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xzang\Desktop\Working folder\profound-model_MA\Inputs\"/>
    </mc:Choice>
  </mc:AlternateContent>
  <xr:revisionPtr revIDLastSave="0" documentId="13_ncr:1_{40D8954D-31A2-4A90-9081-570823DC925B}" xr6:coauthVersionLast="47" xr6:coauthVersionMax="47" xr10:uidLastSave="{00000000-0000-0000-0000-000000000000}"/>
  <bookViews>
    <workbookView xWindow="-120" yWindow="-120" windowWidth="29040" windowHeight="17640" firstSheet="3" activeTab="4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Mortality" sheetId="10" r:id="rId11"/>
    <sheet name="NxKit" sheetId="11" r:id="rId12"/>
    <sheet name="NxDataOEND" sheetId="18" r:id="rId13"/>
    <sheet name="NxOENDtotal" sheetId="27" r:id="rId14"/>
    <sheet name="NxDataPharm" sheetId="25" r:id="rId15"/>
    <sheet name="QALY" sheetId="26" r:id="rId16"/>
    <sheet name="Cost" sheetId="16" r:id="rId17"/>
    <sheet name="Target" sheetId="23" r:id="rId18"/>
    <sheet name="CalibPar" sheetId="2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" l="1"/>
  <c r="D12" i="5"/>
  <c r="C3" i="6"/>
  <c r="F11" i="5" l="1"/>
  <c r="D11" i="5"/>
  <c r="C4" i="24" s="1"/>
  <c r="D4" i="24"/>
  <c r="E4" i="24"/>
  <c r="B4" i="24"/>
  <c r="A20" i="24"/>
  <c r="A3" i="24"/>
  <c r="A4" i="24"/>
  <c r="A2" i="24"/>
  <c r="D9" i="8"/>
  <c r="E21" i="24" s="1"/>
  <c r="C21" i="24"/>
  <c r="D21" i="24"/>
  <c r="A21" i="24"/>
  <c r="D3" i="24"/>
  <c r="E3" i="24"/>
  <c r="E2" i="24"/>
  <c r="F9" i="5"/>
  <c r="C3" i="24"/>
  <c r="B6" i="8"/>
  <c r="C6" i="24" l="1"/>
  <c r="D6" i="24"/>
  <c r="E6" i="24"/>
  <c r="C7" i="24"/>
  <c r="D7" i="24"/>
  <c r="E7" i="24"/>
  <c r="B7" i="24"/>
  <c r="B6" i="24"/>
  <c r="B5" i="24"/>
  <c r="B3" i="24"/>
  <c r="B2" i="24"/>
  <c r="B2" i="8"/>
  <c r="B4" i="8" l="1"/>
  <c r="D4" i="8"/>
  <c r="C4" i="8"/>
  <c r="D6" i="8"/>
  <c r="C6" i="8"/>
  <c r="F16" i="23"/>
  <c r="F15" i="23"/>
  <c r="F14" i="23"/>
  <c r="F13" i="23"/>
  <c r="F12" i="23"/>
  <c r="G3" i="23"/>
  <c r="G4" i="23"/>
  <c r="G5" i="23"/>
  <c r="G6" i="23"/>
  <c r="G12" i="23"/>
  <c r="G13" i="23"/>
  <c r="G14" i="23"/>
  <c r="G15" i="23"/>
  <c r="G16" i="23"/>
  <c r="G2" i="23"/>
  <c r="E16" i="23"/>
  <c r="D16" i="23"/>
  <c r="C16" i="23"/>
  <c r="E15" i="23"/>
  <c r="D15" i="23"/>
  <c r="C15" i="23"/>
  <c r="E14" i="23"/>
  <c r="D14" i="23"/>
  <c r="C14" i="23"/>
  <c r="E13" i="23"/>
  <c r="D13" i="23"/>
  <c r="C13" i="23"/>
  <c r="E12" i="23"/>
  <c r="D12" i="23"/>
  <c r="C12" i="23"/>
  <c r="E3" i="1"/>
  <c r="E4" i="1"/>
  <c r="E5" i="1"/>
  <c r="E6" i="1"/>
  <c r="E7" i="1"/>
  <c r="E8" i="1"/>
  <c r="E2" i="1"/>
  <c r="D6" i="26"/>
  <c r="D4" i="26"/>
  <c r="D3" i="26"/>
  <c r="D5" i="26" s="1"/>
  <c r="C6" i="26"/>
  <c r="C4" i="26"/>
  <c r="C3" i="26"/>
  <c r="C5" i="26" s="1"/>
  <c r="B6" i="26"/>
  <c r="B4" i="26"/>
  <c r="B3" i="26"/>
  <c r="B5" i="26" s="1"/>
  <c r="D2" i="26"/>
  <c r="C2" i="26"/>
  <c r="B2" i="26"/>
  <c r="B2" i="27"/>
  <c r="E2" i="25" l="1"/>
  <c r="D2" i="25"/>
  <c r="C2" i="25"/>
  <c r="B2" i="25"/>
  <c r="E7" i="25"/>
  <c r="D7" i="25"/>
  <c r="C7" i="25"/>
  <c r="B7" i="25"/>
  <c r="B13" i="8"/>
  <c r="B12" i="8"/>
  <c r="B10" i="8"/>
  <c r="B11" i="8"/>
  <c r="E9" i="9"/>
  <c r="D9" i="9"/>
  <c r="C9" i="9"/>
  <c r="C10" i="9"/>
  <c r="C11" i="9"/>
  <c r="E2" i="6" l="1"/>
  <c r="D2" i="6"/>
  <c r="C2" i="6"/>
  <c r="G3" i="10" l="1"/>
  <c r="G2" i="10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C3" i="12"/>
  <c r="K2" i="1" l="1"/>
  <c r="B2" i="10" l="1"/>
  <c r="D6" i="9" l="1"/>
  <c r="D3" i="9"/>
  <c r="C18" i="24" l="1"/>
  <c r="D18" i="24"/>
  <c r="E18" i="24"/>
  <c r="A18" i="24"/>
  <c r="D5" i="24" l="1"/>
  <c r="E5" i="24"/>
  <c r="C5" i="24"/>
  <c r="D20" i="24"/>
  <c r="E20" i="24"/>
  <c r="C20" i="24"/>
  <c r="D19" i="24"/>
  <c r="E19" i="24"/>
  <c r="C19" i="24"/>
  <c r="D17" i="24"/>
  <c r="E17" i="24"/>
  <c r="C17" i="24"/>
  <c r="D16" i="24"/>
  <c r="E16" i="24"/>
  <c r="C16" i="24"/>
  <c r="D15" i="24"/>
  <c r="E15" i="24"/>
  <c r="C15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E9" i="24"/>
  <c r="D9" i="24"/>
  <c r="C9" i="24"/>
  <c r="D8" i="24"/>
  <c r="E8" i="24"/>
  <c r="C8" i="24"/>
  <c r="D2" i="24"/>
  <c r="D9" i="5"/>
  <c r="C2" i="24" s="1"/>
  <c r="K3" i="1" l="1"/>
  <c r="K4" i="1" l="1"/>
  <c r="K5" i="1"/>
  <c r="K6" i="1"/>
  <c r="K7" i="1"/>
  <c r="K8" i="1"/>
  <c r="D3" i="5" l="1"/>
  <c r="D2" i="5"/>
  <c r="G5" i="12" l="1"/>
  <c r="G6" i="12"/>
  <c r="G4" i="12"/>
  <c r="H5" i="12"/>
  <c r="H6" i="12"/>
  <c r="H4" i="12"/>
  <c r="D17" i="5"/>
</calcChain>
</file>

<file path=xl/sharedStrings.xml><?xml version="1.0" encoding="utf-8"?>
<sst xmlns="http://schemas.openxmlformats.org/spreadsheetml/2006/main" count="1944" uniqueCount="269">
  <si>
    <t>pe</t>
  </si>
  <si>
    <t>upper</t>
  </si>
  <si>
    <t>lower</t>
  </si>
  <si>
    <t>dist</t>
  </si>
  <si>
    <t>par1</t>
  </si>
  <si>
    <t>par2</t>
  </si>
  <si>
    <t>note</t>
  </si>
  <si>
    <t>sex</t>
  </si>
  <si>
    <t>preb</t>
  </si>
  <si>
    <t>il.lr</t>
  </si>
  <si>
    <t>il.hr</t>
  </si>
  <si>
    <t>na</t>
  </si>
  <si>
    <t>m</t>
  </si>
  <si>
    <t>f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</si>
  <si>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</si>
  <si>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</si>
  <si>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</si>
  <si>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</si>
  <si>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</si>
  <si>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OD_wit</t>
  </si>
  <si>
    <t>par</t>
  </si>
  <si>
    <t>normal</t>
  </si>
  <si>
    <t>Population size in Rhode Island</t>
  </si>
  <si>
    <t>Prevalence of non-opioid drug use among females</t>
  </si>
  <si>
    <t>Proportion of population aged 12 years and older</t>
  </si>
  <si>
    <t>12to17</t>
  </si>
  <si>
    <t>18to25</t>
  </si>
  <si>
    <t>26to34</t>
  </si>
  <si>
    <t>35to49</t>
  </si>
  <si>
    <t>50to64</t>
  </si>
  <si>
    <t>65older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</si>
  <si>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</si>
  <si>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</si>
  <si>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</si>
  <si>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</si>
  <si>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</si>
  <si>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</si>
  <si>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</si>
  <si>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</si>
  <si>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year</t>
  </si>
  <si>
    <t>group</t>
  </si>
  <si>
    <t>monthly prob</t>
  </si>
  <si>
    <t>p.preb2il.lr</t>
  </si>
  <si>
    <t>p.il.lr2il.hr</t>
  </si>
  <si>
    <t>p.il.hr2il.lr</t>
  </si>
  <si>
    <t>ini.il</t>
  </si>
  <si>
    <t>ini.il.hr</t>
  </si>
  <si>
    <t>ini.everod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</si>
  <si>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</si>
  <si>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</si>
  <si>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</si>
  <si>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</si>
  <si>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</si>
  <si>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</si>
  <si>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</si>
  <si>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</si>
  <si>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</si>
  <si>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</si>
  <si>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c.EMS</t>
  </si>
  <si>
    <t>c.hospcare</t>
  </si>
  <si>
    <t>pop.size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</si>
  <si>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</si>
  <si>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</si>
  <si>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</si>
  <si>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</si>
  <si>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</si>
  <si>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</si>
  <si>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</si>
  <si>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</si>
  <si>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</si>
  <si>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</si>
  <si>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</si>
  <si>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</si>
  <si>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</si>
  <si>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</si>
  <si>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</si>
  <si>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</si>
  <si>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</si>
  <si>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</si>
  <si>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https://www.ncbi.nlm.nih.gov/pmc/articles/PMC5117359/</t>
  </si>
  <si>
    <t>nlx.adj</t>
  </si>
  <si>
    <t>EDvisits</t>
  </si>
  <si>
    <t>Fx_ODD</t>
  </si>
  <si>
    <t>lognormal</t>
  </si>
  <si>
    <t>mor_bl</t>
  </si>
  <si>
    <t>rr_mor_EMS</t>
  </si>
  <si>
    <t>ODdeaths</t>
  </si>
  <si>
    <t>cap</t>
  </si>
  <si>
    <t>exposed to fentanyl, old value 86.5800865800866%</t>
  </si>
  <si>
    <t>pe: Dezman, lo: Carroll (beta). up: Kenney</t>
  </si>
  <si>
    <t>gw.fx</t>
  </si>
  <si>
    <t>ODD Fx, range assumed</t>
  </si>
  <si>
    <t>proportion of prescription opioids from sources other than from doctors (eligible for fentanyl exposure)</t>
    <phoneticPr fontId="5" type="noConversion"/>
  </si>
  <si>
    <t>na</t>
    <phoneticPr fontId="5" type="noConversion"/>
  </si>
  <si>
    <t>NSDUH</t>
    <phoneticPr fontId="5" type="noConversion"/>
  </si>
  <si>
    <t>mor_nx</t>
    <phoneticPr fontId="5" type="noConversion"/>
  </si>
  <si>
    <t>OD_911_pub</t>
    <phoneticPr fontId="5" type="noConversion"/>
  </si>
  <si>
    <t>Probability of witness calling 911 in a public setting</t>
    <phoneticPr fontId="5" type="noConversion"/>
  </si>
  <si>
    <t xml:space="preserve">Multipler (RR) for calling 911 in private setting compared to public </t>
    <phoneticPr fontId="5" type="noConversion"/>
  </si>
  <si>
    <t>Karamouzian</t>
  </si>
  <si>
    <t>Karamouzian. Bounds: Lim, Tracy</t>
    <phoneticPr fontId="5" type="noConversion"/>
  </si>
  <si>
    <t>OD_wit_pub</t>
    <phoneticPr fontId="5" type="noConversion"/>
  </si>
  <si>
    <t>rr_OD_wit_priv</t>
    <phoneticPr fontId="5" type="noConversion"/>
  </si>
  <si>
    <t>rr_OD_911_priv</t>
    <phoneticPr fontId="5" type="noConversion"/>
  </si>
  <si>
    <t>OD_loc_pub</t>
    <phoneticPr fontId="5" type="noConversion"/>
  </si>
  <si>
    <t>ini.inactive</t>
    <phoneticPr fontId="5" type="noConversion"/>
  </si>
  <si>
    <t>ini.oud.fx</t>
    <phoneticPr fontId="5" type="noConversion"/>
  </si>
  <si>
    <t>out.prebopioid</t>
    <phoneticPr fontId="5" type="noConversion"/>
  </si>
  <si>
    <t>monthly growth for transition probabilities to inactive state</t>
    <phoneticPr fontId="5" type="noConversion"/>
  </si>
  <si>
    <t>p.preb2inact.ini</t>
    <phoneticPr fontId="5" type="noConversion"/>
  </si>
  <si>
    <t>p.il.lr2inact.ini</t>
    <phoneticPr fontId="5" type="noConversion"/>
  </si>
  <si>
    <t>p.il.hr2inact.ini</t>
    <phoneticPr fontId="5" type="noConversion"/>
  </si>
  <si>
    <t>initial transition probability from prescription opioid use to inactive state</t>
    <phoneticPr fontId="5" type="noConversion"/>
  </si>
  <si>
    <t>eff.pharNlx</t>
    <phoneticPr fontId="5" type="noConversion"/>
  </si>
  <si>
    <t>https://pubmed.ncbi.nlm.nih.gov/20579009/</t>
    <phoneticPr fontId="5" type="noConversion"/>
  </si>
  <si>
    <t>https://doi.org/10.1016/j.drugpo.2016.08.004</t>
    <phoneticPr fontId="5" type="noConversion"/>
  </si>
  <si>
    <t>beta</t>
    <phoneticPr fontId="5" type="noConversion"/>
  </si>
  <si>
    <t>monthly growth rate in fentanyl exposure</t>
    <phoneticPr fontId="5" type="noConversion"/>
  </si>
  <si>
    <t>Avergae number of months a kit is expired/lost and out of circulation</t>
    <phoneticPr fontId="5" type="noConversion"/>
  </si>
  <si>
    <t>Bird et al.2015</t>
    <phoneticPr fontId="5" type="noConversion"/>
  </si>
  <si>
    <t>Cease opioid use following overdose</t>
    <phoneticPr fontId="5" type="noConversion"/>
  </si>
  <si>
    <t>https://pubmed.ncbi.nlm.nih.gov/17265131/</t>
    <phoneticPr fontId="5" type="noConversion"/>
  </si>
  <si>
    <t>inactive opioid use (recovery)</t>
    <phoneticPr fontId="5" type="noConversion"/>
  </si>
  <si>
    <t>Yedinak</t>
    <phoneticPr fontId="5" type="noConversion"/>
  </si>
  <si>
    <t>prev.NODU</t>
    <phoneticPr fontId="5" type="noConversion"/>
  </si>
  <si>
    <t>Prevalence of non-opioid drug use among males</t>
    <phoneticPr fontId="5" type="noConversion"/>
  </si>
  <si>
    <t>Prevalence of OUD</t>
    <phoneticPr fontId="5" type="noConversion"/>
  </si>
  <si>
    <t>ref</t>
    <phoneticPr fontId="5" type="noConversion"/>
  </si>
  <si>
    <t>Barocas 2018</t>
    <phoneticPr fontId="5" type="noConversion"/>
  </si>
  <si>
    <t>white</t>
    <phoneticPr fontId="5" type="noConversion"/>
  </si>
  <si>
    <t>black</t>
    <phoneticPr fontId="5" type="noConversion"/>
  </si>
  <si>
    <t>hispanic</t>
    <phoneticPr fontId="5" type="noConversion"/>
  </si>
  <si>
    <t>other</t>
    <phoneticPr fontId="5" type="noConversion"/>
  </si>
  <si>
    <t>other</t>
    <phoneticPr fontId="5" type="noConversion"/>
  </si>
  <si>
    <t>drug_white</t>
    <phoneticPr fontId="5" type="noConversion"/>
  </si>
  <si>
    <t>drug_black</t>
    <phoneticPr fontId="5" type="noConversion"/>
  </si>
  <si>
    <t>drug_other</t>
    <phoneticPr fontId="5" type="noConversion"/>
  </si>
  <si>
    <t>drug_hispanic</t>
    <phoneticPr fontId="5" type="noConversion"/>
  </si>
  <si>
    <t>Wittenberg</t>
  </si>
  <si>
    <t xml:space="preserve"> McDonald et al, 2016</t>
    <phoneticPr fontId="5" type="noConversion"/>
  </si>
  <si>
    <t>Amherst</t>
  </si>
  <si>
    <t>Arlington</t>
  </si>
  <si>
    <t>Attleboro</t>
  </si>
  <si>
    <t>Barnstable</t>
  </si>
  <si>
    <t>Belchertown</t>
  </si>
  <si>
    <t>Beverly</t>
  </si>
  <si>
    <t>Billerica</t>
  </si>
  <si>
    <t>Boston</t>
  </si>
  <si>
    <t>Boston (CAT)</t>
  </si>
  <si>
    <t>Braintree</t>
  </si>
  <si>
    <t>Brockton</t>
  </si>
  <si>
    <t>Brocktown Multi-Service Center</t>
  </si>
  <si>
    <t>Brookline</t>
  </si>
  <si>
    <t>Cambridge</t>
  </si>
  <si>
    <t>Cape Cod</t>
  </si>
  <si>
    <t>Chelsea</t>
  </si>
  <si>
    <t>Chicopee</t>
  </si>
  <si>
    <t>Chilmark</t>
  </si>
  <si>
    <t>Corrigan Mental Health Center</t>
  </si>
  <si>
    <t>Dartmouth</t>
  </si>
  <si>
    <t>Edgartown</t>
  </si>
  <si>
    <t>Everett</t>
  </si>
  <si>
    <t>Fairhaven</t>
  </si>
  <si>
    <t>Fall River</t>
  </si>
  <si>
    <t>Falmouth</t>
  </si>
  <si>
    <t>Fitchburg</t>
  </si>
  <si>
    <t>Framingham</t>
  </si>
  <si>
    <t>Gloucester</t>
  </si>
  <si>
    <t>Great Barrington</t>
  </si>
  <si>
    <t>Greenfield</t>
  </si>
  <si>
    <t>Greenfield (CAT)</t>
  </si>
  <si>
    <t>Haverhill</t>
  </si>
  <si>
    <t>Holyoke</t>
  </si>
  <si>
    <t>Lawrence</t>
  </si>
  <si>
    <t>Lawrence (CAT)</t>
  </si>
  <si>
    <t>Leominster</t>
  </si>
  <si>
    <t>Lowell</t>
  </si>
  <si>
    <t>Lowell (CAT)</t>
  </si>
  <si>
    <t>Lynn</t>
  </si>
  <si>
    <t>Malden</t>
  </si>
  <si>
    <t>Medford</t>
  </si>
  <si>
    <t>Methuen</t>
  </si>
  <si>
    <t>Metro West</t>
  </si>
  <si>
    <t>Montague</t>
  </si>
  <si>
    <t>New Bedford</t>
  </si>
  <si>
    <t>Newton</t>
  </si>
  <si>
    <t>North Adams</t>
  </si>
  <si>
    <t>North County</t>
  </si>
  <si>
    <t>North Essex</t>
  </si>
  <si>
    <t>Northampton</t>
  </si>
  <si>
    <t>Northampton (CAT)</t>
  </si>
  <si>
    <t>Norwood</t>
  </si>
  <si>
    <t>Oak Bluffs</t>
  </si>
  <si>
    <t>Peabody</t>
  </si>
  <si>
    <t>Pittsfield</t>
  </si>
  <si>
    <t>Plymouth</t>
  </si>
  <si>
    <t>Provincetown</t>
  </si>
  <si>
    <t>Quincy</t>
  </si>
  <si>
    <t>Revere</t>
  </si>
  <si>
    <t>Salem</t>
  </si>
  <si>
    <t>Somerville</t>
  </si>
  <si>
    <t>South County</t>
  </si>
  <si>
    <t>South Shore</t>
  </si>
  <si>
    <t>Southern Coast</t>
  </si>
  <si>
    <t>Southern Pioneer Valley</t>
  </si>
  <si>
    <t>Springfield</t>
  </si>
  <si>
    <t>Taunton</t>
  </si>
  <si>
    <t>Taunton/Attleboro Emergency Service</t>
  </si>
  <si>
    <t>The Berkshires</t>
  </si>
  <si>
    <t>Tisbury</t>
  </si>
  <si>
    <t>Tri-City</t>
  </si>
  <si>
    <t>Waltham</t>
  </si>
  <si>
    <t>Wareham</t>
  </si>
  <si>
    <t>West Tisbury</t>
  </si>
  <si>
    <t>Westfield</t>
  </si>
  <si>
    <t>Weymouth</t>
  </si>
  <si>
    <t>Woburn</t>
  </si>
  <si>
    <t>Worcester</t>
  </si>
  <si>
    <t>Worcester (CAT)</t>
  </si>
  <si>
    <t>catchment</t>
  </si>
  <si>
    <t>hispanic</t>
  </si>
  <si>
    <t>initial transition probability from illegal high risk opioid use to inactive state, Nosyk, et al. 2014</t>
    <phoneticPr fontId="5" type="noConversion"/>
  </si>
  <si>
    <t>OD_hosp</t>
    <phoneticPr fontId="5" type="noConversion"/>
  </si>
  <si>
    <t>rr_OD_cess_black</t>
    <phoneticPr fontId="5" type="noConversion"/>
  </si>
  <si>
    <t>rr_OD_cess_hisp</t>
    <phoneticPr fontId="5" type="noConversion"/>
  </si>
  <si>
    <t>Kilaru, 2020</t>
    <phoneticPr fontId="5" type="noConversion"/>
  </si>
  <si>
    <t>group</t>
    <phoneticPr fontId="5" type="noConversion"/>
  </si>
  <si>
    <t>Langabeer et al, 2020; Nosyk et al, 2014</t>
    <phoneticPr fontId="5" type="noConversion"/>
  </si>
  <si>
    <t>initial transition probability from illegal low risk opioid use to inactive state, Nosyk, et al. 2014</t>
    <phoneticPr fontId="5" type="noConversion"/>
  </si>
  <si>
    <t xml:space="preserve"> Nosyk, et al. 2014</t>
  </si>
  <si>
    <t>cov.trmt.b2w</t>
    <phoneticPr fontId="5" type="noConversion"/>
  </si>
  <si>
    <t>cov.trmt.h2w</t>
    <phoneticPr fontId="5" type="noConversion"/>
  </si>
  <si>
    <t>covid.rd.2inact.black</t>
    <phoneticPr fontId="5" type="noConversion"/>
  </si>
  <si>
    <t>covid.rd.2inact.hisp</t>
    <phoneticPr fontId="5" type="noConversion"/>
  </si>
  <si>
    <t>Nguyen et al, 2022</t>
    <phoneticPr fontId="5" type="noConversion"/>
  </si>
  <si>
    <t>ini.inactive.b2w</t>
    <phoneticPr fontId="5" type="noConversion"/>
  </si>
  <si>
    <t>ini.inactive.h2w</t>
    <phoneticPr fontId="5" type="noConversion"/>
  </si>
  <si>
    <t>https://www.samhsa.gov/data/report/racialethnic-differences-substance-use</t>
  </si>
  <si>
    <t>based on the ratio of treatment utilization among those who need treatment</t>
    <phoneticPr fontId="5" type="noConversion"/>
  </si>
  <si>
    <t>age</t>
    <phoneticPr fontId="5" type="noConversion"/>
  </si>
  <si>
    <t>year</t>
    <phoneticPr fontId="5" type="noConversion"/>
  </si>
  <si>
    <t>pe</t>
    <phoneticPr fontId="5" type="noConversion"/>
  </si>
  <si>
    <t>od.preb.sub</t>
    <phoneticPr fontId="5" type="noConversion"/>
  </si>
  <si>
    <t>multi.hr</t>
    <phoneticPr fontId="5" type="noConversion"/>
  </si>
  <si>
    <t>multi.fx</t>
    <phoneticPr fontId="5" type="noConversion"/>
  </si>
  <si>
    <t>multi.relap</t>
    <phoneticPr fontId="5" type="noConversion"/>
  </si>
  <si>
    <t>mor_bl</t>
    <phoneticPr fontId="5" type="noConversion"/>
  </si>
  <si>
    <t>rr_mor_EMS</t>
    <phoneticPr fontId="5" type="noConversion"/>
  </si>
  <si>
    <t>c.nlx.dtb</t>
  </si>
  <si>
    <t>q.il.lr</t>
  </si>
  <si>
    <t>q.il.hr</t>
  </si>
  <si>
    <t>q.preb</t>
  </si>
  <si>
    <t>q.NODU</t>
  </si>
  <si>
    <t>weighted average of il lr and hr</t>
  </si>
  <si>
    <t>q.death</t>
  </si>
  <si>
    <t>ini.NODU.fx</t>
  </si>
  <si>
    <t>gw.NODU.fx.ab.yr</t>
  </si>
  <si>
    <t>covid.NODU.fx</t>
  </si>
  <si>
    <t>q.inact</t>
  </si>
  <si>
    <t>wbh</t>
  </si>
  <si>
    <t>https://www.sciencedirect.com/science/article/pii/S0376871605003431?via%3Dihub; https://journals.lww.com/jaids/fulltext/2006/04010/transitions_to_injecting_drug_use_among.14.aspx</t>
  </si>
  <si>
    <t>https://ajph.aphapublications.org/doi/10.2105/AJPH.2020.305825; https://pubmed.ncbi.nlm.nih.gov/16364568/; https://pubmed.ncbi.nlm.nih.gov/20800976/</t>
  </si>
  <si>
    <t>fentanyl proportion (10.1001/jamanetworkopen.2019.2851), sti population (NSDUH)</t>
  </si>
  <si>
    <t>https://www.samhsa.gov/data/sites/default/files/DR006/DR006/nonmedical-pain-reliever-use-2013.htm</t>
  </si>
  <si>
    <t>Assumed</t>
  </si>
  <si>
    <t>Nguyen et al, 2022</t>
  </si>
  <si>
    <t>gw.m.2inact</t>
  </si>
  <si>
    <t>p.inact2relap</t>
  </si>
  <si>
    <t>OD_cess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</si>
</sst>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0" borderId="0" xfId="0" applyFont="1"/>
    <xf numFmtId="166" fontId="0" fillId="0" borderId="0" xfId="0" applyNumberFormat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165" fontId="0" fillId="0" borderId="0" xfId="0" applyNumberFormat="1"/>
    <xf numFmtId="0" fontId="4" fillId="0" borderId="0" xfId="2" applyFont="1"/>
    <xf numFmtId="9" fontId="0" fillId="0" borderId="0" xfId="0" applyNumberFormat="1"/>
    <xf numFmtId="2" fontId="0" fillId="2" borderId="0" xfId="0" applyNumberFormat="1" applyFill="1"/>
    <xf numFmtId="10" fontId="0" fillId="0" borderId="0" xfId="1" applyNumberFormat="1" applyFont="1"/>
    <xf numFmtId="0" fontId="6" fillId="0" borderId="0" xfId="0" applyFont="1"/>
    <xf numFmtId="0" fontId="7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17265131/" TargetMode="External"/><Relationship Id="rId2" Type="http://schemas.openxmlformats.org/officeDocument/2006/relationships/hyperlink" Target="https://doi.org/10.1016/j.drugpo.2016.08.004" TargetMode="External"/><Relationship Id="rId1" Type="http://schemas.openxmlformats.org/officeDocument/2006/relationships/hyperlink" Target="https://pubmed.ncbi.nlm.nih.gov/20579009/" TargetMode="External"/><Relationship Id="rId4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mhsa.gov/data/sites/default/files/DR006/DR006/nonmedical-pain-reliever-use-2013.htm" TargetMode="External"/><Relationship Id="rId2" Type="http://schemas.openxmlformats.org/officeDocument/2006/relationships/hyperlink" Target="https://www.sciencedirect.com/science/article/pii/S0376871605003431?via%3Dihub" TargetMode="External"/><Relationship Id="rId1" Type="http://schemas.openxmlformats.org/officeDocument/2006/relationships/hyperlink" Target="https://ajph.aphapublications.org/doi/10.2105/AJPH.2020.305825;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C2" sqref="C2"/>
    </sheetView>
  </sheetViews>
  <sheetFormatPr defaultColWidth="8.7109375" defaultRowHeight="15"/>
  <cols>
    <col min="1" max="1" width="12.7109375" customWidth="1"/>
    <col min="2" max="2" width="10.28515625" customWidth="1"/>
  </cols>
  <sheetData>
    <row r="1" spans="1:11">
      <c r="A1" s="6" t="s">
        <v>20</v>
      </c>
      <c r="B1" s="6" t="s">
        <v>7</v>
      </c>
      <c r="C1" s="6" t="s">
        <v>0</v>
      </c>
      <c r="D1" s="6" t="s">
        <v>2</v>
      </c>
      <c r="E1" s="6" t="s">
        <v>1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127</v>
      </c>
    </row>
    <row r="2" spans="1:11">
      <c r="A2" t="s">
        <v>60</v>
      </c>
      <c r="B2" t="s">
        <v>11</v>
      </c>
      <c r="C2">
        <v>6873003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22</v>
      </c>
    </row>
    <row r="3" spans="1:11">
      <c r="A3" t="s">
        <v>61</v>
      </c>
      <c r="B3" t="s">
        <v>11</v>
      </c>
      <c r="C3" s="2">
        <f>1-(0.052+0.053+0.057*0.4)</f>
        <v>0.87219999999999998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24</v>
      </c>
    </row>
    <row r="4" spans="1:11">
      <c r="A4" t="s">
        <v>62</v>
      </c>
      <c r="B4" t="s">
        <v>11</v>
      </c>
      <c r="C4" s="4">
        <v>4.5999999999999999E-2</v>
      </c>
      <c r="D4" s="20">
        <v>4.5600000000000002E-2</v>
      </c>
      <c r="E4" s="20">
        <v>4.6399999999999997E-2</v>
      </c>
      <c r="F4" t="s">
        <v>21</v>
      </c>
      <c r="G4">
        <f>C4</f>
        <v>4.5999999999999999E-2</v>
      </c>
      <c r="H4">
        <f>(E4-D4)/2/1.96</f>
        <v>2.0408163265305999E-4</v>
      </c>
      <c r="I4" t="s">
        <v>126</v>
      </c>
      <c r="J4" s="3" t="s">
        <v>128</v>
      </c>
      <c r="K4" s="3"/>
    </row>
    <row r="5" spans="1:11">
      <c r="A5" t="s">
        <v>124</v>
      </c>
      <c r="B5" t="s">
        <v>12</v>
      </c>
      <c r="C5" s="2">
        <v>3.2000000000000001E-2</v>
      </c>
      <c r="D5" s="2">
        <v>2.7E-2</v>
      </c>
      <c r="E5" s="2">
        <v>3.6999999999999998E-2</v>
      </c>
      <c r="F5" t="s">
        <v>21</v>
      </c>
      <c r="G5">
        <f>C5</f>
        <v>3.2000000000000001E-2</v>
      </c>
      <c r="H5">
        <f>(E5-D5)/2/1.96</f>
        <v>2.5510204081632651E-3</v>
      </c>
      <c r="I5" t="s">
        <v>125</v>
      </c>
      <c r="J5" t="s">
        <v>94</v>
      </c>
    </row>
    <row r="6" spans="1:11">
      <c r="A6" t="s">
        <v>63</v>
      </c>
      <c r="B6" t="s">
        <v>13</v>
      </c>
      <c r="C6" s="2">
        <v>1.6E-2</v>
      </c>
      <c r="D6" s="2">
        <v>1.2999999999999999E-2</v>
      </c>
      <c r="E6" s="2">
        <v>1.9E-2</v>
      </c>
      <c r="F6" t="s">
        <v>21</v>
      </c>
      <c r="G6">
        <f>C6</f>
        <v>1.6E-2</v>
      </c>
      <c r="H6">
        <f>(E6-D6)/2/1.96</f>
        <v>1.5306122448979593E-3</v>
      </c>
      <c r="I6" t="s">
        <v>23</v>
      </c>
      <c r="J6" t="s">
        <v>94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11"/>
  <sheetViews>
    <sheetView workbookViewId="0">
      <selection activeCell="I11" sqref="I11"/>
    </sheetView>
  </sheetViews>
  <sheetFormatPr defaultColWidth="8.7109375" defaultRowHeight="15"/>
  <cols>
    <col min="1" max="1" width="15.42578125" customWidth="1"/>
    <col min="2" max="2" width="9.42578125" customWidth="1"/>
  </cols>
  <sheetData>
    <row r="1" spans="1:10">
      <c r="A1" s="6" t="s">
        <v>20</v>
      </c>
      <c r="B1" s="6" t="s">
        <v>40</v>
      </c>
      <c r="C1" s="6" t="s">
        <v>0</v>
      </c>
      <c r="D1" s="6" t="s">
        <v>2</v>
      </c>
      <c r="E1" s="6" t="s">
        <v>1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37</v>
      </c>
    </row>
    <row r="2" spans="1:10">
      <c r="A2" t="s">
        <v>104</v>
      </c>
      <c r="B2" t="s">
        <v>11</v>
      </c>
      <c r="C2">
        <v>0.12</v>
      </c>
      <c r="D2">
        <v>0.05</v>
      </c>
      <c r="E2">
        <v>0.31</v>
      </c>
    </row>
    <row r="3" spans="1:10">
      <c r="A3" t="s">
        <v>19</v>
      </c>
      <c r="B3" t="s">
        <v>11</v>
      </c>
      <c r="C3" s="11">
        <v>0.64500000000000002</v>
      </c>
      <c r="D3" s="12">
        <f>1-39/91</f>
        <v>0.5714285714285714</v>
      </c>
      <c r="E3">
        <v>0.85</v>
      </c>
    </row>
    <row r="4" spans="1:10">
      <c r="A4" t="s">
        <v>101</v>
      </c>
      <c r="B4" t="s">
        <v>11</v>
      </c>
      <c r="C4" s="11">
        <v>0.82</v>
      </c>
      <c r="D4" s="12">
        <v>0.75</v>
      </c>
      <c r="E4">
        <v>0.88</v>
      </c>
    </row>
    <row r="5" spans="1:10">
      <c r="A5" t="s">
        <v>102</v>
      </c>
      <c r="B5" t="s">
        <v>11</v>
      </c>
      <c r="C5" s="11">
        <v>0.6</v>
      </c>
      <c r="D5" s="12">
        <v>0.2</v>
      </c>
      <c r="E5">
        <v>1</v>
      </c>
    </row>
    <row r="6" spans="1:10">
      <c r="A6" t="s">
        <v>96</v>
      </c>
      <c r="B6" t="s">
        <v>11</v>
      </c>
      <c r="C6" s="11">
        <v>0.66200000000000003</v>
      </c>
      <c r="D6" s="12">
        <f>2075/3697</f>
        <v>0.56126589126318638</v>
      </c>
      <c r="E6" s="12">
        <v>0.79900000000000004</v>
      </c>
      <c r="I6" t="s">
        <v>97</v>
      </c>
      <c r="J6" s="17" t="s">
        <v>100</v>
      </c>
    </row>
    <row r="7" spans="1:10">
      <c r="A7" t="s">
        <v>103</v>
      </c>
      <c r="B7" t="s">
        <v>11</v>
      </c>
      <c r="C7" s="12">
        <v>0.59</v>
      </c>
      <c r="D7">
        <v>0.4</v>
      </c>
      <c r="E7" s="12">
        <v>0.7</v>
      </c>
      <c r="I7" t="s">
        <v>98</v>
      </c>
      <c r="J7" s="17" t="s">
        <v>99</v>
      </c>
    </row>
    <row r="8" spans="1:10">
      <c r="A8" t="s">
        <v>222</v>
      </c>
      <c r="B8" t="s">
        <v>11</v>
      </c>
      <c r="C8" s="11">
        <v>0.9</v>
      </c>
      <c r="D8">
        <v>0.85</v>
      </c>
      <c r="E8">
        <v>0.95</v>
      </c>
    </row>
    <row r="9" spans="1:10">
      <c r="A9" t="s">
        <v>268</v>
      </c>
      <c r="B9" t="s">
        <v>33</v>
      </c>
      <c r="C9" s="11">
        <f>0.33*0.06+0.33*0.74*0.06</f>
        <v>3.4452000000000003E-2</v>
      </c>
      <c r="D9" s="11">
        <f>0.33*0.05+0.33*0.73*0.05</f>
        <v>2.8545000000000001E-2</v>
      </c>
      <c r="E9" s="11">
        <f>0.33*0.07+0.33*0.75*0.07</f>
        <v>4.0425000000000003E-2</v>
      </c>
      <c r="I9" s="17" t="s">
        <v>120</v>
      </c>
      <c r="J9" t="s">
        <v>227</v>
      </c>
    </row>
    <row r="10" spans="1:10">
      <c r="A10" t="s">
        <v>223</v>
      </c>
      <c r="B10" t="s">
        <v>11</v>
      </c>
      <c r="C10">
        <f>6.1/12.1</f>
        <v>0.50413223140495866</v>
      </c>
      <c r="J10" t="s">
        <v>225</v>
      </c>
    </row>
    <row r="11" spans="1:10">
      <c r="A11" t="s">
        <v>224</v>
      </c>
      <c r="B11" t="s">
        <v>11</v>
      </c>
      <c r="C11">
        <f>8.5/12.1</f>
        <v>0.7024793388429752</v>
      </c>
      <c r="J11" t="s">
        <v>225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V16" sqref="V16"/>
    </sheetView>
  </sheetViews>
  <sheetFormatPr defaultColWidth="8.7109375" defaultRowHeight="15"/>
  <cols>
    <col min="1" max="1" width="11.7109375" customWidth="1"/>
  </cols>
  <sheetData>
    <row r="1" spans="1:21">
      <c r="A1" s="6" t="s">
        <v>20</v>
      </c>
      <c r="B1" s="6" t="s">
        <v>0</v>
      </c>
      <c r="C1" s="6" t="s">
        <v>2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6</v>
      </c>
    </row>
    <row r="2" spans="1:21">
      <c r="A2" t="s">
        <v>84</v>
      </c>
      <c r="B2" s="7">
        <f>9/153</f>
        <v>5.8823529411764705E-2</v>
      </c>
      <c r="C2">
        <v>3.1E-2</v>
      </c>
      <c r="D2">
        <v>0.108</v>
      </c>
      <c r="E2" t="s">
        <v>116</v>
      </c>
      <c r="F2">
        <v>9</v>
      </c>
      <c r="G2">
        <f>153-9</f>
        <v>144</v>
      </c>
      <c r="H2" t="s">
        <v>119</v>
      </c>
    </row>
    <row r="3" spans="1:21">
      <c r="A3" t="s">
        <v>95</v>
      </c>
      <c r="B3" s="7">
        <v>8.5599999999999999E-3</v>
      </c>
      <c r="C3" s="7">
        <v>5.5500000000000002E-3</v>
      </c>
      <c r="D3" s="11">
        <v>1.32E-2</v>
      </c>
      <c r="E3" t="s">
        <v>116</v>
      </c>
      <c r="F3">
        <v>20</v>
      </c>
      <c r="G3" s="14">
        <f>2336-F3</f>
        <v>2316</v>
      </c>
      <c r="H3" s="11" t="s">
        <v>139</v>
      </c>
      <c r="I3" s="11"/>
    </row>
    <row r="4" spans="1:21">
      <c r="A4" t="s">
        <v>85</v>
      </c>
      <c r="B4">
        <v>0.58799999999999997</v>
      </c>
      <c r="C4">
        <v>0.41899999999999998</v>
      </c>
      <c r="D4">
        <v>0.75800000000000001</v>
      </c>
    </row>
    <row r="12" spans="1:21">
      <c r="L12" s="10"/>
      <c r="M12" s="10"/>
      <c r="N12" s="10"/>
      <c r="S12" s="10"/>
      <c r="T12" s="10"/>
      <c r="U12" s="10"/>
    </row>
    <row r="13" spans="1:21">
      <c r="L13" s="10"/>
      <c r="M13" s="10"/>
      <c r="N13" s="10"/>
      <c r="S13" s="10"/>
      <c r="T13" s="10"/>
      <c r="U13" s="10"/>
    </row>
    <row r="14" spans="1:21">
      <c r="L14" s="10"/>
      <c r="M14" s="10"/>
      <c r="N14" s="10"/>
      <c r="S14" s="10"/>
      <c r="T14" s="10"/>
      <c r="U14" s="10"/>
    </row>
    <row r="15" spans="1:21">
      <c r="L15" s="10"/>
      <c r="M15" s="10"/>
      <c r="N15" s="10"/>
      <c r="S15" s="10"/>
      <c r="T15" s="10"/>
      <c r="U15" s="10"/>
    </row>
    <row r="16" spans="1:21">
      <c r="L16" s="10"/>
      <c r="M16" s="10"/>
      <c r="N16" s="10"/>
      <c r="S16" s="10"/>
      <c r="T16" s="10"/>
      <c r="U16" s="10"/>
    </row>
    <row r="17" spans="12:22">
      <c r="L17" s="10"/>
      <c r="M17" s="10"/>
      <c r="N17" s="10"/>
      <c r="S17" s="10"/>
      <c r="T17" s="10"/>
      <c r="U17" s="10"/>
    </row>
    <row r="18" spans="12:22">
      <c r="L18" s="10"/>
      <c r="M18" s="10"/>
      <c r="N18" s="10"/>
      <c r="S18" s="10"/>
      <c r="T18" s="10"/>
      <c r="U18" s="10"/>
    </row>
    <row r="19" spans="12:22">
      <c r="L19" s="10"/>
      <c r="M19" s="10"/>
      <c r="N19" s="10"/>
      <c r="S19" s="10"/>
      <c r="T19" s="10"/>
      <c r="U19" s="10"/>
    </row>
    <row r="21" spans="12:22">
      <c r="L21" s="14"/>
      <c r="M21" s="14"/>
      <c r="N21" s="14"/>
      <c r="S21" s="14"/>
      <c r="T21" s="14"/>
      <c r="U21" s="14"/>
    </row>
    <row r="22" spans="12:22">
      <c r="L22" s="14"/>
      <c r="M22" s="14"/>
      <c r="N22" s="14"/>
      <c r="S22" s="14"/>
      <c r="T22" s="14"/>
      <c r="U22" s="14"/>
    </row>
    <row r="23" spans="12:22">
      <c r="L23" s="14"/>
      <c r="M23" s="14"/>
      <c r="N23" s="14"/>
      <c r="S23" s="14"/>
      <c r="T23" s="14"/>
      <c r="U23" s="14"/>
    </row>
    <row r="24" spans="12:22">
      <c r="L24" s="14"/>
      <c r="M24" s="14"/>
      <c r="N24" s="14"/>
      <c r="S24" s="14"/>
      <c r="T24" s="14"/>
      <c r="U24" s="14"/>
    </row>
    <row r="29" spans="12:22">
      <c r="L29" s="14"/>
      <c r="M29" s="14"/>
      <c r="S29" s="14"/>
      <c r="T29" s="14"/>
    </row>
    <row r="30" spans="12:22">
      <c r="L30" s="14"/>
      <c r="M30" s="14"/>
      <c r="S30" s="14"/>
      <c r="T30" s="14"/>
    </row>
    <row r="32" spans="12:22">
      <c r="O32" s="12"/>
      <c r="V32" s="12"/>
    </row>
    <row r="33" spans="15:22">
      <c r="O33" s="12"/>
      <c r="V33" s="12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E21" sqref="E21"/>
    </sheetView>
  </sheetViews>
  <sheetFormatPr defaultColWidth="8.7109375" defaultRowHeight="15"/>
  <sheetData>
    <row r="1" spans="1:8">
      <c r="A1" s="6" t="s">
        <v>20</v>
      </c>
      <c r="B1" s="6" t="s">
        <v>0</v>
      </c>
      <c r="C1" s="6" t="s">
        <v>2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>
      <c r="A2" t="s">
        <v>18</v>
      </c>
      <c r="B2">
        <v>15.5</v>
      </c>
      <c r="H2" t="s">
        <v>118</v>
      </c>
    </row>
    <row r="3" spans="1:8">
      <c r="A3" t="s">
        <v>80</v>
      </c>
      <c r="B3" s="5">
        <v>1.2</v>
      </c>
      <c r="C3" s="5">
        <v>1</v>
      </c>
      <c r="D3" s="5">
        <v>1.5</v>
      </c>
    </row>
    <row r="4" spans="1:8">
      <c r="A4" t="s">
        <v>87</v>
      </c>
      <c r="B4">
        <v>0.99</v>
      </c>
    </row>
    <row r="5" spans="1:8">
      <c r="A5" t="s">
        <v>113</v>
      </c>
      <c r="B5">
        <v>2.69</v>
      </c>
      <c r="C5">
        <v>2.5</v>
      </c>
      <c r="D5">
        <v>2.9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F396"/>
  <sheetViews>
    <sheetView topLeftCell="A210" workbookViewId="0">
      <selection activeCell="H239" sqref="H239"/>
    </sheetView>
  </sheetViews>
  <sheetFormatPr defaultColWidth="8.7109375" defaultRowHeight="15"/>
  <sheetData>
    <row r="1" spans="1:6">
      <c r="A1" s="21" t="s">
        <v>219</v>
      </c>
      <c r="B1" s="21" t="s">
        <v>39</v>
      </c>
      <c r="C1" s="21" t="s">
        <v>33</v>
      </c>
      <c r="D1" s="21" t="s">
        <v>34</v>
      </c>
      <c r="E1" s="21" t="s">
        <v>220</v>
      </c>
      <c r="F1" s="21" t="s">
        <v>35</v>
      </c>
    </row>
    <row r="2" spans="1:6">
      <c r="A2" t="s">
        <v>140</v>
      </c>
      <c r="B2">
        <v>2016</v>
      </c>
      <c r="C2">
        <v>41</v>
      </c>
      <c r="D2">
        <v>1</v>
      </c>
      <c r="E2">
        <v>2</v>
      </c>
      <c r="F2">
        <v>0</v>
      </c>
    </row>
    <row r="3" spans="1:6">
      <c r="A3" t="s">
        <v>141</v>
      </c>
      <c r="B3">
        <v>2016</v>
      </c>
      <c r="C3">
        <v>60</v>
      </c>
      <c r="D3">
        <v>1</v>
      </c>
      <c r="E3">
        <v>6</v>
      </c>
      <c r="F3">
        <v>3</v>
      </c>
    </row>
    <row r="4" spans="1:6">
      <c r="A4" t="s">
        <v>142</v>
      </c>
      <c r="B4">
        <v>2016</v>
      </c>
      <c r="C4">
        <v>46</v>
      </c>
      <c r="D4">
        <v>0</v>
      </c>
      <c r="E4">
        <v>5</v>
      </c>
      <c r="F4">
        <v>1</v>
      </c>
    </row>
    <row r="5" spans="1:6">
      <c r="A5" t="s">
        <v>143</v>
      </c>
      <c r="B5">
        <v>2016</v>
      </c>
      <c r="C5">
        <v>444</v>
      </c>
      <c r="D5">
        <v>15</v>
      </c>
      <c r="E5">
        <v>57</v>
      </c>
      <c r="F5">
        <v>9</v>
      </c>
    </row>
    <row r="6" spans="1:6">
      <c r="A6" t="s">
        <v>144</v>
      </c>
      <c r="B6">
        <v>2016</v>
      </c>
      <c r="C6">
        <v>19</v>
      </c>
      <c r="D6">
        <v>0</v>
      </c>
      <c r="E6">
        <v>7</v>
      </c>
      <c r="F6">
        <v>0</v>
      </c>
    </row>
    <row r="7" spans="1:6">
      <c r="A7" t="s">
        <v>145</v>
      </c>
      <c r="B7">
        <v>2016</v>
      </c>
      <c r="C7">
        <v>67</v>
      </c>
      <c r="D7">
        <v>0</v>
      </c>
      <c r="E7">
        <v>3</v>
      </c>
      <c r="F7">
        <v>2</v>
      </c>
    </row>
    <row r="8" spans="1:6">
      <c r="A8" t="s">
        <v>146</v>
      </c>
      <c r="B8">
        <v>2016</v>
      </c>
      <c r="C8">
        <v>97</v>
      </c>
      <c r="D8">
        <v>2</v>
      </c>
      <c r="E8">
        <v>2</v>
      </c>
      <c r="F8">
        <v>2</v>
      </c>
    </row>
    <row r="9" spans="1:6">
      <c r="A9" t="s">
        <v>147</v>
      </c>
      <c r="B9">
        <v>2016</v>
      </c>
      <c r="C9">
        <v>2835</v>
      </c>
      <c r="D9">
        <v>845</v>
      </c>
      <c r="E9">
        <v>686</v>
      </c>
      <c r="F9">
        <v>188</v>
      </c>
    </row>
    <row r="10" spans="1:6">
      <c r="A10" t="s">
        <v>148</v>
      </c>
      <c r="B10">
        <v>2016</v>
      </c>
      <c r="C10">
        <v>65</v>
      </c>
      <c r="D10">
        <v>0</v>
      </c>
      <c r="E10">
        <v>5</v>
      </c>
      <c r="F10">
        <v>2</v>
      </c>
    </row>
    <row r="11" spans="1:6">
      <c r="A11" t="s">
        <v>149</v>
      </c>
      <c r="B11">
        <v>2016</v>
      </c>
      <c r="C11">
        <v>154</v>
      </c>
      <c r="D11">
        <v>5</v>
      </c>
      <c r="E11">
        <v>7</v>
      </c>
      <c r="F11">
        <v>3</v>
      </c>
    </row>
    <row r="12" spans="1:6">
      <c r="A12" t="s">
        <v>150</v>
      </c>
      <c r="B12">
        <v>2016</v>
      </c>
      <c r="C12">
        <v>822</v>
      </c>
      <c r="D12">
        <v>144</v>
      </c>
      <c r="E12">
        <v>59</v>
      </c>
      <c r="F12">
        <v>24</v>
      </c>
    </row>
    <row r="13" spans="1:6">
      <c r="A13" t="s">
        <v>151</v>
      </c>
      <c r="B13">
        <v>2016</v>
      </c>
      <c r="C13">
        <v>423</v>
      </c>
      <c r="D13">
        <v>11</v>
      </c>
      <c r="E13">
        <v>19</v>
      </c>
      <c r="F13">
        <v>9</v>
      </c>
    </row>
    <row r="14" spans="1:6">
      <c r="A14" t="s">
        <v>152</v>
      </c>
      <c r="B14">
        <v>2016</v>
      </c>
      <c r="C14">
        <v>33</v>
      </c>
      <c r="D14">
        <v>4</v>
      </c>
      <c r="E14">
        <v>9</v>
      </c>
      <c r="F14">
        <v>5</v>
      </c>
    </row>
    <row r="15" spans="1:6">
      <c r="A15" t="s">
        <v>153</v>
      </c>
      <c r="B15">
        <v>2016</v>
      </c>
      <c r="C15">
        <v>423</v>
      </c>
      <c r="D15">
        <v>40</v>
      </c>
      <c r="E15">
        <v>34</v>
      </c>
      <c r="F15">
        <v>16</v>
      </c>
    </row>
    <row r="16" spans="1:6">
      <c r="A16" t="s">
        <v>154</v>
      </c>
      <c r="B16">
        <v>2016</v>
      </c>
      <c r="C16">
        <v>374</v>
      </c>
      <c r="D16">
        <v>6</v>
      </c>
      <c r="E16">
        <v>15</v>
      </c>
      <c r="F16">
        <v>48</v>
      </c>
    </row>
    <row r="17" spans="1:6">
      <c r="A17" t="s">
        <v>155</v>
      </c>
      <c r="B17">
        <v>2016</v>
      </c>
      <c r="C17">
        <v>117</v>
      </c>
      <c r="D17">
        <v>19</v>
      </c>
      <c r="E17">
        <v>56</v>
      </c>
      <c r="F17">
        <v>5</v>
      </c>
    </row>
    <row r="18" spans="1:6">
      <c r="A18" t="s">
        <v>156</v>
      </c>
      <c r="B18">
        <v>2016</v>
      </c>
      <c r="C18">
        <v>174</v>
      </c>
      <c r="D18">
        <v>9</v>
      </c>
      <c r="E18">
        <v>31</v>
      </c>
      <c r="F18">
        <v>4</v>
      </c>
    </row>
    <row r="19" spans="1:6">
      <c r="A19" t="s">
        <v>157</v>
      </c>
      <c r="B19">
        <v>2016</v>
      </c>
      <c r="C19">
        <v>2</v>
      </c>
      <c r="D19">
        <v>0</v>
      </c>
      <c r="E19">
        <v>0</v>
      </c>
      <c r="F19">
        <v>0</v>
      </c>
    </row>
    <row r="20" spans="1:6">
      <c r="A20" t="s">
        <v>158</v>
      </c>
      <c r="B20">
        <v>2016</v>
      </c>
      <c r="C20">
        <v>87</v>
      </c>
      <c r="D20">
        <v>2</v>
      </c>
      <c r="E20">
        <v>5</v>
      </c>
      <c r="F20">
        <v>9</v>
      </c>
    </row>
    <row r="21" spans="1:6">
      <c r="A21" t="s">
        <v>159</v>
      </c>
      <c r="B21">
        <v>2016</v>
      </c>
      <c r="C21">
        <v>81</v>
      </c>
      <c r="D21">
        <v>3</v>
      </c>
      <c r="E21">
        <v>2</v>
      </c>
      <c r="F21">
        <v>6</v>
      </c>
    </row>
    <row r="22" spans="1:6">
      <c r="A22" t="s">
        <v>160</v>
      </c>
      <c r="B22">
        <v>2016</v>
      </c>
      <c r="C22">
        <v>15</v>
      </c>
      <c r="D22">
        <v>0</v>
      </c>
      <c r="E22">
        <v>0</v>
      </c>
      <c r="F22">
        <v>0</v>
      </c>
    </row>
    <row r="23" spans="1:6">
      <c r="A23" t="s">
        <v>161</v>
      </c>
      <c r="B23">
        <v>2016</v>
      </c>
      <c r="C23">
        <v>98</v>
      </c>
      <c r="D23">
        <v>11</v>
      </c>
      <c r="E23">
        <v>12</v>
      </c>
      <c r="F23">
        <v>7</v>
      </c>
    </row>
    <row r="24" spans="1:6">
      <c r="A24" t="s">
        <v>162</v>
      </c>
      <c r="B24">
        <v>2016</v>
      </c>
      <c r="C24">
        <v>43</v>
      </c>
      <c r="D24">
        <v>1</v>
      </c>
      <c r="E24">
        <v>2</v>
      </c>
      <c r="F24">
        <v>2</v>
      </c>
    </row>
    <row r="25" spans="1:6">
      <c r="A25" t="s">
        <v>163</v>
      </c>
      <c r="B25">
        <v>2016</v>
      </c>
      <c r="C25">
        <v>449</v>
      </c>
      <c r="D25">
        <v>27</v>
      </c>
      <c r="E25">
        <v>40</v>
      </c>
      <c r="F25">
        <v>18</v>
      </c>
    </row>
    <row r="26" spans="1:6">
      <c r="A26" t="s">
        <v>164</v>
      </c>
      <c r="B26">
        <v>2016</v>
      </c>
      <c r="C26">
        <v>196</v>
      </c>
      <c r="D26">
        <v>5</v>
      </c>
      <c r="E26">
        <v>8</v>
      </c>
      <c r="F26">
        <v>15</v>
      </c>
    </row>
    <row r="27" spans="1:6">
      <c r="A27" t="s">
        <v>165</v>
      </c>
      <c r="B27">
        <v>2016</v>
      </c>
      <c r="C27">
        <v>183</v>
      </c>
      <c r="D27">
        <v>16</v>
      </c>
      <c r="E27">
        <v>73</v>
      </c>
      <c r="F27">
        <v>9</v>
      </c>
    </row>
    <row r="28" spans="1:6">
      <c r="A28" t="s">
        <v>166</v>
      </c>
      <c r="B28">
        <v>2016</v>
      </c>
      <c r="C28">
        <v>151</v>
      </c>
      <c r="D28">
        <v>10</v>
      </c>
      <c r="E28">
        <v>32</v>
      </c>
      <c r="F28">
        <v>2</v>
      </c>
    </row>
    <row r="29" spans="1:6">
      <c r="A29" t="s">
        <v>167</v>
      </c>
      <c r="B29">
        <v>2016</v>
      </c>
      <c r="C29">
        <v>98</v>
      </c>
      <c r="D29">
        <v>2</v>
      </c>
      <c r="E29">
        <v>1</v>
      </c>
      <c r="F29">
        <v>1</v>
      </c>
    </row>
    <row r="30" spans="1:6">
      <c r="A30" t="s">
        <v>168</v>
      </c>
      <c r="B30">
        <v>2016</v>
      </c>
      <c r="C30">
        <v>25</v>
      </c>
      <c r="D30">
        <v>0</v>
      </c>
      <c r="E30">
        <v>1</v>
      </c>
      <c r="F30">
        <v>0</v>
      </c>
    </row>
    <row r="31" spans="1:6">
      <c r="A31" t="s">
        <v>169</v>
      </c>
      <c r="B31">
        <v>2016</v>
      </c>
      <c r="C31">
        <v>125</v>
      </c>
      <c r="D31">
        <v>4</v>
      </c>
      <c r="E31">
        <v>4</v>
      </c>
      <c r="F31">
        <v>5</v>
      </c>
    </row>
    <row r="32" spans="1:6">
      <c r="A32" t="s">
        <v>170</v>
      </c>
      <c r="B32">
        <v>2016</v>
      </c>
      <c r="C32">
        <v>186</v>
      </c>
      <c r="D32">
        <v>7</v>
      </c>
      <c r="E32">
        <v>22</v>
      </c>
      <c r="F32">
        <v>7</v>
      </c>
    </row>
    <row r="33" spans="1:6">
      <c r="A33" t="s">
        <v>171</v>
      </c>
      <c r="B33">
        <v>2016</v>
      </c>
      <c r="C33">
        <v>166</v>
      </c>
      <c r="D33">
        <v>4</v>
      </c>
      <c r="E33">
        <v>15</v>
      </c>
      <c r="F33">
        <v>4</v>
      </c>
    </row>
    <row r="34" spans="1:6">
      <c r="A34" t="s">
        <v>172</v>
      </c>
      <c r="B34">
        <v>2016</v>
      </c>
      <c r="C34">
        <v>190</v>
      </c>
      <c r="D34">
        <v>16</v>
      </c>
      <c r="E34">
        <v>167</v>
      </c>
      <c r="F34">
        <v>6</v>
      </c>
    </row>
    <row r="35" spans="1:6">
      <c r="A35" t="s">
        <v>173</v>
      </c>
      <c r="B35">
        <v>2016</v>
      </c>
      <c r="C35">
        <v>178</v>
      </c>
      <c r="D35">
        <v>2</v>
      </c>
      <c r="E35">
        <v>242</v>
      </c>
      <c r="F35">
        <v>6</v>
      </c>
    </row>
    <row r="36" spans="1:6">
      <c r="A36" t="s">
        <v>174</v>
      </c>
      <c r="B36">
        <v>2016</v>
      </c>
      <c r="C36">
        <v>52</v>
      </c>
      <c r="D36">
        <v>0</v>
      </c>
      <c r="E36">
        <v>5</v>
      </c>
      <c r="F36">
        <v>3</v>
      </c>
    </row>
    <row r="37" spans="1:6">
      <c r="A37" t="s">
        <v>175</v>
      </c>
      <c r="B37">
        <v>2016</v>
      </c>
      <c r="C37">
        <v>131</v>
      </c>
      <c r="D37">
        <v>4</v>
      </c>
      <c r="E37">
        <v>22</v>
      </c>
      <c r="F37">
        <v>5</v>
      </c>
    </row>
    <row r="38" spans="1:6">
      <c r="A38" t="s">
        <v>176</v>
      </c>
      <c r="B38">
        <v>2016</v>
      </c>
      <c r="C38">
        <v>410</v>
      </c>
      <c r="D38">
        <v>28</v>
      </c>
      <c r="E38">
        <v>150</v>
      </c>
      <c r="F38">
        <v>20</v>
      </c>
    </row>
    <row r="39" spans="1:6">
      <c r="A39" t="s">
        <v>177</v>
      </c>
      <c r="B39">
        <v>2016</v>
      </c>
      <c r="C39">
        <v>279</v>
      </c>
      <c r="D39">
        <v>2</v>
      </c>
      <c r="E39">
        <v>27</v>
      </c>
      <c r="F39">
        <v>7</v>
      </c>
    </row>
    <row r="40" spans="1:6">
      <c r="A40" t="s">
        <v>178</v>
      </c>
      <c r="B40">
        <v>2016</v>
      </c>
      <c r="C40">
        <v>649</v>
      </c>
      <c r="D40">
        <v>78</v>
      </c>
      <c r="E40">
        <v>81</v>
      </c>
      <c r="F40">
        <v>28</v>
      </c>
    </row>
    <row r="41" spans="1:6">
      <c r="A41" t="s">
        <v>179</v>
      </c>
      <c r="B41">
        <v>2016</v>
      </c>
      <c r="C41">
        <v>152</v>
      </c>
      <c r="D41">
        <v>13</v>
      </c>
      <c r="E41">
        <v>19</v>
      </c>
      <c r="F41">
        <v>5</v>
      </c>
    </row>
    <row r="42" spans="1:6">
      <c r="A42" t="s">
        <v>180</v>
      </c>
      <c r="B42">
        <v>2016</v>
      </c>
      <c r="C42">
        <v>128</v>
      </c>
      <c r="D42">
        <v>13</v>
      </c>
      <c r="E42">
        <v>3</v>
      </c>
      <c r="F42">
        <v>1</v>
      </c>
    </row>
    <row r="43" spans="1:6">
      <c r="A43" t="s">
        <v>181</v>
      </c>
      <c r="B43">
        <v>2016</v>
      </c>
      <c r="C43">
        <v>80</v>
      </c>
      <c r="D43">
        <v>5</v>
      </c>
      <c r="E43">
        <v>19</v>
      </c>
      <c r="F43">
        <v>2</v>
      </c>
    </row>
    <row r="44" spans="1:6">
      <c r="A44" t="s">
        <v>182</v>
      </c>
      <c r="B44">
        <v>2016</v>
      </c>
      <c r="C44">
        <v>468</v>
      </c>
      <c r="D44">
        <v>4</v>
      </c>
      <c r="E44">
        <v>18</v>
      </c>
      <c r="F44">
        <v>16</v>
      </c>
    </row>
    <row r="45" spans="1:6">
      <c r="A45" t="s">
        <v>183</v>
      </c>
      <c r="B45">
        <v>2016</v>
      </c>
      <c r="C45">
        <v>16</v>
      </c>
      <c r="D45">
        <v>0</v>
      </c>
      <c r="E45">
        <v>1</v>
      </c>
      <c r="F45">
        <v>0</v>
      </c>
    </row>
    <row r="46" spans="1:6">
      <c r="A46" t="s">
        <v>184</v>
      </c>
      <c r="B46">
        <v>2016</v>
      </c>
      <c r="C46">
        <v>520</v>
      </c>
      <c r="D46">
        <v>54</v>
      </c>
      <c r="E46">
        <v>123</v>
      </c>
      <c r="F46">
        <v>86</v>
      </c>
    </row>
    <row r="47" spans="1:6">
      <c r="A47" t="s">
        <v>185</v>
      </c>
      <c r="B47">
        <v>2016</v>
      </c>
      <c r="C47">
        <v>51</v>
      </c>
      <c r="D47">
        <v>1</v>
      </c>
      <c r="E47">
        <v>5</v>
      </c>
      <c r="F47">
        <v>4</v>
      </c>
    </row>
    <row r="48" spans="1:6">
      <c r="A48" t="s">
        <v>186</v>
      </c>
      <c r="B48">
        <v>2016</v>
      </c>
      <c r="C48">
        <v>112</v>
      </c>
      <c r="D48">
        <v>6</v>
      </c>
      <c r="E48">
        <v>2</v>
      </c>
      <c r="F48">
        <v>2</v>
      </c>
    </row>
    <row r="49" spans="1:6">
      <c r="A49" t="s">
        <v>187</v>
      </c>
      <c r="B49">
        <v>2016</v>
      </c>
      <c r="C49">
        <v>420</v>
      </c>
      <c r="D49">
        <v>6</v>
      </c>
      <c r="E49">
        <v>25</v>
      </c>
      <c r="F49">
        <v>6</v>
      </c>
    </row>
    <row r="50" spans="1:6">
      <c r="A50" t="s">
        <v>188</v>
      </c>
      <c r="B50">
        <v>2016</v>
      </c>
      <c r="C50">
        <v>276</v>
      </c>
      <c r="D50">
        <v>4</v>
      </c>
      <c r="E50">
        <v>16</v>
      </c>
      <c r="F50">
        <v>3</v>
      </c>
    </row>
    <row r="51" spans="1:6">
      <c r="A51" t="s">
        <v>189</v>
      </c>
      <c r="B51">
        <v>2016</v>
      </c>
      <c r="C51">
        <v>183</v>
      </c>
      <c r="D51">
        <v>13</v>
      </c>
      <c r="E51">
        <v>24</v>
      </c>
      <c r="F51">
        <v>3</v>
      </c>
    </row>
    <row r="52" spans="1:6">
      <c r="A52" t="s">
        <v>190</v>
      </c>
      <c r="B52">
        <v>2016</v>
      </c>
      <c r="C52">
        <v>79</v>
      </c>
      <c r="D52">
        <v>2</v>
      </c>
      <c r="E52">
        <v>4</v>
      </c>
      <c r="F52">
        <v>6</v>
      </c>
    </row>
    <row r="53" spans="1:6">
      <c r="A53" t="s">
        <v>191</v>
      </c>
      <c r="B53">
        <v>2016</v>
      </c>
      <c r="C53">
        <v>222</v>
      </c>
      <c r="D53">
        <v>16</v>
      </c>
      <c r="E53">
        <v>31</v>
      </c>
      <c r="F53">
        <v>8</v>
      </c>
    </row>
    <row r="54" spans="1:6">
      <c r="A54" t="s">
        <v>192</v>
      </c>
      <c r="B54">
        <v>2016</v>
      </c>
      <c r="C54">
        <v>1</v>
      </c>
      <c r="D54">
        <v>0</v>
      </c>
      <c r="E54">
        <v>1</v>
      </c>
      <c r="F54">
        <v>0</v>
      </c>
    </row>
    <row r="55" spans="1:6">
      <c r="A55" t="s">
        <v>193</v>
      </c>
      <c r="B55">
        <v>2016</v>
      </c>
      <c r="C55">
        <v>117</v>
      </c>
      <c r="D55">
        <v>4</v>
      </c>
      <c r="E55">
        <v>11</v>
      </c>
      <c r="F55">
        <v>0</v>
      </c>
    </row>
    <row r="56" spans="1:6">
      <c r="A56" t="s">
        <v>194</v>
      </c>
      <c r="B56">
        <v>2016</v>
      </c>
      <c r="C56">
        <v>278</v>
      </c>
      <c r="D56">
        <v>17</v>
      </c>
      <c r="E56">
        <v>27</v>
      </c>
      <c r="F56">
        <v>11</v>
      </c>
    </row>
    <row r="57" spans="1:6">
      <c r="A57" t="s">
        <v>195</v>
      </c>
      <c r="B57">
        <v>2016</v>
      </c>
      <c r="C57">
        <v>242</v>
      </c>
      <c r="D57">
        <v>6</v>
      </c>
      <c r="E57">
        <v>7</v>
      </c>
      <c r="F57">
        <v>5</v>
      </c>
    </row>
    <row r="58" spans="1:6">
      <c r="A58" t="s">
        <v>196</v>
      </c>
      <c r="B58">
        <v>2016</v>
      </c>
      <c r="C58">
        <v>12</v>
      </c>
      <c r="D58">
        <v>0</v>
      </c>
      <c r="E58">
        <v>1</v>
      </c>
      <c r="F58">
        <v>0</v>
      </c>
    </row>
    <row r="59" spans="1:6">
      <c r="A59" t="s">
        <v>197</v>
      </c>
      <c r="B59">
        <v>2016</v>
      </c>
      <c r="C59">
        <v>539</v>
      </c>
      <c r="D59">
        <v>33</v>
      </c>
      <c r="E59">
        <v>27</v>
      </c>
      <c r="F59">
        <v>20</v>
      </c>
    </row>
    <row r="60" spans="1:6">
      <c r="A60" t="s">
        <v>198</v>
      </c>
      <c r="B60">
        <v>2016</v>
      </c>
      <c r="C60">
        <v>319</v>
      </c>
      <c r="D60">
        <v>5</v>
      </c>
      <c r="E60">
        <v>15</v>
      </c>
      <c r="F60">
        <v>8</v>
      </c>
    </row>
    <row r="61" spans="1:6">
      <c r="A61" t="s">
        <v>199</v>
      </c>
      <c r="B61">
        <v>2016</v>
      </c>
      <c r="C61">
        <v>151</v>
      </c>
      <c r="D61">
        <v>5</v>
      </c>
      <c r="E61">
        <v>15</v>
      </c>
      <c r="F61">
        <v>4</v>
      </c>
    </row>
    <row r="62" spans="1:6">
      <c r="A62" t="s">
        <v>200</v>
      </c>
      <c r="B62">
        <v>2016</v>
      </c>
      <c r="C62">
        <v>279</v>
      </c>
      <c r="D62">
        <v>5</v>
      </c>
      <c r="E62">
        <v>10</v>
      </c>
      <c r="F62">
        <v>16</v>
      </c>
    </row>
    <row r="63" spans="1:6">
      <c r="A63" t="s">
        <v>201</v>
      </c>
      <c r="B63">
        <v>2016</v>
      </c>
      <c r="C63">
        <v>462</v>
      </c>
      <c r="D63">
        <v>11</v>
      </c>
      <c r="E63">
        <v>37</v>
      </c>
      <c r="F63">
        <v>21</v>
      </c>
    </row>
    <row r="64" spans="1:6">
      <c r="A64" t="s">
        <v>202</v>
      </c>
      <c r="B64">
        <v>2016</v>
      </c>
      <c r="C64">
        <v>245</v>
      </c>
      <c r="D64">
        <v>32</v>
      </c>
      <c r="E64">
        <v>12</v>
      </c>
      <c r="F64">
        <v>1</v>
      </c>
    </row>
    <row r="65" spans="1:6">
      <c r="A65" t="s">
        <v>203</v>
      </c>
      <c r="B65">
        <v>2016</v>
      </c>
      <c r="C65">
        <v>316</v>
      </c>
      <c r="D65">
        <v>2</v>
      </c>
      <c r="E65">
        <v>11</v>
      </c>
      <c r="F65">
        <v>7</v>
      </c>
    </row>
    <row r="66" spans="1:6">
      <c r="A66" t="s">
        <v>204</v>
      </c>
      <c r="B66">
        <v>2016</v>
      </c>
      <c r="C66">
        <v>386</v>
      </c>
      <c r="D66">
        <v>4</v>
      </c>
      <c r="E66">
        <v>36</v>
      </c>
      <c r="F66">
        <v>8</v>
      </c>
    </row>
    <row r="67" spans="1:6">
      <c r="A67" t="s">
        <v>205</v>
      </c>
      <c r="B67">
        <v>2016</v>
      </c>
      <c r="C67">
        <v>224</v>
      </c>
      <c r="D67">
        <v>61</v>
      </c>
      <c r="E67">
        <v>180</v>
      </c>
      <c r="F67">
        <v>21</v>
      </c>
    </row>
    <row r="68" spans="1:6">
      <c r="A68" t="s">
        <v>206</v>
      </c>
      <c r="B68">
        <v>2016</v>
      </c>
      <c r="C68">
        <v>195</v>
      </c>
      <c r="D68">
        <v>16</v>
      </c>
      <c r="E68">
        <v>14</v>
      </c>
      <c r="F68">
        <v>5</v>
      </c>
    </row>
    <row r="69" spans="1:6">
      <c r="A69" t="s">
        <v>207</v>
      </c>
      <c r="B69">
        <v>2016</v>
      </c>
      <c r="C69">
        <v>183</v>
      </c>
      <c r="D69">
        <v>6</v>
      </c>
      <c r="E69">
        <v>3</v>
      </c>
      <c r="F69">
        <v>5</v>
      </c>
    </row>
    <row r="70" spans="1:6">
      <c r="A70" t="s">
        <v>208</v>
      </c>
      <c r="B70">
        <v>2016</v>
      </c>
      <c r="C70">
        <v>148</v>
      </c>
      <c r="D70">
        <v>5</v>
      </c>
      <c r="E70">
        <v>3</v>
      </c>
      <c r="F70">
        <v>1</v>
      </c>
    </row>
    <row r="71" spans="1:6">
      <c r="A71" t="s">
        <v>209</v>
      </c>
      <c r="B71">
        <v>2016</v>
      </c>
      <c r="C71">
        <v>10</v>
      </c>
      <c r="D71">
        <v>0</v>
      </c>
      <c r="E71">
        <v>0</v>
      </c>
      <c r="F71">
        <v>0</v>
      </c>
    </row>
    <row r="72" spans="1:6">
      <c r="A72" t="s">
        <v>210</v>
      </c>
      <c r="B72">
        <v>2016</v>
      </c>
      <c r="C72">
        <v>338</v>
      </c>
      <c r="D72">
        <v>4</v>
      </c>
      <c r="E72">
        <v>14</v>
      </c>
      <c r="F72">
        <v>2</v>
      </c>
    </row>
    <row r="73" spans="1:6">
      <c r="A73" t="s">
        <v>211</v>
      </c>
      <c r="B73">
        <v>2016</v>
      </c>
      <c r="C73">
        <v>106</v>
      </c>
      <c r="D73">
        <v>11</v>
      </c>
      <c r="E73">
        <v>8</v>
      </c>
      <c r="F73">
        <v>1</v>
      </c>
    </row>
    <row r="74" spans="1:6">
      <c r="A74" t="s">
        <v>212</v>
      </c>
      <c r="B74">
        <v>2016</v>
      </c>
      <c r="C74">
        <v>79</v>
      </c>
      <c r="D74">
        <v>4</v>
      </c>
      <c r="E74">
        <v>3</v>
      </c>
      <c r="F74">
        <v>23</v>
      </c>
    </row>
    <row r="75" spans="1:6">
      <c r="A75" t="s">
        <v>213</v>
      </c>
      <c r="B75">
        <v>2016</v>
      </c>
      <c r="C75">
        <v>1</v>
      </c>
      <c r="D75">
        <v>0</v>
      </c>
      <c r="E75">
        <v>0</v>
      </c>
      <c r="F75">
        <v>0</v>
      </c>
    </row>
    <row r="76" spans="1:6">
      <c r="A76" t="s">
        <v>214</v>
      </c>
      <c r="B76">
        <v>2016</v>
      </c>
      <c r="C76">
        <v>74</v>
      </c>
      <c r="D76">
        <v>3</v>
      </c>
      <c r="E76">
        <v>5</v>
      </c>
      <c r="F76">
        <v>6</v>
      </c>
    </row>
    <row r="77" spans="1:6">
      <c r="A77" t="s">
        <v>215</v>
      </c>
      <c r="B77">
        <v>2016</v>
      </c>
      <c r="C77">
        <v>321</v>
      </c>
      <c r="D77">
        <v>5</v>
      </c>
      <c r="E77">
        <v>16</v>
      </c>
      <c r="F77">
        <v>10</v>
      </c>
    </row>
    <row r="78" spans="1:6">
      <c r="A78" t="s">
        <v>216</v>
      </c>
      <c r="B78">
        <v>2016</v>
      </c>
      <c r="C78">
        <v>70</v>
      </c>
      <c r="D78">
        <v>3</v>
      </c>
      <c r="E78">
        <v>7</v>
      </c>
      <c r="F78">
        <v>1</v>
      </c>
    </row>
    <row r="79" spans="1:6">
      <c r="A79" t="s">
        <v>217</v>
      </c>
      <c r="B79">
        <v>2016</v>
      </c>
      <c r="C79">
        <v>1043</v>
      </c>
      <c r="D79">
        <v>97</v>
      </c>
      <c r="E79">
        <v>372</v>
      </c>
      <c r="F79">
        <v>58</v>
      </c>
    </row>
    <row r="80" spans="1:6">
      <c r="A80" t="s">
        <v>218</v>
      </c>
      <c r="B80">
        <v>2016</v>
      </c>
      <c r="C80">
        <v>341</v>
      </c>
      <c r="D80">
        <v>2</v>
      </c>
      <c r="E80">
        <v>20</v>
      </c>
      <c r="F80">
        <v>16</v>
      </c>
    </row>
    <row r="81" spans="1:6">
      <c r="A81" t="s">
        <v>140</v>
      </c>
      <c r="B81">
        <v>2017</v>
      </c>
      <c r="C81">
        <v>39</v>
      </c>
      <c r="D81">
        <v>0</v>
      </c>
      <c r="E81">
        <v>4</v>
      </c>
      <c r="F81">
        <v>1</v>
      </c>
    </row>
    <row r="82" spans="1:6">
      <c r="A82" t="s">
        <v>141</v>
      </c>
      <c r="B82">
        <v>2017</v>
      </c>
      <c r="C82">
        <v>61</v>
      </c>
      <c r="D82">
        <v>2</v>
      </c>
      <c r="E82">
        <v>4</v>
      </c>
      <c r="F82">
        <v>0</v>
      </c>
    </row>
    <row r="83" spans="1:6">
      <c r="A83" t="s">
        <v>142</v>
      </c>
      <c r="B83">
        <v>2017</v>
      </c>
      <c r="C83">
        <v>66</v>
      </c>
      <c r="D83">
        <v>2</v>
      </c>
      <c r="E83">
        <v>4</v>
      </c>
      <c r="F83">
        <v>0</v>
      </c>
    </row>
    <row r="84" spans="1:6">
      <c r="A84" t="s">
        <v>143</v>
      </c>
      <c r="B84">
        <v>2017</v>
      </c>
      <c r="C84">
        <v>464</v>
      </c>
      <c r="D84">
        <v>48</v>
      </c>
      <c r="E84">
        <v>40</v>
      </c>
      <c r="F84">
        <v>21</v>
      </c>
    </row>
    <row r="85" spans="1:6">
      <c r="A85" t="s">
        <v>144</v>
      </c>
      <c r="B85">
        <v>2017</v>
      </c>
      <c r="C85">
        <v>28</v>
      </c>
      <c r="D85">
        <v>0</v>
      </c>
      <c r="E85">
        <v>2</v>
      </c>
      <c r="F85">
        <v>0</v>
      </c>
    </row>
    <row r="86" spans="1:6">
      <c r="A86" t="s">
        <v>145</v>
      </c>
      <c r="B86">
        <v>2017</v>
      </c>
      <c r="C86">
        <v>77</v>
      </c>
      <c r="D86">
        <v>2</v>
      </c>
      <c r="E86">
        <v>4</v>
      </c>
      <c r="F86">
        <v>1</v>
      </c>
    </row>
    <row r="87" spans="1:6">
      <c r="A87" t="s">
        <v>146</v>
      </c>
      <c r="B87">
        <v>2017</v>
      </c>
      <c r="C87">
        <v>83</v>
      </c>
      <c r="D87">
        <v>3</v>
      </c>
      <c r="E87">
        <v>11</v>
      </c>
      <c r="F87">
        <v>0</v>
      </c>
    </row>
    <row r="88" spans="1:6">
      <c r="A88" t="s">
        <v>147</v>
      </c>
      <c r="B88">
        <v>2017</v>
      </c>
      <c r="C88">
        <v>3683</v>
      </c>
      <c r="D88">
        <v>1018</v>
      </c>
      <c r="E88">
        <v>1085</v>
      </c>
      <c r="F88">
        <v>196</v>
      </c>
    </row>
    <row r="89" spans="1:6">
      <c r="A89" t="s">
        <v>148</v>
      </c>
      <c r="B89">
        <v>2017</v>
      </c>
      <c r="C89">
        <v>88</v>
      </c>
      <c r="D89">
        <v>2</v>
      </c>
      <c r="E89">
        <v>0</v>
      </c>
      <c r="F89">
        <v>1</v>
      </c>
    </row>
    <row r="90" spans="1:6">
      <c r="A90" t="s">
        <v>149</v>
      </c>
      <c r="B90">
        <v>2017</v>
      </c>
      <c r="C90">
        <v>139</v>
      </c>
      <c r="D90">
        <v>2</v>
      </c>
      <c r="E90">
        <v>2</v>
      </c>
      <c r="F90">
        <v>1</v>
      </c>
    </row>
    <row r="91" spans="1:6">
      <c r="A91" t="s">
        <v>150</v>
      </c>
      <c r="B91">
        <v>2017</v>
      </c>
      <c r="C91">
        <v>577</v>
      </c>
      <c r="D91">
        <v>91</v>
      </c>
      <c r="E91">
        <v>58</v>
      </c>
      <c r="F91">
        <v>23</v>
      </c>
    </row>
    <row r="92" spans="1:6">
      <c r="A92" t="s">
        <v>151</v>
      </c>
      <c r="B92">
        <v>2017</v>
      </c>
      <c r="C92">
        <v>410</v>
      </c>
      <c r="D92">
        <v>9</v>
      </c>
      <c r="E92">
        <v>12</v>
      </c>
      <c r="F92">
        <v>15</v>
      </c>
    </row>
    <row r="93" spans="1:6">
      <c r="A93" t="s">
        <v>152</v>
      </c>
      <c r="B93">
        <v>2017</v>
      </c>
      <c r="C93">
        <v>20</v>
      </c>
      <c r="D93">
        <v>2</v>
      </c>
      <c r="E93">
        <v>4</v>
      </c>
      <c r="F93">
        <v>1</v>
      </c>
    </row>
    <row r="94" spans="1:6">
      <c r="A94" t="s">
        <v>153</v>
      </c>
      <c r="B94">
        <v>2017</v>
      </c>
      <c r="C94">
        <v>455</v>
      </c>
      <c r="D94">
        <v>46</v>
      </c>
      <c r="E94">
        <v>45</v>
      </c>
      <c r="F94">
        <v>35</v>
      </c>
    </row>
    <row r="95" spans="1:6">
      <c r="A95" t="s">
        <v>154</v>
      </c>
      <c r="B95">
        <v>2017</v>
      </c>
      <c r="C95">
        <v>413</v>
      </c>
      <c r="D95">
        <v>13</v>
      </c>
      <c r="E95">
        <v>13</v>
      </c>
      <c r="F95">
        <v>38</v>
      </c>
    </row>
    <row r="96" spans="1:6">
      <c r="A96" t="s">
        <v>155</v>
      </c>
      <c r="B96">
        <v>2017</v>
      </c>
      <c r="C96">
        <v>133</v>
      </c>
      <c r="D96">
        <v>24</v>
      </c>
      <c r="E96">
        <v>49</v>
      </c>
      <c r="F96">
        <v>6</v>
      </c>
    </row>
    <row r="97" spans="1:6">
      <c r="A97" t="s">
        <v>156</v>
      </c>
      <c r="B97">
        <v>2017</v>
      </c>
      <c r="C97">
        <v>186</v>
      </c>
      <c r="D97">
        <v>5</v>
      </c>
      <c r="E97">
        <v>34</v>
      </c>
      <c r="F97">
        <v>5</v>
      </c>
    </row>
    <row r="98" spans="1:6">
      <c r="A98" t="s">
        <v>157</v>
      </c>
      <c r="B98">
        <v>2017</v>
      </c>
      <c r="C98">
        <v>1</v>
      </c>
      <c r="D98">
        <v>0</v>
      </c>
      <c r="E98">
        <v>0</v>
      </c>
      <c r="F98">
        <v>0</v>
      </c>
    </row>
    <row r="99" spans="1:6">
      <c r="A99" t="s">
        <v>158</v>
      </c>
      <c r="B99">
        <v>2017</v>
      </c>
      <c r="C99">
        <v>132</v>
      </c>
      <c r="D99">
        <v>1</v>
      </c>
      <c r="E99">
        <v>1</v>
      </c>
      <c r="F99">
        <v>12</v>
      </c>
    </row>
    <row r="100" spans="1:6">
      <c r="A100" t="s">
        <v>159</v>
      </c>
      <c r="B100">
        <v>2017</v>
      </c>
      <c r="C100">
        <v>78</v>
      </c>
      <c r="D100">
        <v>10</v>
      </c>
      <c r="E100">
        <v>12</v>
      </c>
      <c r="F100">
        <v>4</v>
      </c>
    </row>
    <row r="101" spans="1:6">
      <c r="A101" t="s">
        <v>160</v>
      </c>
      <c r="B101">
        <v>2017</v>
      </c>
      <c r="C101">
        <v>27</v>
      </c>
      <c r="D101">
        <v>0</v>
      </c>
      <c r="E101">
        <v>0</v>
      </c>
      <c r="F101">
        <v>0</v>
      </c>
    </row>
    <row r="102" spans="1:6">
      <c r="A102" t="s">
        <v>161</v>
      </c>
      <c r="B102">
        <v>2017</v>
      </c>
      <c r="C102">
        <v>116</v>
      </c>
      <c r="D102">
        <v>23</v>
      </c>
      <c r="E102">
        <v>14</v>
      </c>
      <c r="F102">
        <v>9</v>
      </c>
    </row>
    <row r="103" spans="1:6">
      <c r="A103" t="s">
        <v>162</v>
      </c>
      <c r="B103">
        <v>2017</v>
      </c>
      <c r="C103">
        <v>56</v>
      </c>
      <c r="D103">
        <v>4</v>
      </c>
      <c r="E103">
        <v>1</v>
      </c>
      <c r="F103">
        <v>0</v>
      </c>
    </row>
    <row r="104" spans="1:6">
      <c r="A104" t="s">
        <v>163</v>
      </c>
      <c r="B104">
        <v>2017</v>
      </c>
      <c r="C104">
        <v>762</v>
      </c>
      <c r="D104">
        <v>46</v>
      </c>
      <c r="E104">
        <v>60</v>
      </c>
      <c r="F104">
        <v>33</v>
      </c>
    </row>
    <row r="105" spans="1:6">
      <c r="A105" t="s">
        <v>164</v>
      </c>
      <c r="B105">
        <v>2017</v>
      </c>
      <c r="C105">
        <v>252</v>
      </c>
      <c r="D105">
        <v>17</v>
      </c>
      <c r="E105">
        <v>11</v>
      </c>
      <c r="F105">
        <v>11</v>
      </c>
    </row>
    <row r="106" spans="1:6">
      <c r="A106" t="s">
        <v>165</v>
      </c>
      <c r="B106">
        <v>2017</v>
      </c>
      <c r="C106">
        <v>174</v>
      </c>
      <c r="D106">
        <v>27</v>
      </c>
      <c r="E106">
        <v>63</v>
      </c>
      <c r="F106">
        <v>3</v>
      </c>
    </row>
    <row r="107" spans="1:6">
      <c r="A107" t="s">
        <v>166</v>
      </c>
      <c r="B107">
        <v>2017</v>
      </c>
      <c r="C107">
        <v>146</v>
      </c>
      <c r="D107">
        <v>10</v>
      </c>
      <c r="E107">
        <v>42</v>
      </c>
      <c r="F107">
        <v>3</v>
      </c>
    </row>
    <row r="108" spans="1:6">
      <c r="A108" t="s">
        <v>167</v>
      </c>
      <c r="B108">
        <v>2017</v>
      </c>
      <c r="C108">
        <v>98</v>
      </c>
      <c r="D108">
        <v>5</v>
      </c>
      <c r="E108">
        <v>4</v>
      </c>
      <c r="F108">
        <v>4</v>
      </c>
    </row>
    <row r="109" spans="1:6">
      <c r="A109" t="s">
        <v>168</v>
      </c>
      <c r="B109">
        <v>2017</v>
      </c>
      <c r="C109">
        <v>36</v>
      </c>
      <c r="D109">
        <v>1</v>
      </c>
      <c r="E109">
        <v>3</v>
      </c>
      <c r="F109">
        <v>0</v>
      </c>
    </row>
    <row r="110" spans="1:6">
      <c r="A110" t="s">
        <v>169</v>
      </c>
      <c r="B110">
        <v>2017</v>
      </c>
      <c r="C110">
        <v>131</v>
      </c>
      <c r="D110">
        <v>6</v>
      </c>
      <c r="E110">
        <v>5</v>
      </c>
      <c r="F110">
        <v>6</v>
      </c>
    </row>
    <row r="111" spans="1:6">
      <c r="A111" t="s">
        <v>170</v>
      </c>
      <c r="B111">
        <v>2017</v>
      </c>
      <c r="C111">
        <v>136</v>
      </c>
      <c r="D111">
        <v>1</v>
      </c>
      <c r="E111">
        <v>5</v>
      </c>
      <c r="F111">
        <v>2</v>
      </c>
    </row>
    <row r="112" spans="1:6">
      <c r="A112" t="s">
        <v>171</v>
      </c>
      <c r="B112">
        <v>2017</v>
      </c>
      <c r="C112">
        <v>189</v>
      </c>
      <c r="D112">
        <v>5</v>
      </c>
      <c r="E112">
        <v>25</v>
      </c>
      <c r="F112">
        <v>2</v>
      </c>
    </row>
    <row r="113" spans="1:6">
      <c r="A113" t="s">
        <v>172</v>
      </c>
      <c r="B113">
        <v>2017</v>
      </c>
      <c r="C113">
        <v>212</v>
      </c>
      <c r="D113">
        <v>14</v>
      </c>
      <c r="E113">
        <v>230</v>
      </c>
      <c r="F113">
        <v>18</v>
      </c>
    </row>
    <row r="114" spans="1:6">
      <c r="A114" t="s">
        <v>173</v>
      </c>
      <c r="B114">
        <v>2017</v>
      </c>
      <c r="C114">
        <v>221</v>
      </c>
      <c r="D114">
        <v>9</v>
      </c>
      <c r="E114">
        <v>249</v>
      </c>
      <c r="F114">
        <v>8</v>
      </c>
    </row>
    <row r="115" spans="1:6">
      <c r="A115" t="s">
        <v>174</v>
      </c>
      <c r="B115">
        <v>2017</v>
      </c>
      <c r="C115">
        <v>68</v>
      </c>
      <c r="D115">
        <v>1</v>
      </c>
      <c r="E115">
        <v>1</v>
      </c>
      <c r="F115">
        <v>2</v>
      </c>
    </row>
    <row r="116" spans="1:6">
      <c r="A116" t="s">
        <v>175</v>
      </c>
      <c r="B116">
        <v>2017</v>
      </c>
      <c r="C116">
        <v>163</v>
      </c>
      <c r="D116">
        <v>3</v>
      </c>
      <c r="E116">
        <v>25</v>
      </c>
      <c r="F116">
        <v>8</v>
      </c>
    </row>
    <row r="117" spans="1:6">
      <c r="A117" t="s">
        <v>176</v>
      </c>
      <c r="B117">
        <v>2017</v>
      </c>
      <c r="C117">
        <v>512</v>
      </c>
      <c r="D117">
        <v>35</v>
      </c>
      <c r="E117">
        <v>129</v>
      </c>
      <c r="F117">
        <v>36</v>
      </c>
    </row>
    <row r="118" spans="1:6">
      <c r="A118" t="s">
        <v>177</v>
      </c>
      <c r="B118">
        <v>2017</v>
      </c>
      <c r="C118">
        <v>299</v>
      </c>
      <c r="D118">
        <v>13</v>
      </c>
      <c r="E118">
        <v>21</v>
      </c>
      <c r="F118">
        <v>9</v>
      </c>
    </row>
    <row r="119" spans="1:6">
      <c r="A119" t="s">
        <v>178</v>
      </c>
      <c r="B119">
        <v>2017</v>
      </c>
      <c r="C119">
        <v>598</v>
      </c>
      <c r="D119">
        <v>66</v>
      </c>
      <c r="E119">
        <v>85</v>
      </c>
      <c r="F119">
        <v>23</v>
      </c>
    </row>
    <row r="120" spans="1:6">
      <c r="A120" t="s">
        <v>179</v>
      </c>
      <c r="B120">
        <v>2017</v>
      </c>
      <c r="C120">
        <v>177</v>
      </c>
      <c r="D120">
        <v>19</v>
      </c>
      <c r="E120">
        <v>13</v>
      </c>
      <c r="F120">
        <v>10</v>
      </c>
    </row>
    <row r="121" spans="1:6">
      <c r="A121" t="s">
        <v>180</v>
      </c>
      <c r="B121">
        <v>2017</v>
      </c>
      <c r="C121">
        <v>97</v>
      </c>
      <c r="D121">
        <v>6</v>
      </c>
      <c r="E121">
        <v>2</v>
      </c>
      <c r="F121">
        <v>2</v>
      </c>
    </row>
    <row r="122" spans="1:6">
      <c r="A122" t="s">
        <v>181</v>
      </c>
      <c r="B122">
        <v>2017</v>
      </c>
      <c r="C122">
        <v>66</v>
      </c>
      <c r="D122">
        <v>5</v>
      </c>
      <c r="E122">
        <v>19</v>
      </c>
      <c r="F122">
        <v>4</v>
      </c>
    </row>
    <row r="123" spans="1:6">
      <c r="A123" t="s">
        <v>182</v>
      </c>
      <c r="B123">
        <v>2017</v>
      </c>
      <c r="C123">
        <v>450</v>
      </c>
      <c r="D123">
        <v>13</v>
      </c>
      <c r="E123">
        <v>21</v>
      </c>
      <c r="F123">
        <v>10</v>
      </c>
    </row>
    <row r="124" spans="1:6">
      <c r="A124" t="s">
        <v>183</v>
      </c>
      <c r="B124">
        <v>2017</v>
      </c>
      <c r="C124">
        <v>27</v>
      </c>
      <c r="D124">
        <v>1</v>
      </c>
      <c r="E124">
        <v>5</v>
      </c>
      <c r="F124">
        <v>0</v>
      </c>
    </row>
    <row r="125" spans="1:6">
      <c r="A125" t="s">
        <v>184</v>
      </c>
      <c r="B125">
        <v>2017</v>
      </c>
      <c r="C125">
        <v>688</v>
      </c>
      <c r="D125">
        <v>83</v>
      </c>
      <c r="E125">
        <v>187</v>
      </c>
      <c r="F125">
        <v>81</v>
      </c>
    </row>
    <row r="126" spans="1:6">
      <c r="A126" t="s">
        <v>185</v>
      </c>
      <c r="B126">
        <v>2017</v>
      </c>
      <c r="C126">
        <v>54</v>
      </c>
      <c r="D126">
        <v>3</v>
      </c>
      <c r="E126">
        <v>7</v>
      </c>
      <c r="F126">
        <v>5</v>
      </c>
    </row>
    <row r="127" spans="1:6">
      <c r="A127" t="s">
        <v>186</v>
      </c>
      <c r="B127">
        <v>2017</v>
      </c>
      <c r="C127">
        <v>195</v>
      </c>
      <c r="D127">
        <v>12</v>
      </c>
      <c r="E127">
        <v>4</v>
      </c>
      <c r="F127">
        <v>11</v>
      </c>
    </row>
    <row r="128" spans="1:6">
      <c r="A128" t="s">
        <v>187</v>
      </c>
      <c r="B128">
        <v>2017</v>
      </c>
      <c r="C128">
        <v>375</v>
      </c>
      <c r="D128">
        <v>11</v>
      </c>
      <c r="E128">
        <v>18</v>
      </c>
      <c r="F128">
        <v>6</v>
      </c>
    </row>
    <row r="129" spans="1:6">
      <c r="A129" t="s">
        <v>188</v>
      </c>
      <c r="B129">
        <v>2017</v>
      </c>
      <c r="C129">
        <v>258</v>
      </c>
      <c r="D129">
        <v>3</v>
      </c>
      <c r="E129">
        <v>17</v>
      </c>
      <c r="F129">
        <v>2</v>
      </c>
    </row>
    <row r="130" spans="1:6">
      <c r="A130" t="s">
        <v>189</v>
      </c>
      <c r="B130">
        <v>2017</v>
      </c>
      <c r="C130">
        <v>224</v>
      </c>
      <c r="D130">
        <v>13</v>
      </c>
      <c r="E130">
        <v>23</v>
      </c>
      <c r="F130">
        <v>5</v>
      </c>
    </row>
    <row r="131" spans="1:6">
      <c r="A131" t="s">
        <v>190</v>
      </c>
      <c r="B131">
        <v>2017</v>
      </c>
      <c r="C131">
        <v>102</v>
      </c>
      <c r="D131">
        <v>0</v>
      </c>
      <c r="E131">
        <v>11</v>
      </c>
      <c r="F131">
        <v>4</v>
      </c>
    </row>
    <row r="132" spans="1:6">
      <c r="A132" t="s">
        <v>191</v>
      </c>
      <c r="B132">
        <v>2017</v>
      </c>
      <c r="C132">
        <v>251</v>
      </c>
      <c r="D132">
        <v>11</v>
      </c>
      <c r="E132">
        <v>17</v>
      </c>
      <c r="F132">
        <v>4</v>
      </c>
    </row>
    <row r="133" spans="1:6">
      <c r="A133" t="s">
        <v>192</v>
      </c>
      <c r="B133">
        <v>2017</v>
      </c>
      <c r="C133">
        <v>8</v>
      </c>
      <c r="D133">
        <v>0</v>
      </c>
      <c r="E133">
        <v>0</v>
      </c>
      <c r="F133">
        <v>0</v>
      </c>
    </row>
    <row r="134" spans="1:6">
      <c r="A134" t="s">
        <v>193</v>
      </c>
      <c r="B134">
        <v>2017</v>
      </c>
      <c r="C134">
        <v>100</v>
      </c>
      <c r="D134">
        <v>0</v>
      </c>
      <c r="E134">
        <v>2</v>
      </c>
      <c r="F134">
        <v>0</v>
      </c>
    </row>
    <row r="135" spans="1:6">
      <c r="A135" t="s">
        <v>194</v>
      </c>
      <c r="B135">
        <v>2017</v>
      </c>
      <c r="C135">
        <v>400</v>
      </c>
      <c r="D135">
        <v>21</v>
      </c>
      <c r="E135">
        <v>24</v>
      </c>
      <c r="F135">
        <v>13</v>
      </c>
    </row>
    <row r="136" spans="1:6">
      <c r="A136" t="s">
        <v>195</v>
      </c>
      <c r="B136">
        <v>2017</v>
      </c>
      <c r="C136">
        <v>255</v>
      </c>
      <c r="D136">
        <v>7</v>
      </c>
      <c r="E136">
        <v>8</v>
      </c>
      <c r="F136">
        <v>6</v>
      </c>
    </row>
    <row r="137" spans="1:6">
      <c r="A137" t="s">
        <v>196</v>
      </c>
      <c r="B137">
        <v>2017</v>
      </c>
      <c r="C137">
        <v>10</v>
      </c>
      <c r="D137">
        <v>0</v>
      </c>
      <c r="E137">
        <v>0</v>
      </c>
      <c r="F137">
        <v>0</v>
      </c>
    </row>
    <row r="138" spans="1:6">
      <c r="A138" t="s">
        <v>197</v>
      </c>
      <c r="B138">
        <v>2017</v>
      </c>
      <c r="C138">
        <v>662</v>
      </c>
      <c r="D138">
        <v>34</v>
      </c>
      <c r="E138">
        <v>46</v>
      </c>
      <c r="F138">
        <v>14</v>
      </c>
    </row>
    <row r="139" spans="1:6">
      <c r="A139" t="s">
        <v>198</v>
      </c>
      <c r="B139">
        <v>2017</v>
      </c>
      <c r="C139">
        <v>319</v>
      </c>
      <c r="D139">
        <v>11</v>
      </c>
      <c r="E139">
        <v>22</v>
      </c>
      <c r="F139">
        <v>11</v>
      </c>
    </row>
    <row r="140" spans="1:6">
      <c r="A140" t="s">
        <v>199</v>
      </c>
      <c r="B140">
        <v>2017</v>
      </c>
      <c r="C140">
        <v>123</v>
      </c>
      <c r="D140">
        <v>15</v>
      </c>
      <c r="E140">
        <v>14</v>
      </c>
      <c r="F140">
        <v>1</v>
      </c>
    </row>
    <row r="141" spans="1:6">
      <c r="A141" t="s">
        <v>200</v>
      </c>
      <c r="B141">
        <v>2017</v>
      </c>
      <c r="C141">
        <v>310</v>
      </c>
      <c r="D141">
        <v>9</v>
      </c>
      <c r="E141">
        <v>8</v>
      </c>
      <c r="F141">
        <v>18</v>
      </c>
    </row>
    <row r="142" spans="1:6">
      <c r="A142" t="s">
        <v>201</v>
      </c>
      <c r="B142">
        <v>2017</v>
      </c>
      <c r="C142">
        <v>491</v>
      </c>
      <c r="D142">
        <v>16</v>
      </c>
      <c r="E142">
        <v>33</v>
      </c>
      <c r="F142">
        <v>12</v>
      </c>
    </row>
    <row r="143" spans="1:6">
      <c r="A143" t="s">
        <v>202</v>
      </c>
      <c r="B143">
        <v>2017</v>
      </c>
      <c r="C143">
        <v>183</v>
      </c>
      <c r="D143">
        <v>29</v>
      </c>
      <c r="E143">
        <v>5</v>
      </c>
      <c r="F143">
        <v>4</v>
      </c>
    </row>
    <row r="144" spans="1:6">
      <c r="A144" t="s">
        <v>203</v>
      </c>
      <c r="B144">
        <v>2017</v>
      </c>
      <c r="C144">
        <v>344</v>
      </c>
      <c r="D144">
        <v>5</v>
      </c>
      <c r="E144">
        <v>8</v>
      </c>
      <c r="F144">
        <v>7</v>
      </c>
    </row>
    <row r="145" spans="1:6">
      <c r="A145" t="s">
        <v>204</v>
      </c>
      <c r="B145">
        <v>2017</v>
      </c>
      <c r="C145">
        <v>386</v>
      </c>
      <c r="D145">
        <v>5</v>
      </c>
      <c r="E145">
        <v>29</v>
      </c>
      <c r="F145">
        <v>10</v>
      </c>
    </row>
    <row r="146" spans="1:6">
      <c r="A146" t="s">
        <v>205</v>
      </c>
      <c r="B146">
        <v>2017</v>
      </c>
      <c r="C146">
        <v>222</v>
      </c>
      <c r="D146">
        <v>75</v>
      </c>
      <c r="E146">
        <v>179</v>
      </c>
      <c r="F146">
        <v>11</v>
      </c>
    </row>
    <row r="147" spans="1:6">
      <c r="A147" t="s">
        <v>206</v>
      </c>
      <c r="B147">
        <v>2017</v>
      </c>
      <c r="C147">
        <v>400</v>
      </c>
      <c r="D147">
        <v>35</v>
      </c>
      <c r="E147">
        <v>45</v>
      </c>
      <c r="F147">
        <v>21</v>
      </c>
    </row>
    <row r="148" spans="1:6">
      <c r="A148" t="s">
        <v>207</v>
      </c>
      <c r="B148">
        <v>2017</v>
      </c>
      <c r="C148">
        <v>280</v>
      </c>
      <c r="D148">
        <v>8</v>
      </c>
      <c r="E148">
        <v>9</v>
      </c>
      <c r="F148">
        <v>5</v>
      </c>
    </row>
    <row r="149" spans="1:6">
      <c r="A149" t="s">
        <v>208</v>
      </c>
      <c r="B149">
        <v>2017</v>
      </c>
      <c r="C149">
        <v>184</v>
      </c>
      <c r="D149">
        <v>2</v>
      </c>
      <c r="E149">
        <v>4</v>
      </c>
      <c r="F149">
        <v>5</v>
      </c>
    </row>
    <row r="150" spans="1:6">
      <c r="A150" t="s">
        <v>209</v>
      </c>
      <c r="B150">
        <v>2017</v>
      </c>
      <c r="C150">
        <v>7</v>
      </c>
      <c r="D150">
        <v>0</v>
      </c>
      <c r="E150">
        <v>0</v>
      </c>
      <c r="F150">
        <v>0</v>
      </c>
    </row>
    <row r="151" spans="1:6">
      <c r="A151" t="s">
        <v>210</v>
      </c>
      <c r="B151">
        <v>2017</v>
      </c>
      <c r="C151">
        <v>260</v>
      </c>
      <c r="D151">
        <v>4</v>
      </c>
      <c r="E151">
        <v>7</v>
      </c>
      <c r="F151">
        <v>4</v>
      </c>
    </row>
    <row r="152" spans="1:6">
      <c r="A152" t="s">
        <v>211</v>
      </c>
      <c r="B152">
        <v>2017</v>
      </c>
      <c r="C152">
        <v>95</v>
      </c>
      <c r="D152">
        <v>6</v>
      </c>
      <c r="E152">
        <v>13</v>
      </c>
      <c r="F152">
        <v>21</v>
      </c>
    </row>
    <row r="153" spans="1:6">
      <c r="A153" t="s">
        <v>212</v>
      </c>
      <c r="B153">
        <v>2017</v>
      </c>
      <c r="C153">
        <v>170</v>
      </c>
      <c r="D153">
        <v>3</v>
      </c>
      <c r="E153">
        <v>8</v>
      </c>
      <c r="F153">
        <v>46</v>
      </c>
    </row>
    <row r="154" spans="1:6">
      <c r="A154" t="s">
        <v>213</v>
      </c>
      <c r="B154">
        <v>2017</v>
      </c>
      <c r="C154">
        <v>1</v>
      </c>
      <c r="D154">
        <v>0</v>
      </c>
      <c r="E154">
        <v>0</v>
      </c>
      <c r="F154">
        <v>0</v>
      </c>
    </row>
    <row r="155" spans="1:6">
      <c r="A155" t="s">
        <v>214</v>
      </c>
      <c r="B155">
        <v>2017</v>
      </c>
      <c r="C155">
        <v>57</v>
      </c>
      <c r="D155">
        <v>1</v>
      </c>
      <c r="E155">
        <v>4</v>
      </c>
      <c r="F155">
        <v>6</v>
      </c>
    </row>
    <row r="156" spans="1:6">
      <c r="A156" t="s">
        <v>215</v>
      </c>
      <c r="B156">
        <v>2017</v>
      </c>
      <c r="C156">
        <v>206</v>
      </c>
      <c r="D156">
        <v>18</v>
      </c>
      <c r="E156">
        <v>7</v>
      </c>
      <c r="F156">
        <v>18</v>
      </c>
    </row>
    <row r="157" spans="1:6">
      <c r="A157" t="s">
        <v>216</v>
      </c>
      <c r="B157">
        <v>2017</v>
      </c>
      <c r="C157">
        <v>66</v>
      </c>
      <c r="D157">
        <v>1</v>
      </c>
      <c r="E157">
        <v>21</v>
      </c>
      <c r="F157">
        <v>0</v>
      </c>
    </row>
    <row r="158" spans="1:6">
      <c r="A158" t="s">
        <v>217</v>
      </c>
      <c r="B158">
        <v>2017</v>
      </c>
      <c r="C158">
        <v>1006</v>
      </c>
      <c r="D158">
        <v>86</v>
      </c>
      <c r="E158">
        <v>303</v>
      </c>
      <c r="F158">
        <v>47</v>
      </c>
    </row>
    <row r="159" spans="1:6">
      <c r="A159" t="s">
        <v>218</v>
      </c>
      <c r="B159">
        <v>2017</v>
      </c>
      <c r="C159">
        <v>245</v>
      </c>
      <c r="D159">
        <v>6</v>
      </c>
      <c r="E159">
        <v>6</v>
      </c>
      <c r="F159">
        <v>6</v>
      </c>
    </row>
    <row r="160" spans="1:6">
      <c r="A160" t="s">
        <v>140</v>
      </c>
      <c r="B160">
        <v>2018</v>
      </c>
      <c r="C160">
        <v>36</v>
      </c>
      <c r="D160">
        <v>0</v>
      </c>
      <c r="E160">
        <v>2</v>
      </c>
      <c r="F160">
        <v>1</v>
      </c>
    </row>
    <row r="161" spans="1:6">
      <c r="A161" t="s">
        <v>141</v>
      </c>
      <c r="B161">
        <v>2018</v>
      </c>
      <c r="C161">
        <v>54</v>
      </c>
      <c r="D161">
        <v>4</v>
      </c>
      <c r="E161">
        <v>2</v>
      </c>
      <c r="F161">
        <v>0</v>
      </c>
    </row>
    <row r="162" spans="1:6">
      <c r="A162" t="s">
        <v>142</v>
      </c>
      <c r="B162">
        <v>2018</v>
      </c>
      <c r="C162">
        <v>59</v>
      </c>
      <c r="D162">
        <v>2</v>
      </c>
      <c r="E162">
        <v>1</v>
      </c>
      <c r="F162">
        <v>1</v>
      </c>
    </row>
    <row r="163" spans="1:6">
      <c r="A163" t="s">
        <v>143</v>
      </c>
      <c r="B163">
        <v>2018</v>
      </c>
      <c r="C163">
        <v>449</v>
      </c>
      <c r="D163">
        <v>36</v>
      </c>
      <c r="E163">
        <v>68</v>
      </c>
      <c r="F163">
        <v>58</v>
      </c>
    </row>
    <row r="164" spans="1:6">
      <c r="A164" t="s">
        <v>144</v>
      </c>
      <c r="B164">
        <v>2018</v>
      </c>
      <c r="C164">
        <v>36</v>
      </c>
      <c r="D164">
        <v>0</v>
      </c>
      <c r="E164">
        <v>1</v>
      </c>
      <c r="F164">
        <v>1</v>
      </c>
    </row>
    <row r="165" spans="1:6">
      <c r="A165" t="s">
        <v>145</v>
      </c>
      <c r="B165">
        <v>2018</v>
      </c>
      <c r="C165">
        <v>50</v>
      </c>
      <c r="D165">
        <v>3</v>
      </c>
      <c r="E165">
        <v>12</v>
      </c>
      <c r="F165">
        <v>0</v>
      </c>
    </row>
    <row r="166" spans="1:6">
      <c r="A166" t="s">
        <v>146</v>
      </c>
      <c r="B166">
        <v>2018</v>
      </c>
      <c r="C166">
        <v>76</v>
      </c>
      <c r="D166">
        <v>5</v>
      </c>
      <c r="E166">
        <v>2</v>
      </c>
      <c r="F166">
        <v>0</v>
      </c>
    </row>
    <row r="167" spans="1:6">
      <c r="A167" t="s">
        <v>147</v>
      </c>
      <c r="B167">
        <v>2018</v>
      </c>
      <c r="C167">
        <v>4041</v>
      </c>
      <c r="D167">
        <v>1066</v>
      </c>
      <c r="E167">
        <v>1180</v>
      </c>
      <c r="F167">
        <v>201</v>
      </c>
    </row>
    <row r="168" spans="1:6">
      <c r="A168" t="s">
        <v>148</v>
      </c>
      <c r="B168">
        <v>2018</v>
      </c>
      <c r="C168">
        <v>62</v>
      </c>
      <c r="D168">
        <v>0</v>
      </c>
      <c r="E168">
        <v>1</v>
      </c>
      <c r="F168">
        <v>2</v>
      </c>
    </row>
    <row r="169" spans="1:6">
      <c r="A169" t="s">
        <v>149</v>
      </c>
      <c r="B169">
        <v>2018</v>
      </c>
      <c r="C169">
        <v>80</v>
      </c>
      <c r="D169">
        <v>3</v>
      </c>
      <c r="E169">
        <v>5</v>
      </c>
      <c r="F169">
        <v>5</v>
      </c>
    </row>
    <row r="170" spans="1:6">
      <c r="A170" t="s">
        <v>150</v>
      </c>
      <c r="B170">
        <v>2018</v>
      </c>
      <c r="C170">
        <v>594</v>
      </c>
      <c r="D170">
        <v>100</v>
      </c>
      <c r="E170">
        <v>75</v>
      </c>
      <c r="F170">
        <v>40</v>
      </c>
    </row>
    <row r="171" spans="1:6">
      <c r="A171" t="s">
        <v>151</v>
      </c>
      <c r="B171">
        <v>2018</v>
      </c>
      <c r="C171">
        <v>300</v>
      </c>
      <c r="D171">
        <v>15</v>
      </c>
      <c r="E171">
        <v>24</v>
      </c>
      <c r="F171">
        <v>17</v>
      </c>
    </row>
    <row r="172" spans="1:6">
      <c r="A172" t="s">
        <v>152</v>
      </c>
      <c r="B172">
        <v>2018</v>
      </c>
      <c r="C172">
        <v>26</v>
      </c>
      <c r="D172">
        <v>3</v>
      </c>
      <c r="E172">
        <v>4</v>
      </c>
      <c r="F172">
        <v>1</v>
      </c>
    </row>
    <row r="173" spans="1:6">
      <c r="A173" t="s">
        <v>153</v>
      </c>
      <c r="B173">
        <v>2018</v>
      </c>
      <c r="C173">
        <v>561</v>
      </c>
      <c r="D173">
        <v>32</v>
      </c>
      <c r="E173">
        <v>66</v>
      </c>
      <c r="F173">
        <v>36</v>
      </c>
    </row>
    <row r="174" spans="1:6">
      <c r="A174" t="s">
        <v>154</v>
      </c>
      <c r="B174">
        <v>2018</v>
      </c>
      <c r="C174">
        <v>415</v>
      </c>
      <c r="D174">
        <v>12</v>
      </c>
      <c r="E174">
        <v>24</v>
      </c>
      <c r="F174">
        <v>29</v>
      </c>
    </row>
    <row r="175" spans="1:6">
      <c r="A175" t="s">
        <v>155</v>
      </c>
      <c r="B175">
        <v>2018</v>
      </c>
      <c r="C175">
        <v>126</v>
      </c>
      <c r="D175">
        <v>17</v>
      </c>
      <c r="E175">
        <v>53</v>
      </c>
      <c r="F175">
        <v>12</v>
      </c>
    </row>
    <row r="176" spans="1:6">
      <c r="A176" t="s">
        <v>156</v>
      </c>
      <c r="B176">
        <v>2018</v>
      </c>
      <c r="C176">
        <v>209</v>
      </c>
      <c r="D176">
        <v>1</v>
      </c>
      <c r="E176">
        <v>23</v>
      </c>
      <c r="F176">
        <v>4</v>
      </c>
    </row>
    <row r="177" spans="1:6">
      <c r="A177" t="s">
        <v>157</v>
      </c>
      <c r="B177">
        <v>2018</v>
      </c>
      <c r="C177">
        <v>2</v>
      </c>
      <c r="D177">
        <v>0</v>
      </c>
      <c r="E177">
        <v>0</v>
      </c>
      <c r="F177">
        <v>0</v>
      </c>
    </row>
    <row r="178" spans="1:6">
      <c r="A178" t="s">
        <v>158</v>
      </c>
      <c r="B178">
        <v>2018</v>
      </c>
      <c r="C178">
        <v>132</v>
      </c>
      <c r="D178">
        <v>3</v>
      </c>
      <c r="E178">
        <v>3</v>
      </c>
      <c r="F178">
        <v>6</v>
      </c>
    </row>
    <row r="179" spans="1:6">
      <c r="A179" t="s">
        <v>159</v>
      </c>
      <c r="B179">
        <v>2018</v>
      </c>
      <c r="C179">
        <v>85</v>
      </c>
      <c r="D179">
        <v>6</v>
      </c>
      <c r="E179">
        <v>2</v>
      </c>
      <c r="F179">
        <v>4</v>
      </c>
    </row>
    <row r="180" spans="1:6">
      <c r="A180" t="s">
        <v>160</v>
      </c>
      <c r="B180">
        <v>2018</v>
      </c>
      <c r="C180">
        <v>45</v>
      </c>
      <c r="D180">
        <v>0</v>
      </c>
      <c r="E180">
        <v>2</v>
      </c>
      <c r="F180">
        <v>1</v>
      </c>
    </row>
    <row r="181" spans="1:6">
      <c r="A181" t="s">
        <v>161</v>
      </c>
      <c r="B181">
        <v>2018</v>
      </c>
      <c r="C181">
        <v>130</v>
      </c>
      <c r="D181">
        <v>14</v>
      </c>
      <c r="E181">
        <v>8</v>
      </c>
      <c r="F181">
        <v>13</v>
      </c>
    </row>
    <row r="182" spans="1:6">
      <c r="A182" t="s">
        <v>162</v>
      </c>
      <c r="B182">
        <v>2018</v>
      </c>
      <c r="C182">
        <v>59</v>
      </c>
      <c r="D182">
        <v>1</v>
      </c>
      <c r="E182">
        <v>3</v>
      </c>
      <c r="F182">
        <v>8</v>
      </c>
    </row>
    <row r="183" spans="1:6">
      <c r="A183" t="s">
        <v>163</v>
      </c>
      <c r="B183">
        <v>2018</v>
      </c>
      <c r="C183">
        <v>960</v>
      </c>
      <c r="D183">
        <v>59</v>
      </c>
      <c r="E183">
        <v>87</v>
      </c>
      <c r="F183">
        <v>33</v>
      </c>
    </row>
    <row r="184" spans="1:6">
      <c r="A184" t="s">
        <v>164</v>
      </c>
      <c r="B184">
        <v>2018</v>
      </c>
      <c r="C184">
        <v>180</v>
      </c>
      <c r="D184">
        <v>7</v>
      </c>
      <c r="E184">
        <v>3</v>
      </c>
      <c r="F184">
        <v>9</v>
      </c>
    </row>
    <row r="185" spans="1:6">
      <c r="A185" t="s">
        <v>165</v>
      </c>
      <c r="B185">
        <v>2018</v>
      </c>
      <c r="C185">
        <v>196</v>
      </c>
      <c r="D185">
        <v>10</v>
      </c>
      <c r="E185">
        <v>56</v>
      </c>
      <c r="F185">
        <v>4</v>
      </c>
    </row>
    <row r="186" spans="1:6">
      <c r="A186" t="s">
        <v>166</v>
      </c>
      <c r="B186">
        <v>2018</v>
      </c>
      <c r="C186">
        <v>144</v>
      </c>
      <c r="D186">
        <v>7</v>
      </c>
      <c r="E186">
        <v>29</v>
      </c>
      <c r="F186">
        <v>8</v>
      </c>
    </row>
    <row r="187" spans="1:6">
      <c r="A187" t="s">
        <v>167</v>
      </c>
      <c r="B187">
        <v>2018</v>
      </c>
      <c r="C187">
        <v>128</v>
      </c>
      <c r="D187">
        <v>6</v>
      </c>
      <c r="E187">
        <v>1</v>
      </c>
      <c r="F187">
        <v>5</v>
      </c>
    </row>
    <row r="188" spans="1:6">
      <c r="A188" t="s">
        <v>168</v>
      </c>
      <c r="B188">
        <v>2018</v>
      </c>
      <c r="C188">
        <v>52</v>
      </c>
      <c r="D188">
        <v>4</v>
      </c>
      <c r="E188">
        <v>2</v>
      </c>
      <c r="F188">
        <v>1</v>
      </c>
    </row>
    <row r="189" spans="1:6">
      <c r="A189" t="s">
        <v>169</v>
      </c>
      <c r="B189">
        <v>2018</v>
      </c>
      <c r="C189">
        <v>165</v>
      </c>
      <c r="D189">
        <v>5</v>
      </c>
      <c r="E189">
        <v>10</v>
      </c>
      <c r="F189">
        <v>5</v>
      </c>
    </row>
    <row r="190" spans="1:6">
      <c r="A190" t="s">
        <v>170</v>
      </c>
      <c r="B190">
        <v>2018</v>
      </c>
      <c r="C190">
        <v>127</v>
      </c>
      <c r="D190">
        <v>8</v>
      </c>
      <c r="E190">
        <v>7</v>
      </c>
      <c r="F190">
        <v>2</v>
      </c>
    </row>
    <row r="191" spans="1:6">
      <c r="A191" t="s">
        <v>171</v>
      </c>
      <c r="B191">
        <v>2018</v>
      </c>
      <c r="C191">
        <v>123</v>
      </c>
      <c r="D191">
        <v>3</v>
      </c>
      <c r="E191">
        <v>18</v>
      </c>
      <c r="F191">
        <v>2</v>
      </c>
    </row>
    <row r="192" spans="1:6">
      <c r="A192" t="s">
        <v>172</v>
      </c>
      <c r="B192">
        <v>2018</v>
      </c>
      <c r="C192">
        <v>299</v>
      </c>
      <c r="D192">
        <v>6</v>
      </c>
      <c r="E192">
        <v>270</v>
      </c>
      <c r="F192">
        <v>18</v>
      </c>
    </row>
    <row r="193" spans="1:6">
      <c r="A193" t="s">
        <v>173</v>
      </c>
      <c r="B193">
        <v>2018</v>
      </c>
      <c r="C193">
        <v>289</v>
      </c>
      <c r="D193">
        <v>6</v>
      </c>
      <c r="E193">
        <v>145</v>
      </c>
      <c r="F193">
        <v>2</v>
      </c>
    </row>
    <row r="194" spans="1:6">
      <c r="A194" t="s">
        <v>174</v>
      </c>
      <c r="B194">
        <v>2018</v>
      </c>
      <c r="C194">
        <v>39</v>
      </c>
      <c r="D194">
        <v>1</v>
      </c>
      <c r="E194">
        <v>5</v>
      </c>
      <c r="F194">
        <v>4</v>
      </c>
    </row>
    <row r="195" spans="1:6">
      <c r="A195" t="s">
        <v>175</v>
      </c>
      <c r="B195">
        <v>2018</v>
      </c>
      <c r="C195">
        <v>119</v>
      </c>
      <c r="D195">
        <v>3</v>
      </c>
      <c r="E195">
        <v>25</v>
      </c>
      <c r="F195">
        <v>2</v>
      </c>
    </row>
    <row r="196" spans="1:6">
      <c r="A196" t="s">
        <v>176</v>
      </c>
      <c r="B196">
        <v>2018</v>
      </c>
      <c r="C196">
        <v>513</v>
      </c>
      <c r="D196">
        <v>38</v>
      </c>
      <c r="E196">
        <v>150</v>
      </c>
      <c r="F196">
        <v>65</v>
      </c>
    </row>
    <row r="197" spans="1:6">
      <c r="A197" t="s">
        <v>177</v>
      </c>
      <c r="B197">
        <v>2018</v>
      </c>
      <c r="C197">
        <v>267</v>
      </c>
      <c r="D197">
        <v>8</v>
      </c>
      <c r="E197">
        <v>35</v>
      </c>
      <c r="F197">
        <v>8</v>
      </c>
    </row>
    <row r="198" spans="1:6">
      <c r="A198" t="s">
        <v>178</v>
      </c>
      <c r="B198">
        <v>2018</v>
      </c>
      <c r="C198">
        <v>723</v>
      </c>
      <c r="D198">
        <v>53</v>
      </c>
      <c r="E198">
        <v>97</v>
      </c>
      <c r="F198">
        <v>25</v>
      </c>
    </row>
    <row r="199" spans="1:6">
      <c r="A199" t="s">
        <v>179</v>
      </c>
      <c r="B199">
        <v>2018</v>
      </c>
      <c r="C199">
        <v>199</v>
      </c>
      <c r="D199">
        <v>15</v>
      </c>
      <c r="E199">
        <v>14</v>
      </c>
      <c r="F199">
        <v>5</v>
      </c>
    </row>
    <row r="200" spans="1:6">
      <c r="A200" t="s">
        <v>180</v>
      </c>
      <c r="B200">
        <v>2018</v>
      </c>
      <c r="C200">
        <v>92</v>
      </c>
      <c r="D200">
        <v>7</v>
      </c>
      <c r="E200">
        <v>0</v>
      </c>
      <c r="F200">
        <v>3</v>
      </c>
    </row>
    <row r="201" spans="1:6">
      <c r="A201" t="s">
        <v>181</v>
      </c>
      <c r="B201">
        <v>2018</v>
      </c>
      <c r="C201">
        <v>56</v>
      </c>
      <c r="D201">
        <v>2</v>
      </c>
      <c r="E201">
        <v>6</v>
      </c>
      <c r="F201">
        <v>4</v>
      </c>
    </row>
    <row r="202" spans="1:6">
      <c r="A202" t="s">
        <v>182</v>
      </c>
      <c r="B202">
        <v>2018</v>
      </c>
      <c r="C202">
        <v>380</v>
      </c>
      <c r="D202">
        <v>13</v>
      </c>
      <c r="E202">
        <v>29</v>
      </c>
      <c r="F202">
        <v>15</v>
      </c>
    </row>
    <row r="203" spans="1:6">
      <c r="A203" t="s">
        <v>183</v>
      </c>
      <c r="B203">
        <v>2018</v>
      </c>
      <c r="C203">
        <v>29</v>
      </c>
      <c r="D203">
        <v>0</v>
      </c>
      <c r="E203">
        <v>6</v>
      </c>
      <c r="F203">
        <v>0</v>
      </c>
    </row>
    <row r="204" spans="1:6">
      <c r="A204" t="s">
        <v>184</v>
      </c>
      <c r="B204">
        <v>2018</v>
      </c>
      <c r="C204">
        <v>721</v>
      </c>
      <c r="D204">
        <v>107</v>
      </c>
      <c r="E204">
        <v>180</v>
      </c>
      <c r="F204">
        <v>102</v>
      </c>
    </row>
    <row r="205" spans="1:6">
      <c r="A205" t="s">
        <v>185</v>
      </c>
      <c r="B205">
        <v>2018</v>
      </c>
      <c r="C205">
        <v>67</v>
      </c>
      <c r="D205">
        <v>0</v>
      </c>
      <c r="E205">
        <v>3</v>
      </c>
      <c r="F205">
        <v>4</v>
      </c>
    </row>
    <row r="206" spans="1:6">
      <c r="A206" t="s">
        <v>186</v>
      </c>
      <c r="B206">
        <v>2018</v>
      </c>
      <c r="C206">
        <v>386</v>
      </c>
      <c r="D206">
        <v>37</v>
      </c>
      <c r="E206">
        <v>13</v>
      </c>
      <c r="F206">
        <v>18</v>
      </c>
    </row>
    <row r="207" spans="1:6">
      <c r="A207" t="s">
        <v>187</v>
      </c>
      <c r="B207">
        <v>2018</v>
      </c>
      <c r="C207">
        <v>360</v>
      </c>
      <c r="D207">
        <v>5</v>
      </c>
      <c r="E207">
        <v>30</v>
      </c>
      <c r="F207">
        <v>10</v>
      </c>
    </row>
    <row r="208" spans="1:6">
      <c r="A208" t="s">
        <v>188</v>
      </c>
      <c r="B208">
        <v>2018</v>
      </c>
      <c r="C208">
        <v>276</v>
      </c>
      <c r="D208">
        <v>1</v>
      </c>
      <c r="E208">
        <v>9</v>
      </c>
      <c r="F208">
        <v>5</v>
      </c>
    </row>
    <row r="209" spans="1:6">
      <c r="A209" t="s">
        <v>189</v>
      </c>
      <c r="B209">
        <v>2018</v>
      </c>
      <c r="C209">
        <v>195</v>
      </c>
      <c r="D209">
        <v>4</v>
      </c>
      <c r="E209">
        <v>18</v>
      </c>
      <c r="F209">
        <v>2</v>
      </c>
    </row>
    <row r="210" spans="1:6">
      <c r="A210" t="s">
        <v>190</v>
      </c>
      <c r="B210">
        <v>2018</v>
      </c>
      <c r="C210">
        <v>71</v>
      </c>
      <c r="D210">
        <v>1</v>
      </c>
      <c r="E210">
        <v>10</v>
      </c>
      <c r="F210">
        <v>3</v>
      </c>
    </row>
    <row r="211" spans="1:6">
      <c r="A211" t="s">
        <v>191</v>
      </c>
      <c r="B211">
        <v>2018</v>
      </c>
      <c r="C211">
        <v>182</v>
      </c>
      <c r="D211">
        <v>7</v>
      </c>
      <c r="E211">
        <v>16</v>
      </c>
      <c r="F211">
        <v>6</v>
      </c>
    </row>
    <row r="212" spans="1:6">
      <c r="A212" t="s">
        <v>192</v>
      </c>
      <c r="B212">
        <v>2018</v>
      </c>
      <c r="C212">
        <v>6</v>
      </c>
      <c r="D212">
        <v>0</v>
      </c>
      <c r="E212">
        <v>0</v>
      </c>
      <c r="F212">
        <v>0</v>
      </c>
    </row>
    <row r="213" spans="1:6">
      <c r="A213" t="s">
        <v>193</v>
      </c>
      <c r="B213">
        <v>2018</v>
      </c>
      <c r="C213">
        <v>93</v>
      </c>
      <c r="D213">
        <v>1</v>
      </c>
      <c r="E213">
        <v>3</v>
      </c>
      <c r="F213">
        <v>1</v>
      </c>
    </row>
    <row r="214" spans="1:6">
      <c r="A214" t="s">
        <v>194</v>
      </c>
      <c r="B214">
        <v>2018</v>
      </c>
      <c r="C214">
        <v>1023</v>
      </c>
      <c r="D214">
        <v>78</v>
      </c>
      <c r="E214">
        <v>55</v>
      </c>
      <c r="F214">
        <v>19</v>
      </c>
    </row>
    <row r="215" spans="1:6">
      <c r="A215" t="s">
        <v>195</v>
      </c>
      <c r="B215">
        <v>2018</v>
      </c>
      <c r="C215">
        <v>159</v>
      </c>
      <c r="D215">
        <v>6</v>
      </c>
      <c r="E215">
        <v>7</v>
      </c>
      <c r="F215">
        <v>7</v>
      </c>
    </row>
    <row r="216" spans="1:6">
      <c r="A216" t="s">
        <v>196</v>
      </c>
      <c r="B216">
        <v>2018</v>
      </c>
      <c r="C216">
        <v>34</v>
      </c>
      <c r="D216">
        <v>6</v>
      </c>
      <c r="E216">
        <v>8</v>
      </c>
      <c r="F216">
        <v>0</v>
      </c>
    </row>
    <row r="217" spans="1:6">
      <c r="A217" t="s">
        <v>197</v>
      </c>
      <c r="B217">
        <v>2018</v>
      </c>
      <c r="C217">
        <v>540</v>
      </c>
      <c r="D217">
        <v>12</v>
      </c>
      <c r="E217">
        <v>37</v>
      </c>
      <c r="F217">
        <v>13</v>
      </c>
    </row>
    <row r="218" spans="1:6">
      <c r="A218" t="s">
        <v>198</v>
      </c>
      <c r="B218">
        <v>2018</v>
      </c>
      <c r="C218">
        <v>258</v>
      </c>
      <c r="D218">
        <v>0</v>
      </c>
      <c r="E218">
        <v>50</v>
      </c>
      <c r="F218">
        <v>9</v>
      </c>
    </row>
    <row r="219" spans="1:6">
      <c r="A219" t="s">
        <v>199</v>
      </c>
      <c r="B219">
        <v>2018</v>
      </c>
      <c r="C219">
        <v>87</v>
      </c>
      <c r="D219">
        <v>2</v>
      </c>
      <c r="E219">
        <v>20</v>
      </c>
      <c r="F219">
        <v>7</v>
      </c>
    </row>
    <row r="220" spans="1:6">
      <c r="A220" t="s">
        <v>200</v>
      </c>
      <c r="B220">
        <v>2018</v>
      </c>
      <c r="C220">
        <v>290</v>
      </c>
      <c r="D220">
        <v>12</v>
      </c>
      <c r="E220">
        <v>9</v>
      </c>
      <c r="F220">
        <v>16</v>
      </c>
    </row>
    <row r="221" spans="1:6">
      <c r="A221" t="s">
        <v>201</v>
      </c>
      <c r="B221">
        <v>2018</v>
      </c>
      <c r="C221">
        <v>406</v>
      </c>
      <c r="D221">
        <v>9</v>
      </c>
      <c r="E221">
        <v>42</v>
      </c>
      <c r="F221">
        <v>6</v>
      </c>
    </row>
    <row r="222" spans="1:6">
      <c r="A222" t="s">
        <v>202</v>
      </c>
      <c r="B222">
        <v>2018</v>
      </c>
      <c r="C222">
        <v>147</v>
      </c>
      <c r="D222">
        <v>37</v>
      </c>
      <c r="E222">
        <v>2</v>
      </c>
      <c r="F222">
        <v>1</v>
      </c>
    </row>
    <row r="223" spans="1:6">
      <c r="A223" t="s">
        <v>203</v>
      </c>
      <c r="B223">
        <v>2018</v>
      </c>
      <c r="C223">
        <v>274</v>
      </c>
      <c r="D223">
        <v>3</v>
      </c>
      <c r="E223">
        <v>8</v>
      </c>
      <c r="F223">
        <v>3</v>
      </c>
    </row>
    <row r="224" spans="1:6">
      <c r="A224" t="s">
        <v>204</v>
      </c>
      <c r="B224">
        <v>2018</v>
      </c>
      <c r="C224">
        <v>363</v>
      </c>
      <c r="D224">
        <v>3</v>
      </c>
      <c r="E224">
        <v>26</v>
      </c>
      <c r="F224">
        <v>17</v>
      </c>
    </row>
    <row r="225" spans="1:6">
      <c r="A225" t="s">
        <v>205</v>
      </c>
      <c r="B225">
        <v>2018</v>
      </c>
      <c r="C225">
        <v>307</v>
      </c>
      <c r="D225">
        <v>83</v>
      </c>
      <c r="E225">
        <v>260</v>
      </c>
      <c r="F225">
        <v>21</v>
      </c>
    </row>
    <row r="226" spans="1:6">
      <c r="A226" t="s">
        <v>206</v>
      </c>
      <c r="B226">
        <v>2018</v>
      </c>
      <c r="C226">
        <v>362</v>
      </c>
      <c r="D226">
        <v>35</v>
      </c>
      <c r="E226">
        <v>44</v>
      </c>
      <c r="F226">
        <v>5</v>
      </c>
    </row>
    <row r="227" spans="1:6">
      <c r="A227" t="s">
        <v>207</v>
      </c>
      <c r="B227">
        <v>2018</v>
      </c>
      <c r="C227">
        <v>211</v>
      </c>
      <c r="D227">
        <v>5</v>
      </c>
      <c r="E227">
        <v>9</v>
      </c>
      <c r="F227">
        <v>3</v>
      </c>
    </row>
    <row r="228" spans="1:6">
      <c r="A228" t="s">
        <v>208</v>
      </c>
      <c r="B228">
        <v>2018</v>
      </c>
      <c r="C228">
        <v>405</v>
      </c>
      <c r="D228">
        <v>8</v>
      </c>
      <c r="E228">
        <v>9</v>
      </c>
      <c r="F228">
        <v>13</v>
      </c>
    </row>
    <row r="229" spans="1:6">
      <c r="A229" t="s">
        <v>209</v>
      </c>
      <c r="B229">
        <v>2018</v>
      </c>
      <c r="C229">
        <v>6</v>
      </c>
      <c r="D229">
        <v>0</v>
      </c>
      <c r="E229">
        <v>0</v>
      </c>
      <c r="F229">
        <v>0</v>
      </c>
    </row>
    <row r="230" spans="1:6">
      <c r="A230" t="s">
        <v>210</v>
      </c>
      <c r="B230">
        <v>2018</v>
      </c>
      <c r="C230">
        <v>222</v>
      </c>
      <c r="D230">
        <v>5</v>
      </c>
      <c r="E230">
        <v>8</v>
      </c>
      <c r="F230">
        <v>3</v>
      </c>
    </row>
    <row r="231" spans="1:6">
      <c r="A231" t="s">
        <v>211</v>
      </c>
      <c r="B231">
        <v>2018</v>
      </c>
      <c r="C231">
        <v>79</v>
      </c>
      <c r="D231">
        <v>14</v>
      </c>
      <c r="E231">
        <v>10</v>
      </c>
      <c r="F231">
        <v>13</v>
      </c>
    </row>
    <row r="232" spans="1:6">
      <c r="A232" t="s">
        <v>212</v>
      </c>
      <c r="B232">
        <v>2018</v>
      </c>
      <c r="C232">
        <v>178</v>
      </c>
      <c r="D232">
        <v>9</v>
      </c>
      <c r="E232">
        <v>22</v>
      </c>
      <c r="F232">
        <v>11</v>
      </c>
    </row>
    <row r="233" spans="1:6">
      <c r="A233" t="s">
        <v>213</v>
      </c>
      <c r="B233">
        <v>2018</v>
      </c>
      <c r="C233">
        <v>4</v>
      </c>
      <c r="D233">
        <v>0</v>
      </c>
      <c r="E233">
        <v>0</v>
      </c>
      <c r="F233">
        <v>0</v>
      </c>
    </row>
    <row r="234" spans="1:6">
      <c r="A234" t="s">
        <v>214</v>
      </c>
      <c r="B234">
        <v>2018</v>
      </c>
      <c r="C234">
        <v>83</v>
      </c>
      <c r="D234">
        <v>3</v>
      </c>
      <c r="E234">
        <v>4</v>
      </c>
      <c r="F234">
        <v>8</v>
      </c>
    </row>
    <row r="235" spans="1:6">
      <c r="A235" t="s">
        <v>215</v>
      </c>
      <c r="B235">
        <v>2018</v>
      </c>
      <c r="C235">
        <v>234</v>
      </c>
      <c r="D235">
        <v>10</v>
      </c>
      <c r="E235">
        <v>4</v>
      </c>
      <c r="F235">
        <v>27</v>
      </c>
    </row>
    <row r="236" spans="1:6">
      <c r="A236" t="s">
        <v>216</v>
      </c>
      <c r="B236">
        <v>2018</v>
      </c>
      <c r="C236">
        <v>70</v>
      </c>
      <c r="D236">
        <v>2</v>
      </c>
      <c r="E236">
        <v>18</v>
      </c>
      <c r="F236">
        <v>0</v>
      </c>
    </row>
    <row r="237" spans="1:6">
      <c r="A237" t="s">
        <v>217</v>
      </c>
      <c r="B237">
        <v>2018</v>
      </c>
      <c r="C237">
        <v>1001</v>
      </c>
      <c r="D237">
        <v>77</v>
      </c>
      <c r="E237">
        <v>320</v>
      </c>
      <c r="F237">
        <v>44</v>
      </c>
    </row>
    <row r="238" spans="1:6">
      <c r="A238" t="s">
        <v>218</v>
      </c>
      <c r="B238">
        <v>2018</v>
      </c>
      <c r="C238">
        <v>268</v>
      </c>
      <c r="D238">
        <v>3</v>
      </c>
      <c r="E238">
        <v>5</v>
      </c>
      <c r="F238">
        <v>13</v>
      </c>
    </row>
    <row r="239" spans="1:6">
      <c r="A239" t="s">
        <v>140</v>
      </c>
      <c r="B239">
        <v>2019</v>
      </c>
      <c r="C239">
        <v>74</v>
      </c>
      <c r="D239">
        <v>3</v>
      </c>
      <c r="E239">
        <v>1</v>
      </c>
      <c r="F239">
        <v>1</v>
      </c>
    </row>
    <row r="240" spans="1:6">
      <c r="A240" t="s">
        <v>141</v>
      </c>
      <c r="B240">
        <v>2019</v>
      </c>
      <c r="C240">
        <v>33</v>
      </c>
      <c r="D240">
        <v>13</v>
      </c>
      <c r="E240">
        <v>1</v>
      </c>
      <c r="F240">
        <v>0</v>
      </c>
    </row>
    <row r="241" spans="1:6">
      <c r="A241" t="s">
        <v>142</v>
      </c>
      <c r="B241">
        <v>2019</v>
      </c>
      <c r="C241">
        <v>40</v>
      </c>
      <c r="D241">
        <v>3</v>
      </c>
      <c r="E241">
        <v>0</v>
      </c>
      <c r="F241">
        <v>0</v>
      </c>
    </row>
    <row r="242" spans="1:6">
      <c r="A242" t="s">
        <v>143</v>
      </c>
      <c r="B242">
        <v>2019</v>
      </c>
      <c r="C242">
        <v>606</v>
      </c>
      <c r="D242">
        <v>49</v>
      </c>
      <c r="E242">
        <v>64</v>
      </c>
      <c r="F242">
        <v>26</v>
      </c>
    </row>
    <row r="243" spans="1:6">
      <c r="A243" t="s">
        <v>144</v>
      </c>
      <c r="B243">
        <v>2019</v>
      </c>
      <c r="C243">
        <v>29</v>
      </c>
      <c r="D243">
        <v>0</v>
      </c>
      <c r="E243">
        <v>0</v>
      </c>
      <c r="F243">
        <v>7</v>
      </c>
    </row>
    <row r="244" spans="1:6">
      <c r="A244" t="s">
        <v>145</v>
      </c>
      <c r="B244">
        <v>2019</v>
      </c>
      <c r="C244">
        <v>73</v>
      </c>
      <c r="D244">
        <v>2</v>
      </c>
      <c r="E244">
        <v>5</v>
      </c>
      <c r="F244">
        <v>2</v>
      </c>
    </row>
    <row r="245" spans="1:6">
      <c r="A245" t="s">
        <v>146</v>
      </c>
      <c r="B245">
        <v>2019</v>
      </c>
      <c r="C245">
        <v>68</v>
      </c>
      <c r="D245">
        <v>1</v>
      </c>
      <c r="E245">
        <v>8</v>
      </c>
      <c r="F245">
        <v>0</v>
      </c>
    </row>
    <row r="246" spans="1:6">
      <c r="A246" t="s">
        <v>147</v>
      </c>
      <c r="B246">
        <v>2019</v>
      </c>
      <c r="C246">
        <v>4025</v>
      </c>
      <c r="D246">
        <v>1084</v>
      </c>
      <c r="E246">
        <v>1125</v>
      </c>
      <c r="F246">
        <v>287</v>
      </c>
    </row>
    <row r="247" spans="1:6">
      <c r="A247" t="s">
        <v>148</v>
      </c>
      <c r="B247">
        <v>2019</v>
      </c>
      <c r="C247">
        <v>75</v>
      </c>
      <c r="D247">
        <v>1</v>
      </c>
      <c r="E247">
        <v>6</v>
      </c>
      <c r="F247">
        <v>0</v>
      </c>
    </row>
    <row r="248" spans="1:6">
      <c r="A248" t="s">
        <v>149</v>
      </c>
      <c r="B248">
        <v>2019</v>
      </c>
      <c r="C248">
        <v>124</v>
      </c>
      <c r="D248">
        <v>3</v>
      </c>
      <c r="E248">
        <v>9</v>
      </c>
      <c r="F248">
        <v>4</v>
      </c>
    </row>
    <row r="249" spans="1:6">
      <c r="A249" t="s">
        <v>150</v>
      </c>
      <c r="B249">
        <v>2019</v>
      </c>
      <c r="C249">
        <v>433</v>
      </c>
      <c r="D249">
        <v>87</v>
      </c>
      <c r="E249">
        <v>63</v>
      </c>
      <c r="F249">
        <v>22</v>
      </c>
    </row>
    <row r="250" spans="1:6">
      <c r="A250" t="s">
        <v>151</v>
      </c>
      <c r="B250">
        <v>2019</v>
      </c>
      <c r="C250">
        <v>296</v>
      </c>
      <c r="D250">
        <v>4</v>
      </c>
      <c r="E250">
        <v>14</v>
      </c>
      <c r="F250">
        <v>5</v>
      </c>
    </row>
    <row r="251" spans="1:6">
      <c r="A251" t="s">
        <v>152</v>
      </c>
      <c r="B251">
        <v>2019</v>
      </c>
      <c r="C251">
        <v>22</v>
      </c>
      <c r="D251">
        <v>4</v>
      </c>
      <c r="E251">
        <v>6</v>
      </c>
      <c r="F251">
        <v>4</v>
      </c>
    </row>
    <row r="252" spans="1:6">
      <c r="A252" t="s">
        <v>153</v>
      </c>
      <c r="B252">
        <v>2019</v>
      </c>
      <c r="C252">
        <v>510</v>
      </c>
      <c r="D252">
        <v>61</v>
      </c>
      <c r="E252">
        <v>56</v>
      </c>
      <c r="F252">
        <v>43</v>
      </c>
    </row>
    <row r="253" spans="1:6">
      <c r="A253" t="s">
        <v>154</v>
      </c>
      <c r="B253">
        <v>2019</v>
      </c>
      <c r="C253">
        <v>549</v>
      </c>
      <c r="D253">
        <v>23</v>
      </c>
      <c r="E253">
        <v>16</v>
      </c>
      <c r="F253">
        <v>36</v>
      </c>
    </row>
    <row r="254" spans="1:6">
      <c r="A254" t="s">
        <v>155</v>
      </c>
      <c r="B254">
        <v>2019</v>
      </c>
      <c r="C254">
        <v>98</v>
      </c>
      <c r="D254">
        <v>12</v>
      </c>
      <c r="E254">
        <v>57</v>
      </c>
      <c r="F254">
        <v>8</v>
      </c>
    </row>
    <row r="255" spans="1:6">
      <c r="A255" t="s">
        <v>156</v>
      </c>
      <c r="B255">
        <v>2019</v>
      </c>
      <c r="C255">
        <v>251</v>
      </c>
      <c r="D255">
        <v>7</v>
      </c>
      <c r="E255">
        <v>63</v>
      </c>
      <c r="F255">
        <v>3</v>
      </c>
    </row>
    <row r="256" spans="1:6">
      <c r="A256" t="s">
        <v>157</v>
      </c>
      <c r="B256">
        <v>2019</v>
      </c>
      <c r="C256">
        <v>6</v>
      </c>
      <c r="D256">
        <v>0</v>
      </c>
      <c r="E256">
        <v>0</v>
      </c>
      <c r="F256">
        <v>0</v>
      </c>
    </row>
    <row r="257" spans="1:6">
      <c r="A257" t="s">
        <v>158</v>
      </c>
      <c r="B257">
        <v>2019</v>
      </c>
      <c r="C257">
        <v>133</v>
      </c>
      <c r="D257">
        <v>2</v>
      </c>
      <c r="E257">
        <v>2</v>
      </c>
      <c r="F257">
        <v>9</v>
      </c>
    </row>
    <row r="258" spans="1:6">
      <c r="A258" t="s">
        <v>159</v>
      </c>
      <c r="B258">
        <v>2019</v>
      </c>
      <c r="C258">
        <v>81</v>
      </c>
      <c r="D258">
        <v>6</v>
      </c>
      <c r="E258">
        <v>2</v>
      </c>
      <c r="F258">
        <v>2</v>
      </c>
    </row>
    <row r="259" spans="1:6">
      <c r="A259" t="s">
        <v>160</v>
      </c>
      <c r="B259">
        <v>2019</v>
      </c>
      <c r="C259">
        <v>95</v>
      </c>
      <c r="D259">
        <v>0</v>
      </c>
      <c r="E259">
        <v>0</v>
      </c>
      <c r="F259">
        <v>0</v>
      </c>
    </row>
    <row r="260" spans="1:6">
      <c r="A260" t="s">
        <v>161</v>
      </c>
      <c r="B260">
        <v>2019</v>
      </c>
      <c r="C260">
        <v>156</v>
      </c>
      <c r="D260">
        <v>27</v>
      </c>
      <c r="E260">
        <v>11</v>
      </c>
      <c r="F260">
        <v>18</v>
      </c>
    </row>
    <row r="261" spans="1:6">
      <c r="A261" t="s">
        <v>162</v>
      </c>
      <c r="B261">
        <v>2019</v>
      </c>
      <c r="C261">
        <v>41</v>
      </c>
      <c r="D261">
        <v>0</v>
      </c>
      <c r="E261">
        <v>0</v>
      </c>
      <c r="F261">
        <v>0</v>
      </c>
    </row>
    <row r="262" spans="1:6">
      <c r="A262" t="s">
        <v>163</v>
      </c>
      <c r="B262">
        <v>2019</v>
      </c>
      <c r="C262">
        <v>877</v>
      </c>
      <c r="D262">
        <v>69</v>
      </c>
      <c r="E262">
        <v>70</v>
      </c>
      <c r="F262">
        <v>24</v>
      </c>
    </row>
    <row r="263" spans="1:6">
      <c r="A263" t="s">
        <v>164</v>
      </c>
      <c r="B263">
        <v>2019</v>
      </c>
      <c r="C263">
        <v>349</v>
      </c>
      <c r="D263">
        <v>11</v>
      </c>
      <c r="E263">
        <v>11</v>
      </c>
      <c r="F263">
        <v>34</v>
      </c>
    </row>
    <row r="264" spans="1:6">
      <c r="A264" t="s">
        <v>165</v>
      </c>
      <c r="B264">
        <v>2019</v>
      </c>
      <c r="C264">
        <v>434</v>
      </c>
      <c r="D264">
        <v>39</v>
      </c>
      <c r="E264">
        <v>206</v>
      </c>
      <c r="F264">
        <v>29</v>
      </c>
    </row>
    <row r="265" spans="1:6">
      <c r="A265" t="s">
        <v>166</v>
      </c>
      <c r="B265">
        <v>2019</v>
      </c>
      <c r="C265">
        <v>202</v>
      </c>
      <c r="D265">
        <v>21</v>
      </c>
      <c r="E265">
        <v>42</v>
      </c>
      <c r="F265">
        <v>9</v>
      </c>
    </row>
    <row r="266" spans="1:6">
      <c r="A266" t="s">
        <v>167</v>
      </c>
      <c r="B266">
        <v>2019</v>
      </c>
      <c r="C266">
        <v>176</v>
      </c>
      <c r="D266">
        <v>2</v>
      </c>
      <c r="E266">
        <v>6</v>
      </c>
      <c r="F266">
        <v>2</v>
      </c>
    </row>
    <row r="267" spans="1:6">
      <c r="A267" t="s">
        <v>168</v>
      </c>
      <c r="B267">
        <v>2019</v>
      </c>
      <c r="C267">
        <v>68</v>
      </c>
      <c r="D267">
        <v>0</v>
      </c>
      <c r="E267">
        <v>1</v>
      </c>
      <c r="F267">
        <v>1</v>
      </c>
    </row>
    <row r="268" spans="1:6">
      <c r="A268" t="s">
        <v>169</v>
      </c>
      <c r="B268">
        <v>2019</v>
      </c>
      <c r="C268">
        <v>229</v>
      </c>
      <c r="D268">
        <v>4</v>
      </c>
      <c r="E268">
        <v>15</v>
      </c>
      <c r="F268">
        <v>10</v>
      </c>
    </row>
    <row r="269" spans="1:6">
      <c r="A269" t="s">
        <v>170</v>
      </c>
      <c r="B269">
        <v>2019</v>
      </c>
      <c r="C269">
        <v>288</v>
      </c>
      <c r="D269">
        <v>2</v>
      </c>
      <c r="E269">
        <v>24</v>
      </c>
      <c r="F269">
        <v>9</v>
      </c>
    </row>
    <row r="270" spans="1:6">
      <c r="A270" t="s">
        <v>171</v>
      </c>
      <c r="B270">
        <v>2019</v>
      </c>
      <c r="C270">
        <v>158</v>
      </c>
      <c r="D270">
        <v>4</v>
      </c>
      <c r="E270">
        <v>25</v>
      </c>
      <c r="F270">
        <v>1</v>
      </c>
    </row>
    <row r="271" spans="1:6">
      <c r="A271" t="s">
        <v>172</v>
      </c>
      <c r="B271">
        <v>2019</v>
      </c>
      <c r="C271">
        <v>327</v>
      </c>
      <c r="D271">
        <v>18</v>
      </c>
      <c r="E271">
        <v>418</v>
      </c>
      <c r="F271">
        <v>15</v>
      </c>
    </row>
    <row r="272" spans="1:6">
      <c r="A272" t="s">
        <v>173</v>
      </c>
      <c r="B272">
        <v>2019</v>
      </c>
      <c r="C272">
        <v>389</v>
      </c>
      <c r="D272">
        <v>23</v>
      </c>
      <c r="E272">
        <v>234</v>
      </c>
      <c r="F272">
        <v>12</v>
      </c>
    </row>
    <row r="273" spans="1:6">
      <c r="A273" t="s">
        <v>174</v>
      </c>
      <c r="B273">
        <v>2019</v>
      </c>
      <c r="C273">
        <v>42</v>
      </c>
      <c r="D273">
        <v>0</v>
      </c>
      <c r="E273">
        <v>6</v>
      </c>
      <c r="F273">
        <v>2</v>
      </c>
    </row>
    <row r="274" spans="1:6">
      <c r="A274" t="s">
        <v>175</v>
      </c>
      <c r="B274">
        <v>2019</v>
      </c>
      <c r="C274">
        <v>327</v>
      </c>
      <c r="D274">
        <v>17</v>
      </c>
      <c r="E274">
        <v>104</v>
      </c>
      <c r="F274">
        <v>8</v>
      </c>
    </row>
    <row r="275" spans="1:6">
      <c r="A275" t="s">
        <v>176</v>
      </c>
      <c r="B275">
        <v>2019</v>
      </c>
      <c r="C275">
        <v>926</v>
      </c>
      <c r="D275">
        <v>53</v>
      </c>
      <c r="E275">
        <v>159</v>
      </c>
      <c r="F275">
        <v>36</v>
      </c>
    </row>
    <row r="276" spans="1:6">
      <c r="A276" t="s">
        <v>177</v>
      </c>
      <c r="B276">
        <v>2019</v>
      </c>
      <c r="C276">
        <v>204</v>
      </c>
      <c r="D276">
        <v>9</v>
      </c>
      <c r="E276">
        <v>30</v>
      </c>
      <c r="F276">
        <v>4</v>
      </c>
    </row>
    <row r="277" spans="1:6">
      <c r="A277" t="s">
        <v>178</v>
      </c>
      <c r="B277">
        <v>2019</v>
      </c>
      <c r="C277">
        <v>682</v>
      </c>
      <c r="D277">
        <v>68</v>
      </c>
      <c r="E277">
        <v>80</v>
      </c>
      <c r="F277">
        <v>35</v>
      </c>
    </row>
    <row r="278" spans="1:6">
      <c r="A278" t="s">
        <v>179</v>
      </c>
      <c r="B278">
        <v>2019</v>
      </c>
      <c r="C278">
        <v>509</v>
      </c>
      <c r="D278">
        <v>20</v>
      </c>
      <c r="E278">
        <v>50</v>
      </c>
      <c r="F278">
        <v>13</v>
      </c>
    </row>
    <row r="279" spans="1:6">
      <c r="A279" t="s">
        <v>180</v>
      </c>
      <c r="B279">
        <v>2019</v>
      </c>
      <c r="C279">
        <v>116</v>
      </c>
      <c r="D279">
        <v>5</v>
      </c>
      <c r="E279">
        <v>22</v>
      </c>
      <c r="F279">
        <v>8</v>
      </c>
    </row>
    <row r="280" spans="1:6">
      <c r="A280" t="s">
        <v>181</v>
      </c>
      <c r="B280">
        <v>2019</v>
      </c>
      <c r="C280">
        <v>65</v>
      </c>
      <c r="D280">
        <v>4</v>
      </c>
      <c r="E280">
        <v>13</v>
      </c>
      <c r="F280">
        <v>5</v>
      </c>
    </row>
    <row r="281" spans="1:6">
      <c r="A281" t="s">
        <v>182</v>
      </c>
      <c r="B281">
        <v>2019</v>
      </c>
      <c r="C281">
        <v>445</v>
      </c>
      <c r="D281">
        <v>10</v>
      </c>
      <c r="E281">
        <v>46</v>
      </c>
      <c r="F281">
        <v>11</v>
      </c>
    </row>
    <row r="282" spans="1:6">
      <c r="A282" t="s">
        <v>183</v>
      </c>
      <c r="B282">
        <v>2019</v>
      </c>
      <c r="C282">
        <v>56</v>
      </c>
      <c r="D282">
        <v>1</v>
      </c>
      <c r="E282">
        <v>1</v>
      </c>
      <c r="F282">
        <v>1</v>
      </c>
    </row>
    <row r="283" spans="1:6">
      <c r="A283" t="s">
        <v>184</v>
      </c>
      <c r="B283">
        <v>2019</v>
      </c>
      <c r="C283">
        <v>636</v>
      </c>
      <c r="D283">
        <v>94</v>
      </c>
      <c r="E283">
        <v>175</v>
      </c>
      <c r="F283">
        <v>74</v>
      </c>
    </row>
    <row r="284" spans="1:6">
      <c r="A284" t="s">
        <v>185</v>
      </c>
      <c r="B284">
        <v>2019</v>
      </c>
      <c r="C284">
        <v>31</v>
      </c>
      <c r="D284">
        <v>3</v>
      </c>
      <c r="E284">
        <v>4</v>
      </c>
      <c r="F284">
        <v>1</v>
      </c>
    </row>
    <row r="285" spans="1:6">
      <c r="A285" t="s">
        <v>186</v>
      </c>
      <c r="B285">
        <v>2019</v>
      </c>
      <c r="C285">
        <v>374</v>
      </c>
      <c r="D285">
        <v>28</v>
      </c>
      <c r="E285">
        <v>12</v>
      </c>
      <c r="F285">
        <v>18</v>
      </c>
    </row>
    <row r="286" spans="1:6">
      <c r="A286" t="s">
        <v>187</v>
      </c>
      <c r="B286">
        <v>2019</v>
      </c>
      <c r="C286">
        <v>699</v>
      </c>
      <c r="D286">
        <v>16</v>
      </c>
      <c r="E286">
        <v>108</v>
      </c>
      <c r="F286">
        <v>21</v>
      </c>
    </row>
    <row r="287" spans="1:6">
      <c r="A287" t="s">
        <v>188</v>
      </c>
      <c r="B287">
        <v>2019</v>
      </c>
      <c r="C287">
        <v>238</v>
      </c>
      <c r="D287">
        <v>5</v>
      </c>
      <c r="E287">
        <v>9</v>
      </c>
      <c r="F287">
        <v>4</v>
      </c>
    </row>
    <row r="288" spans="1:6">
      <c r="A288" t="s">
        <v>189</v>
      </c>
      <c r="B288">
        <v>2019</v>
      </c>
      <c r="C288">
        <v>298</v>
      </c>
      <c r="D288">
        <v>13</v>
      </c>
      <c r="E288">
        <v>41</v>
      </c>
      <c r="F288">
        <v>16</v>
      </c>
    </row>
    <row r="289" spans="1:6">
      <c r="A289" t="s">
        <v>190</v>
      </c>
      <c r="B289">
        <v>2019</v>
      </c>
      <c r="C289">
        <v>152</v>
      </c>
      <c r="D289">
        <v>1</v>
      </c>
      <c r="E289">
        <v>6</v>
      </c>
      <c r="F289">
        <v>2</v>
      </c>
    </row>
    <row r="290" spans="1:6">
      <c r="A290" t="s">
        <v>191</v>
      </c>
      <c r="B290">
        <v>2019</v>
      </c>
      <c r="C290">
        <v>274</v>
      </c>
      <c r="D290">
        <v>9</v>
      </c>
      <c r="E290">
        <v>13</v>
      </c>
      <c r="F290">
        <v>7</v>
      </c>
    </row>
    <row r="291" spans="1:6">
      <c r="A291" t="s">
        <v>192</v>
      </c>
      <c r="B291">
        <v>2019</v>
      </c>
      <c r="C291">
        <v>14</v>
      </c>
      <c r="D291">
        <v>1</v>
      </c>
      <c r="E291">
        <v>2</v>
      </c>
      <c r="F291">
        <v>0</v>
      </c>
    </row>
    <row r="292" spans="1:6">
      <c r="A292" t="s">
        <v>193</v>
      </c>
      <c r="B292">
        <v>2019</v>
      </c>
      <c r="C292">
        <v>111</v>
      </c>
      <c r="D292">
        <v>0</v>
      </c>
      <c r="E292">
        <v>4</v>
      </c>
      <c r="F292">
        <v>4</v>
      </c>
    </row>
    <row r="293" spans="1:6">
      <c r="A293" t="s">
        <v>194</v>
      </c>
      <c r="B293">
        <v>2019</v>
      </c>
      <c r="C293">
        <v>957</v>
      </c>
      <c r="D293">
        <v>48</v>
      </c>
      <c r="E293">
        <v>49</v>
      </c>
      <c r="F293">
        <v>26</v>
      </c>
    </row>
    <row r="294" spans="1:6">
      <c r="A294" t="s">
        <v>195</v>
      </c>
      <c r="B294">
        <v>2019</v>
      </c>
      <c r="C294">
        <v>98</v>
      </c>
      <c r="D294">
        <v>4</v>
      </c>
      <c r="E294">
        <v>3</v>
      </c>
      <c r="F294">
        <v>7</v>
      </c>
    </row>
    <row r="295" spans="1:6">
      <c r="A295" t="s">
        <v>196</v>
      </c>
      <c r="B295">
        <v>2019</v>
      </c>
      <c r="C295">
        <v>41</v>
      </c>
      <c r="D295">
        <v>1</v>
      </c>
      <c r="E295">
        <v>3</v>
      </c>
      <c r="F295">
        <v>0</v>
      </c>
    </row>
    <row r="296" spans="1:6">
      <c r="A296" t="s">
        <v>197</v>
      </c>
      <c r="B296">
        <v>2019</v>
      </c>
      <c r="C296">
        <v>600</v>
      </c>
      <c r="D296">
        <v>22</v>
      </c>
      <c r="E296">
        <v>49</v>
      </c>
      <c r="F296">
        <v>19</v>
      </c>
    </row>
    <row r="297" spans="1:6">
      <c r="A297" t="s">
        <v>198</v>
      </c>
      <c r="B297">
        <v>2019</v>
      </c>
      <c r="C297">
        <v>246</v>
      </c>
      <c r="D297">
        <v>9</v>
      </c>
      <c r="E297">
        <v>38</v>
      </c>
      <c r="F297">
        <v>13</v>
      </c>
    </row>
    <row r="298" spans="1:6">
      <c r="A298" t="s">
        <v>199</v>
      </c>
      <c r="B298">
        <v>2019</v>
      </c>
      <c r="C298">
        <v>122</v>
      </c>
      <c r="D298">
        <v>1</v>
      </c>
      <c r="E298">
        <v>11</v>
      </c>
      <c r="F298">
        <v>2</v>
      </c>
    </row>
    <row r="299" spans="1:6">
      <c r="A299" t="s">
        <v>200</v>
      </c>
      <c r="B299">
        <v>2019</v>
      </c>
      <c r="C299">
        <v>329</v>
      </c>
      <c r="D299">
        <v>4</v>
      </c>
      <c r="E299">
        <v>22</v>
      </c>
      <c r="F299">
        <v>17</v>
      </c>
    </row>
    <row r="300" spans="1:6">
      <c r="A300" t="s">
        <v>201</v>
      </c>
      <c r="B300">
        <v>2019</v>
      </c>
      <c r="C300">
        <v>432</v>
      </c>
      <c r="D300">
        <v>13</v>
      </c>
      <c r="E300">
        <v>42</v>
      </c>
      <c r="F300">
        <v>17</v>
      </c>
    </row>
    <row r="301" spans="1:6">
      <c r="A301" t="s">
        <v>202</v>
      </c>
      <c r="B301">
        <v>2019</v>
      </c>
      <c r="C301">
        <v>200</v>
      </c>
      <c r="D301">
        <v>32</v>
      </c>
      <c r="E301">
        <v>12</v>
      </c>
      <c r="F301">
        <v>5</v>
      </c>
    </row>
    <row r="302" spans="1:6">
      <c r="A302" t="s">
        <v>203</v>
      </c>
      <c r="B302">
        <v>2019</v>
      </c>
      <c r="C302">
        <v>236</v>
      </c>
      <c r="D302">
        <v>10</v>
      </c>
      <c r="E302">
        <v>9</v>
      </c>
      <c r="F302">
        <v>3</v>
      </c>
    </row>
    <row r="303" spans="1:6">
      <c r="A303" t="s">
        <v>204</v>
      </c>
      <c r="B303">
        <v>2019</v>
      </c>
      <c r="C303">
        <v>441</v>
      </c>
      <c r="D303">
        <v>11</v>
      </c>
      <c r="E303">
        <v>51</v>
      </c>
      <c r="F303">
        <v>31</v>
      </c>
    </row>
    <row r="304" spans="1:6">
      <c r="A304" t="s">
        <v>205</v>
      </c>
      <c r="B304">
        <v>2019</v>
      </c>
      <c r="C304">
        <v>566</v>
      </c>
      <c r="D304">
        <v>202</v>
      </c>
      <c r="E304">
        <v>759</v>
      </c>
      <c r="F304">
        <v>27</v>
      </c>
    </row>
    <row r="305" spans="1:6">
      <c r="A305" t="s">
        <v>206</v>
      </c>
      <c r="B305">
        <v>2019</v>
      </c>
      <c r="C305">
        <v>256</v>
      </c>
      <c r="D305">
        <v>29</v>
      </c>
      <c r="E305">
        <v>28</v>
      </c>
      <c r="F305">
        <v>6</v>
      </c>
    </row>
    <row r="306" spans="1:6">
      <c r="A306" t="s">
        <v>207</v>
      </c>
      <c r="B306">
        <v>2019</v>
      </c>
      <c r="C306">
        <v>192</v>
      </c>
      <c r="D306">
        <v>6</v>
      </c>
      <c r="E306">
        <v>10</v>
      </c>
      <c r="F306">
        <v>2</v>
      </c>
    </row>
    <row r="307" spans="1:6">
      <c r="A307" t="s">
        <v>208</v>
      </c>
      <c r="B307">
        <v>2019</v>
      </c>
      <c r="C307">
        <v>299</v>
      </c>
      <c r="D307">
        <v>1</v>
      </c>
      <c r="E307">
        <v>15</v>
      </c>
      <c r="F307">
        <v>10</v>
      </c>
    </row>
    <row r="308" spans="1:6">
      <c r="A308" t="s">
        <v>209</v>
      </c>
      <c r="B308">
        <v>2019</v>
      </c>
      <c r="C308">
        <v>38</v>
      </c>
      <c r="D308">
        <v>0</v>
      </c>
      <c r="E308">
        <v>1</v>
      </c>
      <c r="F308">
        <v>1</v>
      </c>
    </row>
    <row r="309" spans="1:6">
      <c r="A309" t="s">
        <v>210</v>
      </c>
      <c r="B309">
        <v>2019</v>
      </c>
      <c r="C309">
        <v>250</v>
      </c>
      <c r="D309">
        <v>5</v>
      </c>
      <c r="E309">
        <v>7</v>
      </c>
      <c r="F309">
        <v>9</v>
      </c>
    </row>
    <row r="310" spans="1:6">
      <c r="A310" t="s">
        <v>211</v>
      </c>
      <c r="B310">
        <v>2019</v>
      </c>
      <c r="C310">
        <v>103</v>
      </c>
      <c r="D310">
        <v>8</v>
      </c>
      <c r="E310">
        <v>9</v>
      </c>
      <c r="F310">
        <v>11</v>
      </c>
    </row>
    <row r="311" spans="1:6">
      <c r="A311" t="s">
        <v>212</v>
      </c>
      <c r="B311">
        <v>2019</v>
      </c>
      <c r="C311">
        <v>162</v>
      </c>
      <c r="D311">
        <v>1</v>
      </c>
      <c r="E311">
        <v>25</v>
      </c>
      <c r="F311">
        <v>7</v>
      </c>
    </row>
    <row r="312" spans="1:6">
      <c r="A312" t="s">
        <v>213</v>
      </c>
      <c r="B312">
        <v>2019</v>
      </c>
      <c r="C312">
        <v>6</v>
      </c>
      <c r="D312">
        <v>1</v>
      </c>
      <c r="E312">
        <v>0</v>
      </c>
      <c r="F312">
        <v>0</v>
      </c>
    </row>
    <row r="313" spans="1:6">
      <c r="A313" t="s">
        <v>214</v>
      </c>
      <c r="B313">
        <v>2019</v>
      </c>
      <c r="C313">
        <v>110</v>
      </c>
      <c r="D313">
        <v>9</v>
      </c>
      <c r="E313">
        <v>1</v>
      </c>
      <c r="F313">
        <v>3</v>
      </c>
    </row>
    <row r="314" spans="1:6">
      <c r="A314" t="s">
        <v>215</v>
      </c>
      <c r="B314">
        <v>2019</v>
      </c>
      <c r="C314">
        <v>235</v>
      </c>
      <c r="D314">
        <v>13</v>
      </c>
      <c r="E314">
        <v>10</v>
      </c>
      <c r="F314">
        <v>19</v>
      </c>
    </row>
    <row r="315" spans="1:6">
      <c r="A315" t="s">
        <v>216</v>
      </c>
      <c r="B315">
        <v>2019</v>
      </c>
      <c r="C315">
        <v>33</v>
      </c>
      <c r="D315">
        <v>1</v>
      </c>
      <c r="E315">
        <v>3</v>
      </c>
      <c r="F315">
        <v>4</v>
      </c>
    </row>
    <row r="316" spans="1:6">
      <c r="A316" t="s">
        <v>217</v>
      </c>
      <c r="B316">
        <v>2019</v>
      </c>
      <c r="C316">
        <v>1097</v>
      </c>
      <c r="D316">
        <v>119</v>
      </c>
      <c r="E316">
        <v>389</v>
      </c>
      <c r="F316">
        <v>82</v>
      </c>
    </row>
    <row r="317" spans="1:6">
      <c r="A317" t="s">
        <v>218</v>
      </c>
      <c r="B317">
        <v>2019</v>
      </c>
      <c r="C317">
        <v>313</v>
      </c>
      <c r="D317">
        <v>6</v>
      </c>
      <c r="E317">
        <v>18</v>
      </c>
      <c r="F317">
        <v>14</v>
      </c>
    </row>
    <row r="318" spans="1:6">
      <c r="A318" t="s">
        <v>140</v>
      </c>
      <c r="B318">
        <v>2020</v>
      </c>
      <c r="C318">
        <v>31</v>
      </c>
      <c r="D318">
        <v>3</v>
      </c>
      <c r="E318">
        <v>1</v>
      </c>
      <c r="F318">
        <v>3</v>
      </c>
    </row>
    <row r="319" spans="1:6">
      <c r="A319" t="s">
        <v>141</v>
      </c>
      <c r="B319">
        <v>2020</v>
      </c>
      <c r="C319">
        <v>35</v>
      </c>
      <c r="D319">
        <v>1</v>
      </c>
      <c r="E319">
        <v>2</v>
      </c>
      <c r="F319">
        <v>0</v>
      </c>
    </row>
    <row r="320" spans="1:6">
      <c r="A320" t="s">
        <v>142</v>
      </c>
      <c r="B320">
        <v>2020</v>
      </c>
      <c r="C320">
        <v>33</v>
      </c>
      <c r="D320">
        <v>2</v>
      </c>
      <c r="E320">
        <v>5</v>
      </c>
      <c r="F320">
        <v>0</v>
      </c>
    </row>
    <row r="321" spans="1:6">
      <c r="A321" t="s">
        <v>143</v>
      </c>
      <c r="B321">
        <v>2020</v>
      </c>
      <c r="C321">
        <v>303</v>
      </c>
      <c r="D321">
        <v>28</v>
      </c>
      <c r="E321">
        <v>22</v>
      </c>
      <c r="F321">
        <v>11</v>
      </c>
    </row>
    <row r="322" spans="1:6">
      <c r="A322" t="s">
        <v>144</v>
      </c>
      <c r="B322">
        <v>2020</v>
      </c>
      <c r="C322">
        <v>25</v>
      </c>
      <c r="D322">
        <v>0</v>
      </c>
      <c r="E322">
        <v>0</v>
      </c>
      <c r="F322">
        <v>0</v>
      </c>
    </row>
    <row r="323" spans="1:6">
      <c r="A323" t="s">
        <v>145</v>
      </c>
      <c r="B323">
        <v>2020</v>
      </c>
      <c r="C323">
        <v>64</v>
      </c>
      <c r="D323">
        <v>8</v>
      </c>
      <c r="E323">
        <v>7</v>
      </c>
      <c r="F323">
        <v>1</v>
      </c>
    </row>
    <row r="324" spans="1:6">
      <c r="A324" t="s">
        <v>146</v>
      </c>
      <c r="B324">
        <v>2020</v>
      </c>
      <c r="C324">
        <v>363</v>
      </c>
      <c r="D324">
        <v>0</v>
      </c>
      <c r="E324">
        <v>0</v>
      </c>
      <c r="F324">
        <v>0</v>
      </c>
    </row>
    <row r="325" spans="1:6">
      <c r="A325" t="s">
        <v>147</v>
      </c>
      <c r="B325">
        <v>2020</v>
      </c>
      <c r="C325">
        <v>3689</v>
      </c>
      <c r="D325">
        <v>715</v>
      </c>
      <c r="E325">
        <v>1043</v>
      </c>
      <c r="F325">
        <v>183</v>
      </c>
    </row>
    <row r="326" spans="1:6">
      <c r="A326" t="s">
        <v>148</v>
      </c>
      <c r="B326">
        <v>2020</v>
      </c>
      <c r="C326">
        <v>33</v>
      </c>
      <c r="D326">
        <v>1</v>
      </c>
      <c r="E326">
        <v>0</v>
      </c>
      <c r="F326">
        <v>0</v>
      </c>
    </row>
    <row r="327" spans="1:6">
      <c r="A327" t="s">
        <v>149</v>
      </c>
      <c r="B327">
        <v>2020</v>
      </c>
      <c r="C327">
        <v>85</v>
      </c>
      <c r="D327">
        <v>1</v>
      </c>
      <c r="E327">
        <v>0</v>
      </c>
      <c r="F327">
        <v>2</v>
      </c>
    </row>
    <row r="328" spans="1:6">
      <c r="A328" t="s">
        <v>150</v>
      </c>
      <c r="B328">
        <v>2020</v>
      </c>
      <c r="C328">
        <v>366</v>
      </c>
      <c r="D328">
        <v>58</v>
      </c>
      <c r="E328">
        <v>96</v>
      </c>
      <c r="F328">
        <v>9</v>
      </c>
    </row>
    <row r="329" spans="1:6">
      <c r="A329" t="s">
        <v>151</v>
      </c>
      <c r="B329">
        <v>2020</v>
      </c>
      <c r="C329">
        <v>178</v>
      </c>
      <c r="D329">
        <v>3</v>
      </c>
      <c r="E329">
        <v>0</v>
      </c>
      <c r="F329">
        <v>1</v>
      </c>
    </row>
    <row r="330" spans="1:6">
      <c r="A330" t="s">
        <v>152</v>
      </c>
      <c r="B330">
        <v>2020</v>
      </c>
      <c r="C330">
        <v>12</v>
      </c>
      <c r="D330">
        <v>0</v>
      </c>
      <c r="E330">
        <v>14</v>
      </c>
      <c r="F330">
        <v>1</v>
      </c>
    </row>
    <row r="331" spans="1:6">
      <c r="A331" t="s">
        <v>153</v>
      </c>
      <c r="B331">
        <v>2020</v>
      </c>
      <c r="C331">
        <v>1345</v>
      </c>
      <c r="D331">
        <v>187</v>
      </c>
      <c r="E331">
        <v>90</v>
      </c>
      <c r="F331">
        <v>205</v>
      </c>
    </row>
    <row r="332" spans="1:6">
      <c r="A332" t="s">
        <v>154</v>
      </c>
      <c r="B332">
        <v>2020</v>
      </c>
      <c r="C332">
        <v>407</v>
      </c>
      <c r="D332">
        <v>12</v>
      </c>
      <c r="E332">
        <v>11</v>
      </c>
      <c r="F332">
        <v>20</v>
      </c>
    </row>
    <row r="333" spans="1:6">
      <c r="A333" t="s">
        <v>155</v>
      </c>
      <c r="B333">
        <v>2020</v>
      </c>
      <c r="C333">
        <v>99</v>
      </c>
      <c r="D333">
        <v>3</v>
      </c>
      <c r="E333">
        <v>58</v>
      </c>
      <c r="F333">
        <v>1</v>
      </c>
    </row>
    <row r="334" spans="1:6">
      <c r="A334" t="s">
        <v>156</v>
      </c>
      <c r="B334">
        <v>2020</v>
      </c>
      <c r="C334">
        <v>113</v>
      </c>
      <c r="D334">
        <v>11</v>
      </c>
      <c r="E334">
        <v>27</v>
      </c>
      <c r="F334">
        <v>1</v>
      </c>
    </row>
    <row r="335" spans="1:6">
      <c r="A335" t="s">
        <v>157</v>
      </c>
      <c r="B335">
        <v>2020</v>
      </c>
      <c r="C335">
        <v>1</v>
      </c>
      <c r="D335">
        <v>0</v>
      </c>
      <c r="E335">
        <v>0</v>
      </c>
      <c r="F335">
        <v>0</v>
      </c>
    </row>
    <row r="336" spans="1:6">
      <c r="A336" t="s">
        <v>158</v>
      </c>
      <c r="B336">
        <v>2020</v>
      </c>
      <c r="C336">
        <v>73</v>
      </c>
      <c r="D336">
        <v>3</v>
      </c>
      <c r="E336">
        <v>2</v>
      </c>
      <c r="F336">
        <v>2</v>
      </c>
    </row>
    <row r="337" spans="1:6">
      <c r="A337" t="s">
        <v>159</v>
      </c>
      <c r="B337">
        <v>2020</v>
      </c>
      <c r="C337">
        <v>37</v>
      </c>
      <c r="D337">
        <v>5</v>
      </c>
      <c r="E337">
        <v>14</v>
      </c>
      <c r="F337">
        <v>10</v>
      </c>
    </row>
    <row r="338" spans="1:6">
      <c r="A338" t="s">
        <v>160</v>
      </c>
      <c r="B338">
        <v>2020</v>
      </c>
      <c r="C338">
        <v>39</v>
      </c>
      <c r="D338">
        <v>0</v>
      </c>
      <c r="E338">
        <v>0</v>
      </c>
      <c r="F338">
        <v>0</v>
      </c>
    </row>
    <row r="339" spans="1:6">
      <c r="A339" t="s">
        <v>161</v>
      </c>
      <c r="B339">
        <v>2020</v>
      </c>
      <c r="C339">
        <v>105</v>
      </c>
      <c r="D339">
        <v>14</v>
      </c>
      <c r="E339">
        <v>3</v>
      </c>
      <c r="F339">
        <v>10</v>
      </c>
    </row>
    <row r="340" spans="1:6">
      <c r="A340" t="s">
        <v>162</v>
      </c>
      <c r="B340">
        <v>2020</v>
      </c>
      <c r="C340">
        <v>19</v>
      </c>
      <c r="D340">
        <v>1</v>
      </c>
      <c r="E340">
        <v>0</v>
      </c>
      <c r="F340">
        <v>4</v>
      </c>
    </row>
    <row r="341" spans="1:6">
      <c r="A341" t="s">
        <v>163</v>
      </c>
      <c r="B341">
        <v>2020</v>
      </c>
      <c r="C341">
        <v>767</v>
      </c>
      <c r="D341">
        <v>38</v>
      </c>
      <c r="E341">
        <v>76</v>
      </c>
      <c r="F341">
        <v>24</v>
      </c>
    </row>
    <row r="342" spans="1:6">
      <c r="A342" t="s">
        <v>164</v>
      </c>
      <c r="B342">
        <v>2020</v>
      </c>
      <c r="C342">
        <v>122</v>
      </c>
      <c r="D342">
        <v>13</v>
      </c>
      <c r="E342">
        <v>38</v>
      </c>
      <c r="F342">
        <v>26</v>
      </c>
    </row>
    <row r="343" spans="1:6">
      <c r="A343" t="s">
        <v>165</v>
      </c>
      <c r="B343">
        <v>2020</v>
      </c>
      <c r="C343">
        <v>299</v>
      </c>
      <c r="D343">
        <v>6</v>
      </c>
      <c r="E343">
        <v>191</v>
      </c>
      <c r="F343">
        <v>10</v>
      </c>
    </row>
    <row r="344" spans="1:6">
      <c r="A344" t="s">
        <v>166</v>
      </c>
      <c r="B344">
        <v>2020</v>
      </c>
      <c r="C344">
        <v>301</v>
      </c>
      <c r="D344">
        <v>31</v>
      </c>
      <c r="E344">
        <v>106</v>
      </c>
      <c r="F344">
        <v>4</v>
      </c>
    </row>
    <row r="345" spans="1:6">
      <c r="A345" t="s">
        <v>167</v>
      </c>
      <c r="B345">
        <v>2020</v>
      </c>
      <c r="C345">
        <v>385</v>
      </c>
      <c r="D345">
        <v>8</v>
      </c>
      <c r="E345">
        <v>9</v>
      </c>
      <c r="F345">
        <v>9</v>
      </c>
    </row>
    <row r="346" spans="1:6">
      <c r="A346" t="s">
        <v>168</v>
      </c>
      <c r="B346">
        <v>2020</v>
      </c>
      <c r="C346">
        <v>37</v>
      </c>
      <c r="D346">
        <v>2</v>
      </c>
      <c r="E346">
        <v>0</v>
      </c>
      <c r="F346">
        <v>0</v>
      </c>
    </row>
    <row r="347" spans="1:6">
      <c r="A347" t="s">
        <v>169</v>
      </c>
      <c r="B347">
        <v>2020</v>
      </c>
      <c r="C347">
        <v>418</v>
      </c>
      <c r="D347">
        <v>13</v>
      </c>
      <c r="E347">
        <v>37</v>
      </c>
      <c r="F347">
        <v>45</v>
      </c>
    </row>
    <row r="348" spans="1:6">
      <c r="A348" t="s">
        <v>170</v>
      </c>
      <c r="B348">
        <v>2020</v>
      </c>
      <c r="C348">
        <v>171</v>
      </c>
      <c r="D348">
        <v>2</v>
      </c>
      <c r="E348">
        <v>19</v>
      </c>
      <c r="F348">
        <v>2</v>
      </c>
    </row>
    <row r="349" spans="1:6">
      <c r="A349" t="s">
        <v>171</v>
      </c>
      <c r="B349">
        <v>2020</v>
      </c>
      <c r="C349">
        <v>191</v>
      </c>
      <c r="D349">
        <v>5</v>
      </c>
      <c r="E349">
        <v>24</v>
      </c>
      <c r="F349">
        <v>0</v>
      </c>
    </row>
    <row r="350" spans="1:6">
      <c r="A350" t="s">
        <v>172</v>
      </c>
      <c r="B350">
        <v>2020</v>
      </c>
      <c r="C350">
        <v>235</v>
      </c>
      <c r="D350">
        <v>2</v>
      </c>
      <c r="E350">
        <v>179</v>
      </c>
      <c r="F350">
        <v>10</v>
      </c>
    </row>
    <row r="351" spans="1:6">
      <c r="A351" t="s">
        <v>173</v>
      </c>
      <c r="B351">
        <v>2020</v>
      </c>
      <c r="C351">
        <v>135</v>
      </c>
      <c r="D351">
        <v>8</v>
      </c>
      <c r="E351">
        <v>136</v>
      </c>
      <c r="F351">
        <v>1</v>
      </c>
    </row>
    <row r="352" spans="1:6">
      <c r="A352" t="s">
        <v>174</v>
      </c>
      <c r="B352">
        <v>2020</v>
      </c>
      <c r="C352">
        <v>18</v>
      </c>
      <c r="D352">
        <v>0</v>
      </c>
      <c r="E352">
        <v>0</v>
      </c>
      <c r="F352">
        <v>4</v>
      </c>
    </row>
    <row r="353" spans="1:6">
      <c r="A353" t="s">
        <v>175</v>
      </c>
      <c r="B353">
        <v>2020</v>
      </c>
      <c r="C353">
        <v>280</v>
      </c>
      <c r="D353">
        <v>10</v>
      </c>
      <c r="E353">
        <v>97</v>
      </c>
      <c r="F353">
        <v>5</v>
      </c>
    </row>
    <row r="354" spans="1:6">
      <c r="A354" t="s">
        <v>176</v>
      </c>
      <c r="B354">
        <v>2020</v>
      </c>
      <c r="C354">
        <v>553</v>
      </c>
      <c r="D354">
        <v>20</v>
      </c>
      <c r="E354">
        <v>122</v>
      </c>
      <c r="F354">
        <v>8</v>
      </c>
    </row>
    <row r="355" spans="1:6">
      <c r="A355" t="s">
        <v>177</v>
      </c>
      <c r="B355">
        <v>2020</v>
      </c>
      <c r="C355">
        <v>79</v>
      </c>
      <c r="D355">
        <v>1</v>
      </c>
      <c r="E355">
        <v>13</v>
      </c>
      <c r="F355">
        <v>0</v>
      </c>
    </row>
    <row r="356" spans="1:6">
      <c r="A356" t="s">
        <v>178</v>
      </c>
      <c r="B356">
        <v>2020</v>
      </c>
      <c r="C356">
        <v>469</v>
      </c>
      <c r="D356">
        <v>105</v>
      </c>
      <c r="E356">
        <v>67</v>
      </c>
      <c r="F356">
        <v>18</v>
      </c>
    </row>
    <row r="357" spans="1:6">
      <c r="A357" t="s">
        <v>179</v>
      </c>
      <c r="B357">
        <v>2020</v>
      </c>
      <c r="C357">
        <v>1997</v>
      </c>
      <c r="D357">
        <v>7</v>
      </c>
      <c r="E357">
        <v>30</v>
      </c>
      <c r="F357">
        <v>9</v>
      </c>
    </row>
    <row r="358" spans="1:6">
      <c r="A358" t="s">
        <v>180</v>
      </c>
      <c r="B358">
        <v>2020</v>
      </c>
      <c r="C358">
        <v>129</v>
      </c>
      <c r="D358">
        <v>12</v>
      </c>
      <c r="E358">
        <v>28</v>
      </c>
      <c r="F358">
        <v>0</v>
      </c>
    </row>
    <row r="359" spans="1:6">
      <c r="A359" t="s">
        <v>181</v>
      </c>
      <c r="B359">
        <v>2020</v>
      </c>
      <c r="C359">
        <v>36</v>
      </c>
      <c r="D359">
        <v>3</v>
      </c>
      <c r="E359">
        <v>17</v>
      </c>
      <c r="F359">
        <v>1</v>
      </c>
    </row>
    <row r="360" spans="1:6">
      <c r="A360" t="s">
        <v>182</v>
      </c>
      <c r="B360">
        <v>2020</v>
      </c>
      <c r="C360">
        <v>268</v>
      </c>
      <c r="D360">
        <v>0</v>
      </c>
      <c r="E360">
        <v>13</v>
      </c>
      <c r="F360">
        <v>2</v>
      </c>
    </row>
    <row r="361" spans="1:6">
      <c r="A361" t="s">
        <v>183</v>
      </c>
      <c r="B361">
        <v>2020</v>
      </c>
      <c r="C361">
        <v>101</v>
      </c>
      <c r="D361">
        <v>0</v>
      </c>
      <c r="E361">
        <v>14</v>
      </c>
      <c r="F361">
        <v>0</v>
      </c>
    </row>
    <row r="362" spans="1:6">
      <c r="A362" t="s">
        <v>184</v>
      </c>
      <c r="B362">
        <v>2020</v>
      </c>
      <c r="C362">
        <v>428</v>
      </c>
      <c r="D362">
        <v>81</v>
      </c>
      <c r="E362">
        <v>205</v>
      </c>
      <c r="F362">
        <v>64</v>
      </c>
    </row>
    <row r="363" spans="1:6">
      <c r="A363" t="s">
        <v>185</v>
      </c>
      <c r="B363">
        <v>2020</v>
      </c>
      <c r="C363">
        <v>11</v>
      </c>
      <c r="D363">
        <v>0</v>
      </c>
      <c r="E363">
        <v>0</v>
      </c>
      <c r="F363">
        <v>0</v>
      </c>
    </row>
    <row r="364" spans="1:6">
      <c r="A364" t="s">
        <v>186</v>
      </c>
      <c r="B364">
        <v>2020</v>
      </c>
      <c r="C364">
        <v>171</v>
      </c>
      <c r="D364">
        <v>13</v>
      </c>
      <c r="E364">
        <v>1</v>
      </c>
      <c r="F364">
        <v>9</v>
      </c>
    </row>
    <row r="365" spans="1:6">
      <c r="A365" t="s">
        <v>187</v>
      </c>
      <c r="B365">
        <v>2020</v>
      </c>
      <c r="C365">
        <v>404</v>
      </c>
      <c r="D365">
        <v>4</v>
      </c>
      <c r="E365">
        <v>60</v>
      </c>
      <c r="F365">
        <v>2</v>
      </c>
    </row>
    <row r="366" spans="1:6">
      <c r="A366" t="s">
        <v>188</v>
      </c>
      <c r="B366">
        <v>2020</v>
      </c>
      <c r="C366">
        <v>420</v>
      </c>
      <c r="D366">
        <v>0</v>
      </c>
      <c r="E366">
        <v>2</v>
      </c>
      <c r="F366">
        <v>1</v>
      </c>
    </row>
    <row r="367" spans="1:6">
      <c r="A367" t="s">
        <v>189</v>
      </c>
      <c r="B367">
        <v>2020</v>
      </c>
      <c r="C367">
        <v>632</v>
      </c>
      <c r="D367">
        <v>10</v>
      </c>
      <c r="E367">
        <v>90</v>
      </c>
      <c r="F367">
        <v>34</v>
      </c>
    </row>
    <row r="368" spans="1:6">
      <c r="A368" t="s">
        <v>190</v>
      </c>
      <c r="B368">
        <v>2020</v>
      </c>
      <c r="C368">
        <v>71</v>
      </c>
      <c r="D368">
        <v>1</v>
      </c>
      <c r="E368">
        <v>3</v>
      </c>
      <c r="F368">
        <v>4</v>
      </c>
    </row>
    <row r="369" spans="1:6">
      <c r="A369" t="s">
        <v>191</v>
      </c>
      <c r="B369">
        <v>2020</v>
      </c>
      <c r="C369">
        <v>322</v>
      </c>
      <c r="D369">
        <v>3</v>
      </c>
      <c r="E369">
        <v>4</v>
      </c>
      <c r="F369">
        <v>4</v>
      </c>
    </row>
    <row r="370" spans="1:6">
      <c r="A370" t="s">
        <v>192</v>
      </c>
      <c r="B370">
        <v>2020</v>
      </c>
      <c r="C370">
        <v>18</v>
      </c>
      <c r="D370">
        <v>0</v>
      </c>
      <c r="E370">
        <v>0</v>
      </c>
      <c r="F370">
        <v>0</v>
      </c>
    </row>
    <row r="371" spans="1:6">
      <c r="A371" t="s">
        <v>193</v>
      </c>
      <c r="B371">
        <v>2020</v>
      </c>
      <c r="C371">
        <v>63</v>
      </c>
      <c r="D371">
        <v>1</v>
      </c>
      <c r="E371">
        <v>4</v>
      </c>
      <c r="F371">
        <v>0</v>
      </c>
    </row>
    <row r="372" spans="1:6">
      <c r="A372" t="s">
        <v>194</v>
      </c>
      <c r="B372">
        <v>2020</v>
      </c>
      <c r="C372">
        <v>643</v>
      </c>
      <c r="D372">
        <v>36</v>
      </c>
      <c r="E372">
        <v>21</v>
      </c>
      <c r="F372">
        <v>20</v>
      </c>
    </row>
    <row r="373" spans="1:6">
      <c r="A373" t="s">
        <v>195</v>
      </c>
      <c r="B373">
        <v>2020</v>
      </c>
      <c r="C373">
        <v>91</v>
      </c>
      <c r="D373">
        <v>0</v>
      </c>
      <c r="E373">
        <v>3</v>
      </c>
      <c r="F373">
        <v>0</v>
      </c>
    </row>
    <row r="374" spans="1:6">
      <c r="A374" t="s">
        <v>196</v>
      </c>
      <c r="B374">
        <v>2020</v>
      </c>
      <c r="C374">
        <v>21</v>
      </c>
      <c r="D374">
        <v>1</v>
      </c>
      <c r="E374">
        <v>1</v>
      </c>
      <c r="F374">
        <v>2</v>
      </c>
    </row>
    <row r="375" spans="1:6">
      <c r="A375" t="s">
        <v>197</v>
      </c>
      <c r="B375">
        <v>2020</v>
      </c>
      <c r="C375">
        <v>530</v>
      </c>
      <c r="D375">
        <v>17</v>
      </c>
      <c r="E375">
        <v>38</v>
      </c>
      <c r="F375">
        <v>6</v>
      </c>
    </row>
    <row r="376" spans="1:6">
      <c r="A376" t="s">
        <v>198</v>
      </c>
      <c r="B376">
        <v>2020</v>
      </c>
      <c r="C376">
        <v>182</v>
      </c>
      <c r="D376">
        <v>5</v>
      </c>
      <c r="E376">
        <v>37</v>
      </c>
      <c r="F376">
        <v>1</v>
      </c>
    </row>
    <row r="377" spans="1:6">
      <c r="A377" t="s">
        <v>199</v>
      </c>
      <c r="B377">
        <v>2020</v>
      </c>
      <c r="C377">
        <v>67</v>
      </c>
      <c r="D377">
        <v>0</v>
      </c>
      <c r="E377">
        <v>10</v>
      </c>
      <c r="F377">
        <v>2</v>
      </c>
    </row>
    <row r="378" spans="1:6">
      <c r="A378" t="s">
        <v>200</v>
      </c>
      <c r="B378">
        <v>2020</v>
      </c>
      <c r="C378">
        <v>331</v>
      </c>
      <c r="D378">
        <v>3</v>
      </c>
      <c r="E378">
        <v>10</v>
      </c>
      <c r="F378">
        <v>7</v>
      </c>
    </row>
    <row r="379" spans="1:6">
      <c r="A379" t="s">
        <v>201</v>
      </c>
      <c r="B379">
        <v>2020</v>
      </c>
      <c r="C379">
        <v>478</v>
      </c>
      <c r="D379">
        <v>7</v>
      </c>
      <c r="E379">
        <v>24</v>
      </c>
      <c r="F379">
        <v>2</v>
      </c>
    </row>
    <row r="380" spans="1:6">
      <c r="A380" t="s">
        <v>202</v>
      </c>
      <c r="B380">
        <v>2020</v>
      </c>
      <c r="C380">
        <v>92</v>
      </c>
      <c r="D380">
        <v>13</v>
      </c>
      <c r="E380">
        <v>4</v>
      </c>
      <c r="F380">
        <v>4</v>
      </c>
    </row>
    <row r="381" spans="1:6">
      <c r="A381" t="s">
        <v>203</v>
      </c>
      <c r="B381">
        <v>2020</v>
      </c>
      <c r="C381">
        <v>127</v>
      </c>
      <c r="D381">
        <v>4</v>
      </c>
      <c r="E381">
        <v>0</v>
      </c>
      <c r="F381">
        <v>3</v>
      </c>
    </row>
    <row r="382" spans="1:6">
      <c r="A382" t="s">
        <v>204</v>
      </c>
      <c r="B382">
        <v>2020</v>
      </c>
      <c r="C382">
        <v>315</v>
      </c>
      <c r="D382">
        <v>15</v>
      </c>
      <c r="E382">
        <v>53</v>
      </c>
      <c r="F382">
        <v>6</v>
      </c>
    </row>
    <row r="383" spans="1:6">
      <c r="A383" t="s">
        <v>205</v>
      </c>
      <c r="B383">
        <v>2020</v>
      </c>
      <c r="C383">
        <v>490</v>
      </c>
      <c r="D383">
        <v>335</v>
      </c>
      <c r="E383">
        <v>708</v>
      </c>
      <c r="F383">
        <v>27</v>
      </c>
    </row>
    <row r="384" spans="1:6">
      <c r="A384" t="s">
        <v>206</v>
      </c>
      <c r="B384">
        <v>2020</v>
      </c>
      <c r="C384">
        <v>643</v>
      </c>
      <c r="D384">
        <v>65</v>
      </c>
      <c r="E384">
        <v>170</v>
      </c>
      <c r="F384">
        <v>28</v>
      </c>
    </row>
    <row r="385" spans="1:6">
      <c r="A385" t="s">
        <v>207</v>
      </c>
      <c r="B385">
        <v>2020</v>
      </c>
      <c r="C385">
        <v>155</v>
      </c>
      <c r="D385">
        <v>0</v>
      </c>
      <c r="E385">
        <v>4</v>
      </c>
      <c r="F385">
        <v>0</v>
      </c>
    </row>
    <row r="386" spans="1:6">
      <c r="A386" t="s">
        <v>208</v>
      </c>
      <c r="B386">
        <v>2020</v>
      </c>
      <c r="C386">
        <v>231</v>
      </c>
      <c r="D386">
        <v>0</v>
      </c>
      <c r="E386">
        <v>8</v>
      </c>
      <c r="F386">
        <v>7</v>
      </c>
    </row>
    <row r="387" spans="1:6">
      <c r="A387" t="s">
        <v>209</v>
      </c>
      <c r="B387">
        <v>2020</v>
      </c>
      <c r="C387">
        <v>15</v>
      </c>
      <c r="D387">
        <v>0</v>
      </c>
      <c r="E387">
        <v>0</v>
      </c>
      <c r="F387">
        <v>73</v>
      </c>
    </row>
    <row r="388" spans="1:6">
      <c r="A388" t="s">
        <v>210</v>
      </c>
      <c r="B388">
        <v>2020</v>
      </c>
      <c r="C388">
        <v>107</v>
      </c>
      <c r="D388">
        <v>11</v>
      </c>
      <c r="E388">
        <v>1</v>
      </c>
      <c r="F388">
        <v>3</v>
      </c>
    </row>
    <row r="389" spans="1:6">
      <c r="A389" t="s">
        <v>211</v>
      </c>
      <c r="B389">
        <v>2020</v>
      </c>
      <c r="C389">
        <v>63</v>
      </c>
      <c r="D389">
        <v>5</v>
      </c>
      <c r="E389">
        <v>10</v>
      </c>
      <c r="F389">
        <v>3</v>
      </c>
    </row>
    <row r="390" spans="1:6">
      <c r="A390" t="s">
        <v>212</v>
      </c>
      <c r="B390">
        <v>2020</v>
      </c>
      <c r="C390">
        <v>96</v>
      </c>
      <c r="D390">
        <v>2</v>
      </c>
      <c r="E390">
        <v>30</v>
      </c>
      <c r="F390">
        <v>4</v>
      </c>
    </row>
    <row r="391" spans="1:6">
      <c r="A391" t="s">
        <v>213</v>
      </c>
      <c r="B391">
        <v>2020</v>
      </c>
      <c r="C391">
        <v>12</v>
      </c>
      <c r="D391">
        <v>0</v>
      </c>
      <c r="E391">
        <v>0</v>
      </c>
      <c r="F391">
        <v>0</v>
      </c>
    </row>
    <row r="392" spans="1:6">
      <c r="A392" t="s">
        <v>214</v>
      </c>
      <c r="B392">
        <v>2020</v>
      </c>
      <c r="C392">
        <v>73</v>
      </c>
      <c r="D392">
        <v>8</v>
      </c>
      <c r="E392">
        <v>1</v>
      </c>
      <c r="F392">
        <v>17</v>
      </c>
    </row>
    <row r="393" spans="1:6">
      <c r="A393" t="s">
        <v>215</v>
      </c>
      <c r="B393">
        <v>2020</v>
      </c>
      <c r="C393">
        <v>281</v>
      </c>
      <c r="D393">
        <v>2</v>
      </c>
      <c r="E393">
        <v>10</v>
      </c>
      <c r="F393">
        <v>22</v>
      </c>
    </row>
    <row r="394" spans="1:6">
      <c r="A394" t="s">
        <v>216</v>
      </c>
      <c r="B394">
        <v>2020</v>
      </c>
      <c r="C394">
        <v>28</v>
      </c>
      <c r="D394">
        <v>2</v>
      </c>
      <c r="E394">
        <v>1</v>
      </c>
      <c r="F394">
        <v>0</v>
      </c>
    </row>
    <row r="395" spans="1:6">
      <c r="A395" t="s">
        <v>217</v>
      </c>
      <c r="B395">
        <v>2020</v>
      </c>
      <c r="C395">
        <v>847</v>
      </c>
      <c r="D395">
        <v>49</v>
      </c>
      <c r="E395">
        <v>198</v>
      </c>
      <c r="F395">
        <v>44</v>
      </c>
    </row>
    <row r="396" spans="1:6">
      <c r="A396" t="s">
        <v>218</v>
      </c>
      <c r="B396">
        <v>2020</v>
      </c>
      <c r="C396">
        <v>156</v>
      </c>
      <c r="D396">
        <v>2</v>
      </c>
      <c r="E396">
        <v>3</v>
      </c>
      <c r="F396">
        <v>8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01D-E5F9-425E-9696-4A396E23A36E}">
  <dimension ref="A1:B7"/>
  <sheetViews>
    <sheetView workbookViewId="0">
      <selection activeCell="N40" sqref="N40"/>
    </sheetView>
  </sheetViews>
  <sheetFormatPr defaultRowHeight="15"/>
  <sheetData>
    <row r="1" spans="1:2">
      <c r="A1" s="21" t="s">
        <v>240</v>
      </c>
      <c r="B1" s="21" t="s">
        <v>241</v>
      </c>
    </row>
    <row r="2" spans="1:2">
      <c r="A2" s="22">
        <v>2015</v>
      </c>
      <c r="B2" s="22">
        <f>4302.4*0+23742</f>
        <v>23742</v>
      </c>
    </row>
    <row r="3" spans="1:2">
      <c r="A3">
        <v>2016</v>
      </c>
      <c r="B3">
        <v>28359</v>
      </c>
    </row>
    <row r="4" spans="1:2">
      <c r="A4">
        <v>2017</v>
      </c>
      <c r="B4">
        <v>32669</v>
      </c>
    </row>
    <row r="5" spans="1:2">
      <c r="A5">
        <v>2018</v>
      </c>
      <c r="B5">
        <v>35208</v>
      </c>
    </row>
    <row r="6" spans="1:2">
      <c r="A6">
        <v>2019</v>
      </c>
      <c r="B6">
        <v>41613</v>
      </c>
    </row>
    <row r="7" spans="1:2">
      <c r="A7">
        <v>2020</v>
      </c>
      <c r="B7">
        <v>45399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E7"/>
  <sheetViews>
    <sheetView workbookViewId="0">
      <selection activeCell="H7" sqref="H7"/>
    </sheetView>
  </sheetViews>
  <sheetFormatPr defaultColWidth="8.7109375" defaultRowHeight="15"/>
  <sheetData>
    <row r="1" spans="1:5">
      <c r="A1" t="s">
        <v>39</v>
      </c>
      <c r="B1" t="s">
        <v>129</v>
      </c>
      <c r="C1" t="s">
        <v>130</v>
      </c>
      <c r="D1" t="s">
        <v>131</v>
      </c>
      <c r="E1" t="s">
        <v>132</v>
      </c>
    </row>
    <row r="2" spans="1:5">
      <c r="A2">
        <v>2015</v>
      </c>
      <c r="B2">
        <f>ROUND(3111.3*0+3784,0)</f>
        <v>3784</v>
      </c>
      <c r="C2">
        <f>ROUND(394.3*0+132.5,0)</f>
        <v>133</v>
      </c>
      <c r="D2">
        <f>798.6*0+139</f>
        <v>139</v>
      </c>
      <c r="E2">
        <f>ROUND(94.6*0+21.5,0)</f>
        <v>22</v>
      </c>
    </row>
    <row r="3" spans="1:5">
      <c r="A3">
        <v>2016</v>
      </c>
      <c r="B3">
        <v>6585</v>
      </c>
      <c r="C3">
        <v>561</v>
      </c>
      <c r="D3">
        <v>907</v>
      </c>
      <c r="E3">
        <v>127</v>
      </c>
    </row>
    <row r="4" spans="1:5">
      <c r="A4">
        <v>2017</v>
      </c>
      <c r="B4">
        <v>10181</v>
      </c>
      <c r="C4">
        <v>912</v>
      </c>
      <c r="D4">
        <v>1769</v>
      </c>
      <c r="E4">
        <v>178</v>
      </c>
    </row>
    <row r="5" spans="1:5">
      <c r="A5">
        <v>2018</v>
      </c>
      <c r="B5">
        <v>13700</v>
      </c>
      <c r="C5">
        <v>1231</v>
      </c>
      <c r="D5">
        <v>2561</v>
      </c>
      <c r="E5">
        <v>338</v>
      </c>
    </row>
    <row r="6" spans="1:5">
      <c r="A6">
        <v>2019</v>
      </c>
      <c r="B6">
        <v>15783</v>
      </c>
      <c r="C6">
        <v>1769</v>
      </c>
      <c r="D6">
        <v>3305</v>
      </c>
      <c r="E6">
        <v>389</v>
      </c>
    </row>
    <row r="7" spans="1:5">
      <c r="A7">
        <v>2020</v>
      </c>
      <c r="B7">
        <f>ROUND(3111.3*5+3784,0)</f>
        <v>19341</v>
      </c>
      <c r="C7">
        <f>394.3*5+132.5</f>
        <v>2104</v>
      </c>
      <c r="D7">
        <f>798.6*5+139</f>
        <v>4132</v>
      </c>
      <c r="E7">
        <f>ROUND(94.6*5+21.5,0)</f>
        <v>495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9E20-D021-429D-AA73-AA10944D99C5}">
  <dimension ref="A1:H7"/>
  <sheetViews>
    <sheetView workbookViewId="0">
      <selection activeCell="P29" sqref="P29"/>
    </sheetView>
  </sheetViews>
  <sheetFormatPr defaultRowHeight="15"/>
  <sheetData>
    <row r="1" spans="1:8">
      <c r="A1" s="6" t="s">
        <v>20</v>
      </c>
      <c r="B1" s="6" t="s">
        <v>0</v>
      </c>
      <c r="C1" s="6" t="s">
        <v>2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>
      <c r="A2" t="s">
        <v>249</v>
      </c>
      <c r="B2" s="11">
        <f>0.694/12</f>
        <v>5.7833333333333327E-2</v>
      </c>
      <c r="C2" s="11">
        <f>0.66/12</f>
        <v>5.5E-2</v>
      </c>
      <c r="D2" s="11">
        <f>0.727/12</f>
        <v>6.0583333333333329E-2</v>
      </c>
      <c r="E2" t="s">
        <v>11</v>
      </c>
      <c r="F2" t="s">
        <v>11</v>
      </c>
      <c r="G2" t="s">
        <v>11</v>
      </c>
      <c r="H2" t="s">
        <v>138</v>
      </c>
    </row>
    <row r="3" spans="1:8">
      <c r="A3" t="s">
        <v>250</v>
      </c>
      <c r="B3" s="11">
        <f>0.574/12</f>
        <v>4.7833333333333332E-2</v>
      </c>
      <c r="C3" s="11">
        <f>0.538/12</f>
        <v>4.4833333333333336E-2</v>
      </c>
      <c r="D3" s="11">
        <f>0.611/12</f>
        <v>5.0916666666666666E-2</v>
      </c>
      <c r="E3" t="s">
        <v>11</v>
      </c>
      <c r="F3" t="s">
        <v>11</v>
      </c>
      <c r="G3" t="s">
        <v>11</v>
      </c>
      <c r="H3" t="s">
        <v>138</v>
      </c>
    </row>
    <row r="4" spans="1:8">
      <c r="A4" t="s">
        <v>251</v>
      </c>
      <c r="B4" s="11">
        <f>0.75/12</f>
        <v>6.25E-2</v>
      </c>
      <c r="C4" s="11">
        <f>0.5/12</f>
        <v>4.1666666666666664E-2</v>
      </c>
      <c r="D4" s="11">
        <f>0.97/12</f>
        <v>8.0833333333333326E-2</v>
      </c>
      <c r="E4" t="s">
        <v>11</v>
      </c>
      <c r="F4" t="s">
        <v>11</v>
      </c>
      <c r="G4" t="s">
        <v>11</v>
      </c>
      <c r="H4" t="s">
        <v>138</v>
      </c>
    </row>
    <row r="5" spans="1:8">
      <c r="A5" t="s">
        <v>252</v>
      </c>
      <c r="B5" s="11">
        <f>0.133*B3+B2*(1-0.133)</f>
        <v>5.6503333333333322E-2</v>
      </c>
      <c r="C5" s="11">
        <f t="shared" ref="C5:D5" si="0">0.133*C3+C2*(1-0.133)</f>
        <v>5.3647833333333332E-2</v>
      </c>
      <c r="D5" s="11">
        <f t="shared" si="0"/>
        <v>5.9297666666666665E-2</v>
      </c>
      <c r="E5" t="s">
        <v>11</v>
      </c>
      <c r="F5" t="s">
        <v>11</v>
      </c>
      <c r="G5" t="s">
        <v>11</v>
      </c>
      <c r="H5" t="s">
        <v>253</v>
      </c>
    </row>
    <row r="6" spans="1:8">
      <c r="A6" t="s">
        <v>258</v>
      </c>
      <c r="B6" s="11">
        <f>0.93/12</f>
        <v>7.7499999999999999E-2</v>
      </c>
      <c r="C6" s="11">
        <f>0.68/12</f>
        <v>5.6666666666666671E-2</v>
      </c>
      <c r="D6" s="11">
        <f>1/12</f>
        <v>8.3333333333333329E-2</v>
      </c>
      <c r="E6" t="s">
        <v>11</v>
      </c>
      <c r="F6" t="s">
        <v>11</v>
      </c>
      <c r="G6" t="s">
        <v>11</v>
      </c>
      <c r="H6" t="s">
        <v>138</v>
      </c>
    </row>
    <row r="7" spans="1:8">
      <c r="A7" t="s">
        <v>254</v>
      </c>
      <c r="B7">
        <v>0</v>
      </c>
      <c r="C7">
        <v>0</v>
      </c>
      <c r="D7">
        <v>0</v>
      </c>
      <c r="E7" t="s">
        <v>11</v>
      </c>
      <c r="F7" t="s">
        <v>11</v>
      </c>
      <c r="G7" t="s">
        <v>11</v>
      </c>
      <c r="H7" t="s">
        <v>11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>
      <selection activeCell="M17" sqref="M17"/>
    </sheetView>
  </sheetViews>
  <sheetFormatPr defaultColWidth="8.7109375" defaultRowHeight="15"/>
  <cols>
    <col min="1" max="1" width="16" customWidth="1"/>
  </cols>
  <sheetData>
    <row r="1" spans="1:8">
      <c r="A1" s="6" t="s">
        <v>20</v>
      </c>
      <c r="B1" s="6" t="s">
        <v>0</v>
      </c>
      <c r="C1" s="6" t="s">
        <v>2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>
      <c r="A2" t="s">
        <v>52</v>
      </c>
      <c r="B2">
        <v>1019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</row>
    <row r="3" spans="1:8">
      <c r="A3" t="s">
        <v>53</v>
      </c>
      <c r="B3">
        <v>1511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</row>
    <row r="4" spans="1:8">
      <c r="A4" t="s">
        <v>54</v>
      </c>
      <c r="B4">
        <v>1511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</row>
    <row r="5" spans="1:8">
      <c r="A5" t="s">
        <v>55</v>
      </c>
      <c r="B5">
        <v>631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</row>
    <row r="6" spans="1:8">
      <c r="A6" t="s">
        <v>56</v>
      </c>
      <c r="B6">
        <v>1511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</row>
    <row r="7" spans="1:8">
      <c r="A7" t="s">
        <v>57</v>
      </c>
      <c r="B7" s="14">
        <v>55.2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</row>
    <row r="8" spans="1:8">
      <c r="A8" t="s">
        <v>248</v>
      </c>
      <c r="B8">
        <v>104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</row>
    <row r="9" spans="1:8">
      <c r="A9" t="s">
        <v>58</v>
      </c>
      <c r="B9">
        <v>500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</row>
    <row r="10" spans="1:8">
      <c r="A10" t="s">
        <v>59</v>
      </c>
      <c r="B10">
        <v>1034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G38"/>
  <sheetViews>
    <sheetView workbookViewId="0">
      <selection activeCell="K38" sqref="K38"/>
    </sheetView>
  </sheetViews>
  <sheetFormatPr defaultColWidth="8.7109375" defaultRowHeight="15"/>
  <cols>
    <col min="1" max="1" width="10.7109375" customWidth="1"/>
  </cols>
  <sheetData>
    <row r="1" spans="1:7">
      <c r="A1" s="6" t="s">
        <v>20</v>
      </c>
      <c r="B1" s="6" t="s">
        <v>39</v>
      </c>
      <c r="C1" s="6" t="s">
        <v>129</v>
      </c>
      <c r="D1" s="6" t="s">
        <v>130</v>
      </c>
      <c r="E1" s="6" t="s">
        <v>131</v>
      </c>
      <c r="F1" s="6" t="s">
        <v>133</v>
      </c>
      <c r="G1" s="6" t="s">
        <v>259</v>
      </c>
    </row>
    <row r="2" spans="1:7">
      <c r="A2" t="s">
        <v>86</v>
      </c>
      <c r="B2">
        <v>2016</v>
      </c>
      <c r="C2">
        <v>1675</v>
      </c>
      <c r="D2">
        <v>92</v>
      </c>
      <c r="E2">
        <v>249</v>
      </c>
      <c r="F2">
        <v>38</v>
      </c>
      <c r="G2">
        <f>SUM(C2:E2)</f>
        <v>2016</v>
      </c>
    </row>
    <row r="3" spans="1:7">
      <c r="A3" t="s">
        <v>86</v>
      </c>
      <c r="B3">
        <v>2017</v>
      </c>
      <c r="C3">
        <v>1565</v>
      </c>
      <c r="D3">
        <v>114</v>
      </c>
      <c r="E3">
        <v>252</v>
      </c>
      <c r="F3">
        <v>31</v>
      </c>
      <c r="G3">
        <f t="shared" ref="G3:G16" si="0">SUM(C3:E3)</f>
        <v>1931</v>
      </c>
    </row>
    <row r="4" spans="1:7">
      <c r="A4" t="s">
        <v>86</v>
      </c>
      <c r="B4">
        <v>2018</v>
      </c>
      <c r="C4">
        <v>1589</v>
      </c>
      <c r="D4">
        <v>84</v>
      </c>
      <c r="E4">
        <v>258</v>
      </c>
      <c r="F4">
        <v>46</v>
      </c>
      <c r="G4">
        <f t="shared" si="0"/>
        <v>1931</v>
      </c>
    </row>
    <row r="5" spans="1:7">
      <c r="A5" t="s">
        <v>86</v>
      </c>
      <c r="B5">
        <v>2019</v>
      </c>
      <c r="C5">
        <v>1528</v>
      </c>
      <c r="D5">
        <v>117</v>
      </c>
      <c r="E5">
        <v>279</v>
      </c>
      <c r="F5">
        <v>44</v>
      </c>
      <c r="G5">
        <f t="shared" si="0"/>
        <v>1924</v>
      </c>
    </row>
    <row r="6" spans="1:7">
      <c r="A6" t="s">
        <v>86</v>
      </c>
      <c r="B6">
        <v>2020</v>
      </c>
      <c r="C6">
        <v>1488</v>
      </c>
      <c r="D6">
        <v>192</v>
      </c>
      <c r="E6">
        <v>302</v>
      </c>
      <c r="F6">
        <v>51</v>
      </c>
      <c r="G6">
        <f t="shared" si="0"/>
        <v>1982</v>
      </c>
    </row>
    <row r="7" spans="1:7">
      <c r="A7" t="s">
        <v>82</v>
      </c>
      <c r="B7">
        <v>2016</v>
      </c>
      <c r="C7" s="2">
        <v>0.73399999999999999</v>
      </c>
      <c r="D7" s="3">
        <v>0.66300000000000003</v>
      </c>
      <c r="E7" s="3">
        <v>0.81499999999999995</v>
      </c>
      <c r="F7" s="3">
        <v>0.78400000000000003</v>
      </c>
    </row>
    <row r="8" spans="1:7">
      <c r="A8" t="s">
        <v>82</v>
      </c>
      <c r="B8">
        <v>2017</v>
      </c>
      <c r="C8" s="2">
        <v>0.81</v>
      </c>
      <c r="D8" s="3">
        <v>0.68400000000000005</v>
      </c>
      <c r="E8" s="3">
        <v>0.873</v>
      </c>
      <c r="F8" s="3">
        <v>0.84519999999999995</v>
      </c>
    </row>
    <row r="9" spans="1:7">
      <c r="A9" t="s">
        <v>82</v>
      </c>
      <c r="B9">
        <v>2018</v>
      </c>
      <c r="C9" s="2">
        <v>0.874</v>
      </c>
      <c r="D9" s="3">
        <v>0.90500000000000003</v>
      </c>
      <c r="E9" s="3">
        <v>0.94199999999999995</v>
      </c>
      <c r="F9" s="3">
        <v>0.97929999999999995</v>
      </c>
    </row>
    <row r="10" spans="1:7">
      <c r="A10" t="s">
        <v>82</v>
      </c>
      <c r="B10">
        <v>2019</v>
      </c>
      <c r="C10" s="2">
        <v>0.93100000000000005</v>
      </c>
      <c r="D10" s="3">
        <v>0.91500000000000004</v>
      </c>
      <c r="E10" s="3">
        <v>0.95</v>
      </c>
      <c r="F10" s="3">
        <v>0.95530000000000004</v>
      </c>
    </row>
    <row r="11" spans="1:7">
      <c r="A11" t="s">
        <v>82</v>
      </c>
      <c r="B11">
        <v>2020</v>
      </c>
      <c r="C11" s="2">
        <v>0.92100000000000004</v>
      </c>
      <c r="D11" s="3">
        <v>0.96899999999999997</v>
      </c>
      <c r="E11" s="3">
        <v>0.95699999999999996</v>
      </c>
      <c r="F11" s="18">
        <v>1</v>
      </c>
    </row>
    <row r="12" spans="1:7">
      <c r="A12" t="s">
        <v>81</v>
      </c>
      <c r="B12">
        <v>2016</v>
      </c>
      <c r="C12">
        <f>8023+66</f>
        <v>8089</v>
      </c>
      <c r="D12">
        <f>1+416</f>
        <v>417</v>
      </c>
      <c r="E12">
        <f>5+638</f>
        <v>643</v>
      </c>
      <c r="F12">
        <f>2+325</f>
        <v>327</v>
      </c>
      <c r="G12">
        <f t="shared" si="0"/>
        <v>9149</v>
      </c>
    </row>
    <row r="13" spans="1:7">
      <c r="A13" t="s">
        <v>81</v>
      </c>
      <c r="B13">
        <v>2017</v>
      </c>
      <c r="C13">
        <f>9429+73</f>
        <v>9502</v>
      </c>
      <c r="D13">
        <f>647+2</f>
        <v>649</v>
      </c>
      <c r="E13">
        <f>7+833</f>
        <v>840</v>
      </c>
      <c r="F13">
        <f>9+511</f>
        <v>520</v>
      </c>
      <c r="G13">
        <f t="shared" si="0"/>
        <v>10991</v>
      </c>
    </row>
    <row r="14" spans="1:7">
      <c r="A14" t="s">
        <v>81</v>
      </c>
      <c r="B14">
        <v>2018</v>
      </c>
      <c r="C14">
        <f>8860+122</f>
        <v>8982</v>
      </c>
      <c r="D14">
        <f>700+3</f>
        <v>703</v>
      </c>
      <c r="E14">
        <f>8+1236</f>
        <v>1244</v>
      </c>
      <c r="F14">
        <f>7+695</f>
        <v>702</v>
      </c>
      <c r="G14">
        <f t="shared" si="0"/>
        <v>10929</v>
      </c>
    </row>
    <row r="15" spans="1:7">
      <c r="A15" t="s">
        <v>81</v>
      </c>
      <c r="B15">
        <v>2019</v>
      </c>
      <c r="C15">
        <f>116+8416</f>
        <v>8532</v>
      </c>
      <c r="D15">
        <f>5+991</f>
        <v>996</v>
      </c>
      <c r="E15">
        <f>19+1777</f>
        <v>1796</v>
      </c>
      <c r="F15">
        <f>10+1137</f>
        <v>1147</v>
      </c>
      <c r="G15">
        <f t="shared" si="0"/>
        <v>11324</v>
      </c>
    </row>
    <row r="16" spans="1:7">
      <c r="A16" t="s">
        <v>81</v>
      </c>
      <c r="B16">
        <v>2020</v>
      </c>
      <c r="C16">
        <f>122+7865</f>
        <v>7987</v>
      </c>
      <c r="D16">
        <f>14+1286</f>
        <v>1300</v>
      </c>
      <c r="E16">
        <f>17+1773</f>
        <v>1790</v>
      </c>
      <c r="F16">
        <f>25+1939</f>
        <v>1964</v>
      </c>
      <c r="G16">
        <f t="shared" si="0"/>
        <v>11077</v>
      </c>
    </row>
    <row r="38" ht="15.75" customHeight="1"/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D45" sqref="D45"/>
    </sheetView>
  </sheetViews>
  <sheetFormatPr defaultColWidth="8.7109375" defaultRowHeight="15"/>
  <cols>
    <col min="1" max="2" width="12.28515625" customWidth="1"/>
  </cols>
  <sheetData>
    <row r="1" spans="1:9">
      <c r="A1" s="6" t="s">
        <v>20</v>
      </c>
      <c r="B1" s="6" t="s">
        <v>40</v>
      </c>
      <c r="C1" s="6" t="s">
        <v>0</v>
      </c>
      <c r="D1" s="6" t="s">
        <v>2</v>
      </c>
      <c r="E1" s="6" t="s">
        <v>1</v>
      </c>
      <c r="F1" s="6" t="s">
        <v>3</v>
      </c>
      <c r="G1" s="6" t="s">
        <v>4</v>
      </c>
      <c r="H1" s="6" t="s">
        <v>5</v>
      </c>
      <c r="I1" s="6" t="s">
        <v>6</v>
      </c>
    </row>
    <row r="2" spans="1:9">
      <c r="A2" t="str">
        <f>OpioidPattern!A9</f>
        <v>ini.oud.fx</v>
      </c>
      <c r="B2" s="4" t="str">
        <f>OpioidPattern!C9</f>
        <v>white</v>
      </c>
      <c r="C2" s="4">
        <f>OpioidPattern!D9</f>
        <v>0.5641025641025641</v>
      </c>
      <c r="D2" s="4">
        <f>OpioidPattern!E9</f>
        <v>0.41550429999999999</v>
      </c>
      <c r="E2" s="4">
        <f>OpioidPattern!F9</f>
        <v>0.72377622377622375</v>
      </c>
      <c r="G2" s="4"/>
      <c r="H2" s="4"/>
      <c r="I2" s="15"/>
    </row>
    <row r="3" spans="1:9">
      <c r="A3" t="str">
        <f>OpioidPattern!A10</f>
        <v>ini.oud.fx</v>
      </c>
      <c r="B3" s="4" t="str">
        <f>OpioidPattern!C10</f>
        <v>black</v>
      </c>
      <c r="C3" s="4">
        <f>OpioidPattern!D10</f>
        <v>0.35</v>
      </c>
      <c r="D3" s="4">
        <f>OpioidPattern!E10</f>
        <v>0.2</v>
      </c>
      <c r="E3" s="4">
        <f>OpioidPattern!F10</f>
        <v>0.5</v>
      </c>
      <c r="I3" s="15"/>
    </row>
    <row r="4" spans="1:9">
      <c r="A4" t="str">
        <f>OpioidPattern!A11</f>
        <v>ini.oud.fx</v>
      </c>
      <c r="B4" s="4" t="str">
        <f>OpioidPattern!C11</f>
        <v>hisp</v>
      </c>
      <c r="C4" s="4">
        <f>OpioidPattern!D11</f>
        <v>0.5641025641025641</v>
      </c>
      <c r="D4" s="4">
        <f>OpioidPattern!E11</f>
        <v>0.41550429999999999</v>
      </c>
      <c r="E4" s="4">
        <f>OpioidPattern!F11</f>
        <v>0.72377622377622375</v>
      </c>
      <c r="I4" s="15"/>
    </row>
    <row r="5" spans="1:9">
      <c r="A5" t="s">
        <v>90</v>
      </c>
      <c r="B5" s="4" t="str">
        <f>OpioidPattern!C12</f>
        <v>white</v>
      </c>
      <c r="C5" s="3">
        <f>OpioidPattern!D12</f>
        <v>5.0000000000000001E-4</v>
      </c>
      <c r="D5" s="3">
        <f>OpioidPattern!E12</f>
        <v>0</v>
      </c>
      <c r="E5" s="3">
        <f>OpioidPattern!F12</f>
        <v>1E-3</v>
      </c>
      <c r="I5" s="15"/>
    </row>
    <row r="6" spans="1:9">
      <c r="A6" t="s">
        <v>90</v>
      </c>
      <c r="B6" s="4" t="str">
        <f>OpioidPattern!C13</f>
        <v>black</v>
      </c>
      <c r="C6" s="3">
        <f>OpioidPattern!D13</f>
        <v>5.0000000000000001E-3</v>
      </c>
      <c r="D6" s="3">
        <f>OpioidPattern!E13</f>
        <v>0</v>
      </c>
      <c r="E6" s="3">
        <f>OpioidPattern!F13</f>
        <v>0.01</v>
      </c>
      <c r="I6" s="15"/>
    </row>
    <row r="7" spans="1:9">
      <c r="A7" t="s">
        <v>90</v>
      </c>
      <c r="B7" s="4" t="str">
        <f>OpioidPattern!C14</f>
        <v>hisp</v>
      </c>
      <c r="C7" s="3">
        <f>OpioidPattern!D14</f>
        <v>5.0000000000000001E-3</v>
      </c>
      <c r="D7" s="3">
        <f>OpioidPattern!E14</f>
        <v>0</v>
      </c>
      <c r="E7" s="3">
        <f>OpioidPattern!F14</f>
        <v>0.01</v>
      </c>
      <c r="I7" s="15"/>
    </row>
    <row r="8" spans="1:9">
      <c r="A8" t="s">
        <v>242</v>
      </c>
      <c r="B8" t="s">
        <v>11</v>
      </c>
      <c r="C8" s="16">
        <f>OverdoseRisk!C2</f>
        <v>2.6026429525052852E-3</v>
      </c>
      <c r="D8" s="16">
        <f>OverdoseRisk!D2</f>
        <v>1.2058338996029372E-3</v>
      </c>
      <c r="E8" s="16">
        <f>OverdoseRisk!E2</f>
        <v>4.5480147401865678E-3</v>
      </c>
    </row>
    <row r="9" spans="1:9">
      <c r="A9" t="s">
        <v>66</v>
      </c>
      <c r="B9" t="s">
        <v>11</v>
      </c>
      <c r="C9">
        <f>OverdoseRisk!C3</f>
        <v>1.538E-2</v>
      </c>
      <c r="D9" s="16">
        <f>OverdoseRisk!D3</f>
        <v>1.2175274191616903E-2</v>
      </c>
      <c r="E9" s="16">
        <f>OverdoseRisk!E3</f>
        <v>1.8575312252222864E-2</v>
      </c>
    </row>
    <row r="10" spans="1:9">
      <c r="A10" t="s">
        <v>243</v>
      </c>
      <c r="B10" t="s">
        <v>11</v>
      </c>
      <c r="C10" s="12">
        <f>OverdoseRisk!C5</f>
        <v>3.1</v>
      </c>
      <c r="D10" s="12">
        <f>OverdoseRisk!D5</f>
        <v>1.8</v>
      </c>
      <c r="E10" s="12">
        <f>OverdoseRisk!E5</f>
        <v>4.4000000000000004</v>
      </c>
    </row>
    <row r="11" spans="1:9">
      <c r="A11" t="s">
        <v>244</v>
      </c>
      <c r="B11" t="s">
        <v>11</v>
      </c>
      <c r="C11" s="12">
        <f>OverdoseRisk!C6</f>
        <v>6.0709999999999997</v>
      </c>
      <c r="D11" s="12">
        <f>OverdoseRisk!D6</f>
        <v>3.6269999999999998</v>
      </c>
      <c r="E11" s="12">
        <f>OverdoseRisk!E6</f>
        <v>10.162000000000001</v>
      </c>
    </row>
    <row r="12" spans="1:9">
      <c r="A12" t="s">
        <v>245</v>
      </c>
      <c r="B12" t="s">
        <v>11</v>
      </c>
      <c r="C12" s="12">
        <f>OverdoseRisk!C7</f>
        <v>4.3</v>
      </c>
      <c r="D12" s="12">
        <f>OverdoseRisk!D7</f>
        <v>3.6</v>
      </c>
      <c r="E12" s="12">
        <f>OverdoseRisk!E7</f>
        <v>5.2</v>
      </c>
    </row>
    <row r="13" spans="1:9">
      <c r="A13" t="s">
        <v>68</v>
      </c>
      <c r="B13" t="s">
        <v>11</v>
      </c>
      <c r="C13" s="12">
        <f>OverdoseRisk!C8</f>
        <v>3.5</v>
      </c>
      <c r="D13" s="12">
        <f>OverdoseRisk!D8</f>
        <v>1.9</v>
      </c>
      <c r="E13" s="12">
        <f>OverdoseRisk!E8</f>
        <v>6.4</v>
      </c>
    </row>
    <row r="14" spans="1:9">
      <c r="A14" t="s">
        <v>246</v>
      </c>
      <c r="B14" t="s">
        <v>11</v>
      </c>
      <c r="C14" s="7">
        <f>Mortality!B2</f>
        <v>5.8823529411764705E-2</v>
      </c>
      <c r="D14" s="7">
        <f>Mortality!C2</f>
        <v>3.1E-2</v>
      </c>
      <c r="E14" s="7">
        <f>Mortality!D2</f>
        <v>0.108</v>
      </c>
    </row>
    <row r="15" spans="1:9">
      <c r="A15" t="s">
        <v>95</v>
      </c>
      <c r="B15" t="s">
        <v>11</v>
      </c>
      <c r="C15" s="7">
        <f>Mortality!B3</f>
        <v>8.5599999999999999E-3</v>
      </c>
      <c r="D15" s="7">
        <f>Mortality!C3</f>
        <v>5.5500000000000002E-3</v>
      </c>
      <c r="E15" s="7">
        <f>Mortality!D3</f>
        <v>1.32E-2</v>
      </c>
    </row>
    <row r="16" spans="1:9">
      <c r="A16" t="s">
        <v>247</v>
      </c>
      <c r="B16" t="s">
        <v>11</v>
      </c>
      <c r="C16">
        <f>Mortality!B4</f>
        <v>0.58799999999999997</v>
      </c>
      <c r="D16">
        <f>Mortality!C4</f>
        <v>0.41899999999999998</v>
      </c>
      <c r="E16">
        <f>Mortality!D4</f>
        <v>0.75800000000000001</v>
      </c>
    </row>
    <row r="17" spans="1:5">
      <c r="A17" t="s">
        <v>101</v>
      </c>
      <c r="B17" t="s">
        <v>11</v>
      </c>
      <c r="C17" s="12">
        <f>DecisionTree!C4</f>
        <v>0.82</v>
      </c>
      <c r="D17" s="12">
        <f>DecisionTree!D4</f>
        <v>0.75</v>
      </c>
      <c r="E17" s="12">
        <f>DecisionTree!E4</f>
        <v>0.88</v>
      </c>
    </row>
    <row r="18" spans="1:5">
      <c r="A18" t="str">
        <f>DecisionTree!A6</f>
        <v>OD_911_pub</v>
      </c>
      <c r="B18" t="s">
        <v>11</v>
      </c>
      <c r="C18" s="12">
        <f>DecisionTree!C6</f>
        <v>0.66200000000000003</v>
      </c>
      <c r="D18" s="12">
        <f>DecisionTree!D6</f>
        <v>0.56126589126318638</v>
      </c>
      <c r="E18" s="12">
        <f>DecisionTree!E6</f>
        <v>0.79900000000000004</v>
      </c>
    </row>
    <row r="19" spans="1:5">
      <c r="A19" t="s">
        <v>222</v>
      </c>
      <c r="B19" t="s">
        <v>11</v>
      </c>
      <c r="C19">
        <f>DecisionTree!C8</f>
        <v>0.9</v>
      </c>
      <c r="D19">
        <f>DecisionTree!D8</f>
        <v>0.85</v>
      </c>
      <c r="E19">
        <f>DecisionTree!E8</f>
        <v>0.95</v>
      </c>
    </row>
    <row r="20" spans="1:5">
      <c r="A20" t="str">
        <f>DecisionTree!A9</f>
        <v>OD_cess</v>
      </c>
      <c r="B20" t="s">
        <v>33</v>
      </c>
      <c r="C20" s="11">
        <f>DecisionTree!C9</f>
        <v>3.4452000000000003E-2</v>
      </c>
      <c r="D20" s="11">
        <f>DecisionTree!D9</f>
        <v>2.8545000000000001E-2</v>
      </c>
      <c r="E20" s="11">
        <f>DecisionTree!E9</f>
        <v>4.0425000000000003E-2</v>
      </c>
    </row>
    <row r="21" spans="1:5">
      <c r="A21" t="str">
        <f>TransProb!A9</f>
        <v>gw.m.2inact</v>
      </c>
      <c r="B21" t="s">
        <v>11</v>
      </c>
      <c r="C21">
        <f>TransProb!B9</f>
        <v>5.94E-3</v>
      </c>
      <c r="D21">
        <f>TransProb!C9</f>
        <v>0</v>
      </c>
      <c r="E21">
        <f>TransProb!D9</f>
        <v>1.188E-2</v>
      </c>
    </row>
    <row r="28" spans="1:5" ht="13.5" customHeight="1"/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D49"/>
  <sheetViews>
    <sheetView workbookViewId="0">
      <selection activeCell="E31" sqref="E31"/>
    </sheetView>
  </sheetViews>
  <sheetFormatPr defaultColWidth="8.7109375" defaultRowHeight="15"/>
  <cols>
    <col min="4" max="8" width="11.140625" customWidth="1"/>
    <col min="9" max="9" width="10.28515625" customWidth="1"/>
    <col min="10" max="10" width="10.42578125" customWidth="1"/>
    <col min="11" max="11" width="11.42578125" customWidth="1"/>
  </cols>
  <sheetData>
    <row r="1" spans="1:82">
      <c r="A1" s="6" t="s">
        <v>7</v>
      </c>
      <c r="B1" s="6" t="s">
        <v>31</v>
      </c>
      <c r="C1" s="6" t="s">
        <v>32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  <c r="M1" s="6" t="s">
        <v>149</v>
      </c>
      <c r="N1" s="6" t="s">
        <v>150</v>
      </c>
      <c r="O1" s="6" t="s">
        <v>151</v>
      </c>
      <c r="P1" s="6" t="s">
        <v>152</v>
      </c>
      <c r="Q1" s="6" t="s">
        <v>153</v>
      </c>
      <c r="R1" s="6" t="s">
        <v>154</v>
      </c>
      <c r="S1" s="6" t="s">
        <v>155</v>
      </c>
      <c r="T1" s="6" t="s">
        <v>156</v>
      </c>
      <c r="U1" s="6" t="s">
        <v>157</v>
      </c>
      <c r="V1" s="6" t="s">
        <v>158</v>
      </c>
      <c r="W1" s="6" t="s">
        <v>159</v>
      </c>
      <c r="X1" s="6" t="s">
        <v>160</v>
      </c>
      <c r="Y1" s="6" t="s">
        <v>161</v>
      </c>
      <c r="Z1" s="6" t="s">
        <v>162</v>
      </c>
      <c r="AA1" s="6" t="s">
        <v>163</v>
      </c>
      <c r="AB1" s="6" t="s">
        <v>164</v>
      </c>
      <c r="AC1" s="6" t="s">
        <v>165</v>
      </c>
      <c r="AD1" s="6" t="s">
        <v>166</v>
      </c>
      <c r="AE1" s="6" t="s">
        <v>167</v>
      </c>
      <c r="AF1" s="6" t="s">
        <v>168</v>
      </c>
      <c r="AG1" s="6" t="s">
        <v>169</v>
      </c>
      <c r="AH1" s="6" t="s">
        <v>170</v>
      </c>
      <c r="AI1" s="6" t="s">
        <v>171</v>
      </c>
      <c r="AJ1" s="6" t="s">
        <v>172</v>
      </c>
      <c r="AK1" s="6" t="s">
        <v>173</v>
      </c>
      <c r="AL1" s="6" t="s">
        <v>174</v>
      </c>
      <c r="AM1" s="6" t="s">
        <v>175</v>
      </c>
      <c r="AN1" s="6" t="s">
        <v>176</v>
      </c>
      <c r="AO1" s="6" t="s">
        <v>177</v>
      </c>
      <c r="AP1" s="6" t="s">
        <v>178</v>
      </c>
      <c r="AQ1" s="21" t="s">
        <v>179</v>
      </c>
      <c r="AR1" s="21" t="s">
        <v>180</v>
      </c>
      <c r="AS1" s="21" t="s">
        <v>181</v>
      </c>
      <c r="AT1" s="21" t="s">
        <v>182</v>
      </c>
      <c r="AU1" s="21" t="s">
        <v>183</v>
      </c>
      <c r="AV1" s="21" t="s">
        <v>184</v>
      </c>
      <c r="AW1" s="21" t="s">
        <v>185</v>
      </c>
      <c r="AX1" s="21" t="s">
        <v>186</v>
      </c>
      <c r="AY1" s="21" t="s">
        <v>187</v>
      </c>
      <c r="AZ1" s="21" t="s">
        <v>188</v>
      </c>
      <c r="BA1" s="21" t="s">
        <v>189</v>
      </c>
      <c r="BB1" s="21" t="s">
        <v>190</v>
      </c>
      <c r="BC1" s="21" t="s">
        <v>191</v>
      </c>
      <c r="BD1" s="21" t="s">
        <v>192</v>
      </c>
      <c r="BE1" s="21" t="s">
        <v>193</v>
      </c>
      <c r="BF1" s="21" t="s">
        <v>194</v>
      </c>
      <c r="BG1" s="21" t="s">
        <v>195</v>
      </c>
      <c r="BH1" s="21" t="s">
        <v>196</v>
      </c>
      <c r="BI1" s="21" t="s">
        <v>197</v>
      </c>
      <c r="BJ1" s="21" t="s">
        <v>198</v>
      </c>
      <c r="BK1" s="21" t="s">
        <v>199</v>
      </c>
      <c r="BL1" s="21" t="s">
        <v>200</v>
      </c>
      <c r="BM1" s="21" t="s">
        <v>201</v>
      </c>
      <c r="BN1" s="21" t="s">
        <v>202</v>
      </c>
      <c r="BO1" s="21" t="s">
        <v>203</v>
      </c>
      <c r="BP1" s="21" t="s">
        <v>204</v>
      </c>
      <c r="BQ1" s="21" t="s">
        <v>205</v>
      </c>
      <c r="BR1" s="21" t="s">
        <v>206</v>
      </c>
      <c r="BS1" s="21" t="s">
        <v>207</v>
      </c>
      <c r="BT1" s="21" t="s">
        <v>208</v>
      </c>
      <c r="BU1" s="21" t="s">
        <v>209</v>
      </c>
      <c r="BV1" s="21" t="s">
        <v>210</v>
      </c>
      <c r="BW1" s="21" t="s">
        <v>211</v>
      </c>
      <c r="BX1" s="21" t="s">
        <v>212</v>
      </c>
      <c r="BY1" s="21" t="s">
        <v>213</v>
      </c>
      <c r="BZ1" s="21" t="s">
        <v>214</v>
      </c>
      <c r="CA1" s="21" t="s">
        <v>215</v>
      </c>
      <c r="CB1" s="21" t="s">
        <v>216</v>
      </c>
      <c r="CC1" s="21" t="s">
        <v>217</v>
      </c>
      <c r="CD1" s="21" t="s">
        <v>218</v>
      </c>
    </row>
    <row r="2" spans="1:82">
      <c r="A2" t="s">
        <v>12</v>
      </c>
      <c r="B2" t="s">
        <v>33</v>
      </c>
      <c r="C2" t="s">
        <v>25</v>
      </c>
      <c r="D2" s="8">
        <v>516</v>
      </c>
      <c r="E2" s="8">
        <v>1014</v>
      </c>
      <c r="F2" s="8">
        <v>1322</v>
      </c>
      <c r="G2" s="8">
        <v>1071</v>
      </c>
      <c r="H2" s="8">
        <v>602</v>
      </c>
      <c r="I2" s="8">
        <v>808</v>
      </c>
      <c r="J2" s="8">
        <v>1199</v>
      </c>
      <c r="K2" s="8">
        <v>3502</v>
      </c>
      <c r="L2" s="8">
        <v>525</v>
      </c>
      <c r="M2" s="8">
        <v>1131</v>
      </c>
      <c r="N2" s="8">
        <v>842</v>
      </c>
      <c r="O2" s="8">
        <v>5074</v>
      </c>
      <c r="P2" s="8">
        <v>902</v>
      </c>
      <c r="Q2" s="8">
        <v>871</v>
      </c>
      <c r="R2" s="8">
        <v>4282</v>
      </c>
      <c r="S2" s="8">
        <v>147</v>
      </c>
      <c r="T2" s="8">
        <v>891</v>
      </c>
      <c r="U2" s="8">
        <v>16</v>
      </c>
      <c r="V2" s="8">
        <v>2139</v>
      </c>
      <c r="W2" s="8">
        <v>1080</v>
      </c>
      <c r="X2" s="8">
        <v>59</v>
      </c>
      <c r="Y2" s="8">
        <v>683</v>
      </c>
      <c r="Z2" s="8">
        <v>320</v>
      </c>
      <c r="AA2" s="8">
        <v>2015</v>
      </c>
      <c r="AB2" s="8">
        <v>744</v>
      </c>
      <c r="AC2" s="8">
        <v>733</v>
      </c>
      <c r="AD2" s="8">
        <v>1208</v>
      </c>
      <c r="AE2" s="8">
        <v>889</v>
      </c>
      <c r="AF2" s="8">
        <v>30</v>
      </c>
      <c r="AG2" s="8">
        <v>486</v>
      </c>
      <c r="AH2" s="8">
        <v>2023</v>
      </c>
      <c r="AI2" s="8">
        <v>1501</v>
      </c>
      <c r="AJ2" s="8">
        <v>340</v>
      </c>
      <c r="AK2" s="8">
        <v>246</v>
      </c>
      <c r="AL2" s="8">
        <v>2590</v>
      </c>
      <c r="AM2" s="8">
        <v>923</v>
      </c>
      <c r="AN2" s="8">
        <v>1709</v>
      </c>
      <c r="AO2" s="8">
        <v>4861</v>
      </c>
      <c r="AP2" s="8">
        <v>733</v>
      </c>
      <c r="AQ2">
        <v>536</v>
      </c>
      <c r="AR2">
        <v>602</v>
      </c>
      <c r="AS2">
        <v>1223</v>
      </c>
      <c r="AT2">
        <v>16297</v>
      </c>
      <c r="AU2">
        <v>60</v>
      </c>
      <c r="AV2">
        <v>1632</v>
      </c>
      <c r="AW2">
        <v>2418</v>
      </c>
      <c r="AX2">
        <v>370</v>
      </c>
      <c r="AY2">
        <v>6946</v>
      </c>
      <c r="AZ2">
        <v>7082</v>
      </c>
      <c r="BA2">
        <v>325</v>
      </c>
      <c r="BB2">
        <v>931</v>
      </c>
      <c r="BC2">
        <v>10090</v>
      </c>
      <c r="BD2">
        <v>179</v>
      </c>
      <c r="BE2">
        <v>1419</v>
      </c>
      <c r="BF2">
        <v>1178</v>
      </c>
      <c r="BG2">
        <v>1841</v>
      </c>
      <c r="BH2">
        <v>21</v>
      </c>
      <c r="BI2">
        <v>1307</v>
      </c>
      <c r="BJ2">
        <v>704</v>
      </c>
      <c r="BK2">
        <v>514</v>
      </c>
      <c r="BL2">
        <v>527</v>
      </c>
      <c r="BM2">
        <v>10094</v>
      </c>
      <c r="BN2">
        <v>3854</v>
      </c>
      <c r="BO2">
        <v>6152</v>
      </c>
      <c r="BP2">
        <v>6005</v>
      </c>
      <c r="BQ2">
        <v>1042</v>
      </c>
      <c r="BR2">
        <v>1606</v>
      </c>
      <c r="BS2">
        <v>5927</v>
      </c>
      <c r="BT2">
        <v>2320</v>
      </c>
      <c r="BU2">
        <v>121</v>
      </c>
      <c r="BV2">
        <v>5519</v>
      </c>
      <c r="BW2">
        <v>834</v>
      </c>
      <c r="BX2">
        <v>630</v>
      </c>
      <c r="BY2">
        <v>156</v>
      </c>
      <c r="BZ2">
        <v>1119</v>
      </c>
      <c r="CA2">
        <v>1615</v>
      </c>
      <c r="CB2">
        <v>1252</v>
      </c>
      <c r="CC2">
        <v>2393</v>
      </c>
      <c r="CD2">
        <v>4792</v>
      </c>
    </row>
    <row r="3" spans="1:82">
      <c r="A3" t="s">
        <v>12</v>
      </c>
      <c r="B3" t="s">
        <v>33</v>
      </c>
      <c r="C3" t="s">
        <v>26</v>
      </c>
      <c r="D3" s="8">
        <v>8602</v>
      </c>
      <c r="E3" s="8">
        <v>835</v>
      </c>
      <c r="F3" s="8">
        <v>1594</v>
      </c>
      <c r="G3" s="8">
        <v>1718</v>
      </c>
      <c r="H3" s="8">
        <v>1006</v>
      </c>
      <c r="I3" s="8">
        <v>2391</v>
      </c>
      <c r="J3" s="8">
        <v>2169</v>
      </c>
      <c r="K3" s="8">
        <v>28680</v>
      </c>
      <c r="L3" s="8">
        <v>365</v>
      </c>
      <c r="M3" s="8">
        <v>1030</v>
      </c>
      <c r="N3" s="8">
        <v>1198</v>
      </c>
      <c r="O3" s="8">
        <v>9272</v>
      </c>
      <c r="P3" s="8">
        <v>2483</v>
      </c>
      <c r="Q3" s="8">
        <v>7744</v>
      </c>
      <c r="R3" s="8">
        <v>5948</v>
      </c>
      <c r="S3" s="8">
        <v>231</v>
      </c>
      <c r="T3" s="8">
        <v>1801</v>
      </c>
      <c r="U3" s="8">
        <v>12</v>
      </c>
      <c r="V3" s="8">
        <v>2401</v>
      </c>
      <c r="W3" s="8">
        <v>2538</v>
      </c>
      <c r="X3" s="8">
        <v>255</v>
      </c>
      <c r="Y3" s="8">
        <v>1048</v>
      </c>
      <c r="Z3" s="8">
        <v>640</v>
      </c>
      <c r="AA3" s="8">
        <v>3585</v>
      </c>
      <c r="AB3" s="8">
        <v>786</v>
      </c>
      <c r="AC3" s="8">
        <v>1649</v>
      </c>
      <c r="AD3" s="8">
        <v>2218</v>
      </c>
      <c r="AE3" s="8">
        <v>1089</v>
      </c>
      <c r="AF3" s="8">
        <v>5</v>
      </c>
      <c r="AG3" s="8">
        <v>729</v>
      </c>
      <c r="AH3" s="8">
        <v>2245</v>
      </c>
      <c r="AI3" s="8">
        <v>2288</v>
      </c>
      <c r="AJ3" s="8">
        <v>740</v>
      </c>
      <c r="AK3" s="8">
        <v>524</v>
      </c>
      <c r="AL3" s="8">
        <v>2799</v>
      </c>
      <c r="AM3" s="8">
        <v>1288</v>
      </c>
      <c r="AN3" s="8">
        <v>4432</v>
      </c>
      <c r="AO3" s="8">
        <v>5579</v>
      </c>
      <c r="AP3" s="8">
        <v>1552</v>
      </c>
      <c r="AQ3">
        <v>1557</v>
      </c>
      <c r="AR3">
        <v>3107</v>
      </c>
      <c r="AS3">
        <v>1712</v>
      </c>
      <c r="AT3">
        <v>13568</v>
      </c>
      <c r="AU3">
        <v>122</v>
      </c>
      <c r="AV3">
        <v>2936</v>
      </c>
      <c r="AW3">
        <v>2600</v>
      </c>
      <c r="AX3">
        <v>846</v>
      </c>
      <c r="AY3">
        <v>7548</v>
      </c>
      <c r="AZ3">
        <v>7246</v>
      </c>
      <c r="BA3">
        <v>1149</v>
      </c>
      <c r="BB3">
        <v>1128</v>
      </c>
      <c r="BC3">
        <v>9120</v>
      </c>
      <c r="BD3">
        <v>56</v>
      </c>
      <c r="BE3">
        <v>1892</v>
      </c>
      <c r="BF3">
        <v>1882</v>
      </c>
      <c r="BG3">
        <v>2120</v>
      </c>
      <c r="BH3">
        <v>74</v>
      </c>
      <c r="BI3">
        <v>2483</v>
      </c>
      <c r="BJ3">
        <v>1063</v>
      </c>
      <c r="BK3">
        <v>1884</v>
      </c>
      <c r="BL3">
        <v>4469</v>
      </c>
      <c r="BM3">
        <v>11093</v>
      </c>
      <c r="BN3">
        <v>3616</v>
      </c>
      <c r="BO3">
        <v>6327</v>
      </c>
      <c r="BP3">
        <v>7260</v>
      </c>
      <c r="BQ3">
        <v>3732</v>
      </c>
      <c r="BR3">
        <v>1778</v>
      </c>
      <c r="BS3">
        <v>7363</v>
      </c>
      <c r="BT3">
        <v>3862</v>
      </c>
      <c r="BU3">
        <v>86</v>
      </c>
      <c r="BV3">
        <v>6806</v>
      </c>
      <c r="BW3">
        <v>3613</v>
      </c>
      <c r="BX3">
        <v>732</v>
      </c>
      <c r="BY3">
        <v>54</v>
      </c>
      <c r="BZ3">
        <v>3375</v>
      </c>
      <c r="CA3">
        <v>2967</v>
      </c>
      <c r="CB3">
        <v>1227</v>
      </c>
      <c r="CC3">
        <v>8887</v>
      </c>
      <c r="CD3">
        <v>6343</v>
      </c>
    </row>
    <row r="4" spans="1:82">
      <c r="A4" t="s">
        <v>12</v>
      </c>
      <c r="B4" t="s">
        <v>33</v>
      </c>
      <c r="C4" t="s">
        <v>27</v>
      </c>
      <c r="D4" s="8">
        <v>861</v>
      </c>
      <c r="E4" s="8">
        <v>1793</v>
      </c>
      <c r="F4" s="8">
        <v>1853</v>
      </c>
      <c r="G4" s="8">
        <v>1705</v>
      </c>
      <c r="H4" s="8">
        <v>450</v>
      </c>
      <c r="I4" s="8">
        <v>1853</v>
      </c>
      <c r="J4" s="8">
        <v>2384</v>
      </c>
      <c r="K4" s="8">
        <v>41093</v>
      </c>
      <c r="L4" s="8">
        <v>847</v>
      </c>
      <c r="M4" s="8">
        <v>1322</v>
      </c>
      <c r="N4" s="8">
        <v>1676</v>
      </c>
      <c r="O4" s="8">
        <v>7103</v>
      </c>
      <c r="P4" s="8">
        <v>3098</v>
      </c>
      <c r="Q4" s="8">
        <v>9123</v>
      </c>
      <c r="R4" s="8">
        <v>5309</v>
      </c>
      <c r="S4" s="8">
        <v>830</v>
      </c>
      <c r="T4" s="8">
        <v>2288</v>
      </c>
      <c r="U4" s="8">
        <v>52</v>
      </c>
      <c r="V4" s="8">
        <v>2893</v>
      </c>
      <c r="W4" s="8">
        <v>1350</v>
      </c>
      <c r="X4" s="8">
        <v>87</v>
      </c>
      <c r="Y4" s="8">
        <v>1585</v>
      </c>
      <c r="Z4" s="8">
        <v>461</v>
      </c>
      <c r="AA4" s="8">
        <v>4790</v>
      </c>
      <c r="AB4" s="8">
        <v>911</v>
      </c>
      <c r="AC4" s="8">
        <v>1575</v>
      </c>
      <c r="AD4" s="8">
        <v>2575</v>
      </c>
      <c r="AE4" s="8">
        <v>1352</v>
      </c>
      <c r="AF4" s="8">
        <v>58</v>
      </c>
      <c r="AG4" s="8">
        <v>948</v>
      </c>
      <c r="AH4" s="8">
        <v>2876</v>
      </c>
      <c r="AI4" s="8">
        <v>2677</v>
      </c>
      <c r="AJ4" s="8">
        <v>1094</v>
      </c>
      <c r="AK4" s="8">
        <v>687</v>
      </c>
      <c r="AL4" s="8">
        <v>1763</v>
      </c>
      <c r="AM4" s="8">
        <v>1645</v>
      </c>
      <c r="AN4" s="8">
        <v>3544</v>
      </c>
      <c r="AO4" s="8">
        <v>5223</v>
      </c>
      <c r="AP4" s="8">
        <v>2134</v>
      </c>
      <c r="AQ4">
        <v>3248</v>
      </c>
      <c r="AR4">
        <v>4063</v>
      </c>
      <c r="AS4">
        <v>1484</v>
      </c>
      <c r="AT4">
        <v>16982</v>
      </c>
      <c r="AU4">
        <v>188</v>
      </c>
      <c r="AV4">
        <v>3674</v>
      </c>
      <c r="AW4">
        <v>2444</v>
      </c>
      <c r="AX4">
        <v>471</v>
      </c>
      <c r="AY4">
        <v>8366</v>
      </c>
      <c r="AZ4">
        <v>7197</v>
      </c>
      <c r="BA4">
        <v>1259</v>
      </c>
      <c r="BB4">
        <v>1704</v>
      </c>
      <c r="BC4">
        <v>8947</v>
      </c>
      <c r="BD4">
        <v>108</v>
      </c>
      <c r="BE4">
        <v>2168</v>
      </c>
      <c r="BF4">
        <v>1800</v>
      </c>
      <c r="BG4">
        <v>2417</v>
      </c>
      <c r="BH4">
        <v>50</v>
      </c>
      <c r="BI4">
        <v>4657</v>
      </c>
      <c r="BJ4">
        <v>1801</v>
      </c>
      <c r="BK4">
        <v>2367</v>
      </c>
      <c r="BL4">
        <v>9205</v>
      </c>
      <c r="BM4">
        <v>12098</v>
      </c>
      <c r="BN4">
        <v>3345</v>
      </c>
      <c r="BO4">
        <v>5703</v>
      </c>
      <c r="BP4">
        <v>9050</v>
      </c>
      <c r="BQ4">
        <v>2679</v>
      </c>
      <c r="BR4">
        <v>2996</v>
      </c>
      <c r="BS4">
        <v>7510</v>
      </c>
      <c r="BT4">
        <v>2973</v>
      </c>
      <c r="BU4">
        <v>458</v>
      </c>
      <c r="BV4">
        <v>7178</v>
      </c>
      <c r="BW4">
        <v>3353</v>
      </c>
      <c r="BX4">
        <v>774</v>
      </c>
      <c r="BY4">
        <v>13</v>
      </c>
      <c r="BZ4">
        <v>1623</v>
      </c>
      <c r="CA4">
        <v>2610</v>
      </c>
      <c r="CB4">
        <v>1791</v>
      </c>
      <c r="CC4">
        <v>6921</v>
      </c>
      <c r="CD4">
        <v>5962</v>
      </c>
    </row>
    <row r="5" spans="1:82">
      <c r="A5" t="s">
        <v>12</v>
      </c>
      <c r="B5" t="s">
        <v>33</v>
      </c>
      <c r="C5" t="s">
        <v>28</v>
      </c>
      <c r="D5" s="8">
        <v>998</v>
      </c>
      <c r="E5" s="8">
        <v>3701</v>
      </c>
      <c r="F5" s="8">
        <v>4070</v>
      </c>
      <c r="G5" s="8">
        <v>2961</v>
      </c>
      <c r="H5" s="8">
        <v>1290</v>
      </c>
      <c r="I5" s="8">
        <v>3578</v>
      </c>
      <c r="J5" s="8">
        <v>3651</v>
      </c>
      <c r="K5" s="8">
        <v>25513</v>
      </c>
      <c r="L5" s="8">
        <v>1401</v>
      </c>
      <c r="M5" s="8">
        <v>3039</v>
      </c>
      <c r="N5" s="8">
        <v>2839</v>
      </c>
      <c r="O5" s="8">
        <v>13555</v>
      </c>
      <c r="P5" s="8">
        <v>2830</v>
      </c>
      <c r="Q5" s="8">
        <v>5643</v>
      </c>
      <c r="R5" s="8">
        <v>9789</v>
      </c>
      <c r="S5" s="8">
        <v>922</v>
      </c>
      <c r="T5" s="8">
        <v>3613</v>
      </c>
      <c r="U5" s="8">
        <v>69</v>
      </c>
      <c r="V5" s="8">
        <v>5367</v>
      </c>
      <c r="W5" s="8">
        <v>2584</v>
      </c>
      <c r="X5" s="8">
        <v>271</v>
      </c>
      <c r="Y5" s="8">
        <v>1881</v>
      </c>
      <c r="Z5" s="8">
        <v>1440</v>
      </c>
      <c r="AA5" s="8">
        <v>6750</v>
      </c>
      <c r="AB5" s="8">
        <v>2055</v>
      </c>
      <c r="AC5" s="8">
        <v>2627</v>
      </c>
      <c r="AD5" s="8">
        <v>4881</v>
      </c>
      <c r="AE5" s="8">
        <v>2110</v>
      </c>
      <c r="AF5" s="8">
        <v>91</v>
      </c>
      <c r="AG5" s="8">
        <v>1520</v>
      </c>
      <c r="AH5" s="8">
        <v>5206</v>
      </c>
      <c r="AI5" s="8">
        <v>4686</v>
      </c>
      <c r="AJ5" s="8">
        <v>1432</v>
      </c>
      <c r="AK5" s="8">
        <v>1042</v>
      </c>
      <c r="AL5" s="8">
        <v>5048</v>
      </c>
      <c r="AM5" s="8">
        <v>2643</v>
      </c>
      <c r="AN5" s="8">
        <v>5189</v>
      </c>
      <c r="AO5" s="8">
        <v>11287</v>
      </c>
      <c r="AP5" s="8">
        <v>3349</v>
      </c>
      <c r="AQ5">
        <v>3091</v>
      </c>
      <c r="AR5">
        <v>3580</v>
      </c>
      <c r="AS5">
        <v>2716</v>
      </c>
      <c r="AT5">
        <v>37835</v>
      </c>
      <c r="AU5">
        <v>354</v>
      </c>
      <c r="AV5">
        <v>5799</v>
      </c>
      <c r="AW5">
        <v>5069</v>
      </c>
      <c r="AX5">
        <v>1137</v>
      </c>
      <c r="AY5">
        <v>15929</v>
      </c>
      <c r="AZ5">
        <v>16120</v>
      </c>
      <c r="BA5">
        <v>1854</v>
      </c>
      <c r="BB5">
        <v>2809</v>
      </c>
      <c r="BC5">
        <v>22343</v>
      </c>
      <c r="BD5">
        <v>365</v>
      </c>
      <c r="BE5">
        <v>3509</v>
      </c>
      <c r="BF5">
        <v>3346</v>
      </c>
      <c r="BG5">
        <v>5006</v>
      </c>
      <c r="BH5">
        <v>339</v>
      </c>
      <c r="BI5">
        <v>5020</v>
      </c>
      <c r="BJ5">
        <v>3170</v>
      </c>
      <c r="BK5">
        <v>2767</v>
      </c>
      <c r="BL5">
        <v>5173</v>
      </c>
      <c r="BM5">
        <v>24312</v>
      </c>
      <c r="BN5">
        <v>8695</v>
      </c>
      <c r="BO5">
        <v>13449</v>
      </c>
      <c r="BP5">
        <v>17017</v>
      </c>
      <c r="BQ5">
        <v>3743</v>
      </c>
      <c r="BR5">
        <v>3866</v>
      </c>
      <c r="BS5">
        <v>15343</v>
      </c>
      <c r="BT5">
        <v>6086</v>
      </c>
      <c r="BU5">
        <v>353</v>
      </c>
      <c r="BV5">
        <v>15752</v>
      </c>
      <c r="BW5">
        <v>3593</v>
      </c>
      <c r="BX5">
        <v>1283</v>
      </c>
      <c r="BY5">
        <v>237</v>
      </c>
      <c r="BZ5">
        <v>3095</v>
      </c>
      <c r="CA5">
        <v>4043</v>
      </c>
      <c r="CB5">
        <v>3219</v>
      </c>
      <c r="CC5">
        <v>8660</v>
      </c>
      <c r="CD5">
        <v>12809</v>
      </c>
    </row>
    <row r="6" spans="1:82">
      <c r="A6" t="s">
        <v>12</v>
      </c>
      <c r="B6" t="s">
        <v>33</v>
      </c>
      <c r="C6" t="s">
        <v>29</v>
      </c>
      <c r="D6" s="8">
        <v>1387</v>
      </c>
      <c r="E6" s="8">
        <v>3589</v>
      </c>
      <c r="F6" s="8">
        <v>4238</v>
      </c>
      <c r="G6" s="8">
        <v>4666</v>
      </c>
      <c r="H6" s="8">
        <v>1714</v>
      </c>
      <c r="I6" s="8">
        <v>4229</v>
      </c>
      <c r="J6" s="8">
        <v>4481</v>
      </c>
      <c r="K6" s="8">
        <v>22922</v>
      </c>
      <c r="L6" s="8">
        <v>2020</v>
      </c>
      <c r="M6" s="8">
        <v>3414</v>
      </c>
      <c r="N6" s="8">
        <v>3847</v>
      </c>
      <c r="O6" s="8">
        <v>15126</v>
      </c>
      <c r="P6" s="8">
        <v>2732</v>
      </c>
      <c r="Q6" s="8">
        <v>4526</v>
      </c>
      <c r="R6" s="8">
        <v>15620</v>
      </c>
      <c r="S6" s="8">
        <v>983</v>
      </c>
      <c r="T6" s="8">
        <v>4674</v>
      </c>
      <c r="U6" s="8">
        <v>133</v>
      </c>
      <c r="V6" s="8">
        <v>6779</v>
      </c>
      <c r="W6" s="8">
        <v>3101</v>
      </c>
      <c r="X6" s="8">
        <v>604</v>
      </c>
      <c r="Y6" s="8">
        <v>2065</v>
      </c>
      <c r="Z6" s="8">
        <v>1628</v>
      </c>
      <c r="AA6" s="8">
        <v>6877</v>
      </c>
      <c r="AB6" s="8">
        <v>2966</v>
      </c>
      <c r="AC6" s="8">
        <v>2764</v>
      </c>
      <c r="AD6" s="8">
        <v>5027</v>
      </c>
      <c r="AE6" s="8">
        <v>3726</v>
      </c>
      <c r="AF6" s="8">
        <v>172</v>
      </c>
      <c r="AG6" s="8">
        <v>1606</v>
      </c>
      <c r="AH6" s="8">
        <v>7619</v>
      </c>
      <c r="AI6" s="8">
        <v>5480</v>
      </c>
      <c r="AJ6" s="8">
        <v>1906</v>
      </c>
      <c r="AK6" s="8">
        <v>1194</v>
      </c>
      <c r="AL6" s="8">
        <v>6284</v>
      </c>
      <c r="AM6" s="8">
        <v>3237</v>
      </c>
      <c r="AN6" s="8">
        <v>5778</v>
      </c>
      <c r="AO6" s="8">
        <v>14016</v>
      </c>
      <c r="AP6" s="8">
        <v>4222</v>
      </c>
      <c r="AQ6">
        <v>2404</v>
      </c>
      <c r="AR6">
        <v>3934</v>
      </c>
      <c r="AS6">
        <v>3611</v>
      </c>
      <c r="AT6">
        <v>45066</v>
      </c>
      <c r="AU6">
        <v>412</v>
      </c>
      <c r="AV6">
        <v>6119</v>
      </c>
      <c r="AW6">
        <v>6326</v>
      </c>
      <c r="AX6">
        <v>1414</v>
      </c>
      <c r="AY6">
        <v>19893</v>
      </c>
      <c r="AZ6">
        <v>21405</v>
      </c>
      <c r="BA6">
        <v>2337</v>
      </c>
      <c r="BB6">
        <v>3647</v>
      </c>
      <c r="BC6">
        <v>26440</v>
      </c>
      <c r="BD6">
        <v>399</v>
      </c>
      <c r="BE6">
        <v>5045</v>
      </c>
      <c r="BF6">
        <v>4070</v>
      </c>
      <c r="BG6">
        <v>6116</v>
      </c>
      <c r="BH6">
        <v>564</v>
      </c>
      <c r="BI6">
        <v>5861</v>
      </c>
      <c r="BJ6">
        <v>3494</v>
      </c>
      <c r="BK6">
        <v>2699</v>
      </c>
      <c r="BL6">
        <v>3864</v>
      </c>
      <c r="BM6">
        <v>29394</v>
      </c>
      <c r="BN6">
        <v>10975</v>
      </c>
      <c r="BO6">
        <v>16219</v>
      </c>
      <c r="BP6">
        <v>22110</v>
      </c>
      <c r="BQ6">
        <v>5334</v>
      </c>
      <c r="BR6">
        <v>5250</v>
      </c>
      <c r="BS6">
        <v>17471</v>
      </c>
      <c r="BT6">
        <v>8765</v>
      </c>
      <c r="BU6">
        <v>358</v>
      </c>
      <c r="BV6">
        <v>17722</v>
      </c>
      <c r="BW6">
        <v>3745</v>
      </c>
      <c r="BX6">
        <v>1923</v>
      </c>
      <c r="BY6">
        <v>291</v>
      </c>
      <c r="BZ6">
        <v>3688</v>
      </c>
      <c r="CA6">
        <v>5386</v>
      </c>
      <c r="CB6">
        <v>3520</v>
      </c>
      <c r="CC6">
        <v>11175</v>
      </c>
      <c r="CD6">
        <v>15291</v>
      </c>
    </row>
    <row r="7" spans="1:82">
      <c r="A7" t="s">
        <v>12</v>
      </c>
      <c r="B7" t="s">
        <v>33</v>
      </c>
      <c r="C7" t="s">
        <v>30</v>
      </c>
      <c r="D7" s="8">
        <v>1469</v>
      </c>
      <c r="E7" s="8">
        <v>2796</v>
      </c>
      <c r="F7" s="8">
        <v>2690</v>
      </c>
      <c r="G7" s="8">
        <v>4391</v>
      </c>
      <c r="H7" s="8">
        <v>847</v>
      </c>
      <c r="I7" s="8">
        <v>2812</v>
      </c>
      <c r="J7" s="8">
        <v>2507</v>
      </c>
      <c r="K7" s="8">
        <v>17471</v>
      </c>
      <c r="L7" s="8">
        <v>1425</v>
      </c>
      <c r="M7" s="8">
        <v>2117</v>
      </c>
      <c r="N7" s="8">
        <v>3115</v>
      </c>
      <c r="O7" s="8">
        <v>10214</v>
      </c>
      <c r="P7" s="8">
        <v>2901</v>
      </c>
      <c r="Q7" s="8">
        <v>4205</v>
      </c>
      <c r="R7" s="8">
        <v>18711</v>
      </c>
      <c r="S7" s="8">
        <v>784</v>
      </c>
      <c r="T7" s="8">
        <v>3747</v>
      </c>
      <c r="U7" s="8">
        <v>161</v>
      </c>
      <c r="V7" s="8">
        <v>5791</v>
      </c>
      <c r="W7" s="8">
        <v>2751</v>
      </c>
      <c r="X7" s="8">
        <v>290</v>
      </c>
      <c r="Y7" s="8">
        <v>1386</v>
      </c>
      <c r="Z7" s="8">
        <v>1436</v>
      </c>
      <c r="AA7" s="8">
        <v>4755</v>
      </c>
      <c r="AB7" s="8">
        <v>4019</v>
      </c>
      <c r="AC7" s="8">
        <v>2129</v>
      </c>
      <c r="AD7" s="8">
        <v>3952</v>
      </c>
      <c r="AE7" s="8">
        <v>2884</v>
      </c>
      <c r="AF7" s="8">
        <v>126</v>
      </c>
      <c r="AG7" s="8">
        <v>1609</v>
      </c>
      <c r="AH7" s="8">
        <v>5611</v>
      </c>
      <c r="AI7" s="8">
        <v>3117</v>
      </c>
      <c r="AJ7" s="8">
        <v>1717</v>
      </c>
      <c r="AK7" s="8">
        <v>1350</v>
      </c>
      <c r="AL7" s="8">
        <v>3721</v>
      </c>
      <c r="AM7" s="8">
        <v>2447</v>
      </c>
      <c r="AN7" s="8">
        <v>3379</v>
      </c>
      <c r="AO7" s="8">
        <v>8882</v>
      </c>
      <c r="AP7" s="8">
        <v>3107</v>
      </c>
      <c r="AQ7">
        <v>1514</v>
      </c>
      <c r="AR7">
        <v>3073</v>
      </c>
      <c r="AS7">
        <v>2760</v>
      </c>
      <c r="AT7">
        <v>31828</v>
      </c>
      <c r="AU7">
        <v>255</v>
      </c>
      <c r="AV7">
        <v>4405</v>
      </c>
      <c r="AW7">
        <v>5488</v>
      </c>
      <c r="AX7">
        <v>1341</v>
      </c>
      <c r="AY7">
        <v>12122</v>
      </c>
      <c r="AZ7">
        <v>15887</v>
      </c>
      <c r="BA7">
        <v>1937</v>
      </c>
      <c r="BB7">
        <v>3306</v>
      </c>
      <c r="BC7">
        <v>19770</v>
      </c>
      <c r="BD7">
        <v>490</v>
      </c>
      <c r="BE7">
        <v>4610</v>
      </c>
      <c r="BF7">
        <v>3032</v>
      </c>
      <c r="BG7">
        <v>5431</v>
      </c>
      <c r="BH7">
        <v>368</v>
      </c>
      <c r="BI7">
        <v>4901</v>
      </c>
      <c r="BJ7">
        <v>2755</v>
      </c>
      <c r="BK7">
        <v>2149</v>
      </c>
      <c r="BL7">
        <v>2458</v>
      </c>
      <c r="BM7">
        <v>17068</v>
      </c>
      <c r="BN7">
        <v>8796</v>
      </c>
      <c r="BO7">
        <v>11647</v>
      </c>
      <c r="BP7">
        <v>16951</v>
      </c>
      <c r="BQ7">
        <v>4326</v>
      </c>
      <c r="BR7">
        <v>3212</v>
      </c>
      <c r="BS7">
        <v>10282</v>
      </c>
      <c r="BT7">
        <v>8535</v>
      </c>
      <c r="BU7">
        <v>327</v>
      </c>
      <c r="BV7">
        <v>13201</v>
      </c>
      <c r="BW7">
        <v>3351</v>
      </c>
      <c r="BX7">
        <v>1355</v>
      </c>
      <c r="BY7">
        <v>340</v>
      </c>
      <c r="BZ7">
        <v>2572</v>
      </c>
      <c r="CA7">
        <v>3732</v>
      </c>
      <c r="CB7">
        <v>2663</v>
      </c>
      <c r="CC7">
        <v>7896</v>
      </c>
      <c r="CD7">
        <v>10664</v>
      </c>
    </row>
    <row r="8" spans="1:82">
      <c r="A8" t="s">
        <v>12</v>
      </c>
      <c r="B8" t="s">
        <v>34</v>
      </c>
      <c r="C8" t="s">
        <v>25</v>
      </c>
      <c r="D8" s="8">
        <v>79</v>
      </c>
      <c r="E8" s="8">
        <v>71</v>
      </c>
      <c r="F8" s="8">
        <v>136</v>
      </c>
      <c r="G8" s="8">
        <v>144</v>
      </c>
      <c r="H8" s="8">
        <v>0</v>
      </c>
      <c r="I8" s="8">
        <v>25</v>
      </c>
      <c r="J8" s="8">
        <v>63</v>
      </c>
      <c r="K8" s="8">
        <v>6579</v>
      </c>
      <c r="L8" s="8">
        <v>8</v>
      </c>
      <c r="M8" s="8">
        <v>58</v>
      </c>
      <c r="N8" s="8">
        <v>2014</v>
      </c>
      <c r="O8" s="8">
        <v>454</v>
      </c>
      <c r="P8" s="8">
        <v>30</v>
      </c>
      <c r="Q8" s="8">
        <v>584</v>
      </c>
      <c r="R8" s="8">
        <v>229</v>
      </c>
      <c r="S8" s="8">
        <v>41</v>
      </c>
      <c r="T8" s="8">
        <v>89</v>
      </c>
      <c r="U8" s="8">
        <v>0</v>
      </c>
      <c r="V8" s="8">
        <v>26</v>
      </c>
      <c r="W8" s="8">
        <v>35</v>
      </c>
      <c r="X8" s="8">
        <v>0</v>
      </c>
      <c r="Y8" s="8">
        <v>257</v>
      </c>
      <c r="Z8" s="8">
        <v>0</v>
      </c>
      <c r="AA8" s="8">
        <v>240</v>
      </c>
      <c r="AB8" s="8">
        <v>56</v>
      </c>
      <c r="AC8" s="8">
        <v>43</v>
      </c>
      <c r="AD8" s="8">
        <v>250</v>
      </c>
      <c r="AE8" s="8">
        <v>44</v>
      </c>
      <c r="AF8" s="8">
        <v>17</v>
      </c>
      <c r="AG8" s="8">
        <v>7</v>
      </c>
      <c r="AH8" s="8">
        <v>32</v>
      </c>
      <c r="AI8" s="8">
        <v>83</v>
      </c>
      <c r="AJ8" s="8">
        <v>56</v>
      </c>
      <c r="AK8" s="8">
        <v>167</v>
      </c>
      <c r="AL8" s="8">
        <v>159</v>
      </c>
      <c r="AM8" s="8">
        <v>46</v>
      </c>
      <c r="AN8" s="8">
        <v>320</v>
      </c>
      <c r="AO8" s="8">
        <v>120</v>
      </c>
      <c r="AP8" s="8">
        <v>539</v>
      </c>
      <c r="AQ8">
        <v>310</v>
      </c>
      <c r="AR8">
        <v>263</v>
      </c>
      <c r="AS8">
        <v>48</v>
      </c>
      <c r="AT8">
        <v>408</v>
      </c>
      <c r="AU8">
        <v>1</v>
      </c>
      <c r="AV8">
        <v>317</v>
      </c>
      <c r="AW8">
        <v>121</v>
      </c>
      <c r="AX8">
        <v>10</v>
      </c>
      <c r="AY8">
        <v>106</v>
      </c>
      <c r="AZ8">
        <v>168</v>
      </c>
      <c r="BA8">
        <v>11</v>
      </c>
      <c r="BB8">
        <v>40</v>
      </c>
      <c r="BC8">
        <v>645</v>
      </c>
      <c r="BD8">
        <v>0</v>
      </c>
      <c r="BE8">
        <v>40</v>
      </c>
      <c r="BF8">
        <v>40</v>
      </c>
      <c r="BG8">
        <v>18</v>
      </c>
      <c r="BH8">
        <v>5</v>
      </c>
      <c r="BI8">
        <v>94</v>
      </c>
      <c r="BJ8">
        <v>60</v>
      </c>
      <c r="BK8">
        <v>67</v>
      </c>
      <c r="BL8">
        <v>232</v>
      </c>
      <c r="BM8">
        <v>279</v>
      </c>
      <c r="BN8">
        <v>681</v>
      </c>
      <c r="BO8">
        <v>55</v>
      </c>
      <c r="BP8">
        <v>130</v>
      </c>
      <c r="BQ8">
        <v>1600</v>
      </c>
      <c r="BR8">
        <v>308</v>
      </c>
      <c r="BS8">
        <v>149</v>
      </c>
      <c r="BT8">
        <v>94</v>
      </c>
      <c r="BU8">
        <v>35</v>
      </c>
      <c r="BV8">
        <v>87</v>
      </c>
      <c r="BW8">
        <v>128</v>
      </c>
      <c r="BX8">
        <v>23</v>
      </c>
      <c r="BY8">
        <v>0</v>
      </c>
      <c r="BZ8">
        <v>26</v>
      </c>
      <c r="CA8">
        <v>124</v>
      </c>
      <c r="CB8">
        <v>197</v>
      </c>
      <c r="CC8">
        <v>1127</v>
      </c>
      <c r="CD8">
        <v>200</v>
      </c>
    </row>
    <row r="9" spans="1:82">
      <c r="A9" t="s">
        <v>12</v>
      </c>
      <c r="B9" t="s">
        <v>34</v>
      </c>
      <c r="C9" t="s">
        <v>26</v>
      </c>
      <c r="D9" s="8">
        <v>721</v>
      </c>
      <c r="E9" s="8">
        <v>33</v>
      </c>
      <c r="F9" s="8">
        <v>49</v>
      </c>
      <c r="G9" s="8">
        <v>140</v>
      </c>
      <c r="H9" s="8">
        <v>0</v>
      </c>
      <c r="I9" s="8">
        <v>65</v>
      </c>
      <c r="J9" s="8">
        <v>83</v>
      </c>
      <c r="K9" s="8">
        <v>11296</v>
      </c>
      <c r="L9" s="8">
        <v>6</v>
      </c>
      <c r="M9" s="8">
        <v>55</v>
      </c>
      <c r="N9" s="8">
        <v>2166</v>
      </c>
      <c r="O9" s="8">
        <v>747</v>
      </c>
      <c r="P9" s="8">
        <v>86</v>
      </c>
      <c r="Q9" s="8">
        <v>1112</v>
      </c>
      <c r="R9" s="8">
        <v>313</v>
      </c>
      <c r="S9" s="8">
        <v>131</v>
      </c>
      <c r="T9" s="8">
        <v>215</v>
      </c>
      <c r="U9" s="8">
        <v>0</v>
      </c>
      <c r="V9" s="8">
        <v>6</v>
      </c>
      <c r="W9" s="8">
        <v>253</v>
      </c>
      <c r="X9" s="8">
        <v>1</v>
      </c>
      <c r="Y9" s="8">
        <v>596</v>
      </c>
      <c r="Z9" s="8">
        <v>0</v>
      </c>
      <c r="AA9" s="8">
        <v>369</v>
      </c>
      <c r="AB9" s="8">
        <v>18</v>
      </c>
      <c r="AC9" s="8">
        <v>292</v>
      </c>
      <c r="AD9" s="8">
        <v>292</v>
      </c>
      <c r="AE9" s="8">
        <v>12</v>
      </c>
      <c r="AF9" s="8">
        <v>0</v>
      </c>
      <c r="AG9" s="8">
        <v>14</v>
      </c>
      <c r="AH9" s="8">
        <v>71</v>
      </c>
      <c r="AI9" s="8">
        <v>84</v>
      </c>
      <c r="AJ9" s="8">
        <v>77</v>
      </c>
      <c r="AK9" s="8">
        <v>254</v>
      </c>
      <c r="AL9" s="8">
        <v>171</v>
      </c>
      <c r="AM9" s="8">
        <v>123</v>
      </c>
      <c r="AN9" s="8">
        <v>845</v>
      </c>
      <c r="AO9" s="8">
        <v>50</v>
      </c>
      <c r="AP9" s="8">
        <v>736</v>
      </c>
      <c r="AQ9">
        <v>688</v>
      </c>
      <c r="AR9">
        <v>438</v>
      </c>
      <c r="AS9">
        <v>129</v>
      </c>
      <c r="AT9">
        <v>491</v>
      </c>
      <c r="AU9">
        <v>0</v>
      </c>
      <c r="AV9">
        <v>434</v>
      </c>
      <c r="AW9">
        <v>181</v>
      </c>
      <c r="AX9">
        <v>48</v>
      </c>
      <c r="AY9">
        <v>178</v>
      </c>
      <c r="AZ9">
        <v>109</v>
      </c>
      <c r="BA9">
        <v>59</v>
      </c>
      <c r="BB9">
        <v>16</v>
      </c>
      <c r="BC9">
        <v>758</v>
      </c>
      <c r="BD9">
        <v>5</v>
      </c>
      <c r="BE9">
        <v>126</v>
      </c>
      <c r="BF9">
        <v>168</v>
      </c>
      <c r="BG9">
        <v>92</v>
      </c>
      <c r="BH9">
        <v>2</v>
      </c>
      <c r="BI9">
        <v>290</v>
      </c>
      <c r="BJ9">
        <v>157</v>
      </c>
      <c r="BK9">
        <v>274</v>
      </c>
      <c r="BL9">
        <v>356</v>
      </c>
      <c r="BM9">
        <v>401</v>
      </c>
      <c r="BN9">
        <v>1408</v>
      </c>
      <c r="BO9">
        <v>44</v>
      </c>
      <c r="BP9">
        <v>307</v>
      </c>
      <c r="BQ9">
        <v>2264</v>
      </c>
      <c r="BR9">
        <v>297</v>
      </c>
      <c r="BS9">
        <v>185</v>
      </c>
      <c r="BT9">
        <v>287</v>
      </c>
      <c r="BU9">
        <v>10</v>
      </c>
      <c r="BV9">
        <v>232</v>
      </c>
      <c r="BW9">
        <v>516</v>
      </c>
      <c r="BX9">
        <v>34</v>
      </c>
      <c r="BY9">
        <v>3</v>
      </c>
      <c r="BZ9">
        <v>172</v>
      </c>
      <c r="CA9">
        <v>115</v>
      </c>
      <c r="CB9">
        <v>224</v>
      </c>
      <c r="CC9">
        <v>1806</v>
      </c>
      <c r="CD9">
        <v>350</v>
      </c>
    </row>
    <row r="10" spans="1:82">
      <c r="A10" t="s">
        <v>12</v>
      </c>
      <c r="B10" t="s">
        <v>34</v>
      </c>
      <c r="C10" t="s">
        <v>27</v>
      </c>
      <c r="D10" s="8">
        <v>92</v>
      </c>
      <c r="E10" s="8">
        <v>49</v>
      </c>
      <c r="F10" s="8">
        <v>91</v>
      </c>
      <c r="G10" s="8">
        <v>100</v>
      </c>
      <c r="H10" s="8">
        <v>0</v>
      </c>
      <c r="I10" s="8">
        <v>40</v>
      </c>
      <c r="J10" s="8">
        <v>159</v>
      </c>
      <c r="K10" s="8">
        <v>12756</v>
      </c>
      <c r="L10" s="8">
        <v>15</v>
      </c>
      <c r="M10" s="8">
        <v>96</v>
      </c>
      <c r="N10" s="8">
        <v>2374</v>
      </c>
      <c r="O10" s="8">
        <v>756</v>
      </c>
      <c r="P10" s="8">
        <v>91</v>
      </c>
      <c r="Q10" s="8">
        <v>1060</v>
      </c>
      <c r="R10" s="8">
        <v>262</v>
      </c>
      <c r="S10" s="8">
        <v>288</v>
      </c>
      <c r="T10" s="8">
        <v>258</v>
      </c>
      <c r="U10" s="8">
        <v>0</v>
      </c>
      <c r="V10" s="8">
        <v>5</v>
      </c>
      <c r="W10" s="8">
        <v>38</v>
      </c>
      <c r="X10" s="8">
        <v>4</v>
      </c>
      <c r="Y10" s="8">
        <v>601</v>
      </c>
      <c r="Z10" s="8">
        <v>1</v>
      </c>
      <c r="AA10" s="8">
        <v>477</v>
      </c>
      <c r="AB10" s="8">
        <v>47</v>
      </c>
      <c r="AC10" s="8">
        <v>173</v>
      </c>
      <c r="AD10" s="8">
        <v>422</v>
      </c>
      <c r="AE10" s="8">
        <v>34</v>
      </c>
      <c r="AF10" s="8">
        <v>0</v>
      </c>
      <c r="AG10" s="8">
        <v>54</v>
      </c>
      <c r="AH10" s="8">
        <v>36</v>
      </c>
      <c r="AI10" s="8">
        <v>174</v>
      </c>
      <c r="AJ10" s="8">
        <v>164</v>
      </c>
      <c r="AK10" s="8">
        <v>355</v>
      </c>
      <c r="AL10" s="8">
        <v>96</v>
      </c>
      <c r="AM10" s="8">
        <v>140</v>
      </c>
      <c r="AN10" s="8">
        <v>807</v>
      </c>
      <c r="AO10" s="8">
        <v>189</v>
      </c>
      <c r="AP10" s="8">
        <v>1069</v>
      </c>
      <c r="AQ10">
        <v>1206</v>
      </c>
      <c r="AR10">
        <v>408</v>
      </c>
      <c r="AS10">
        <v>137</v>
      </c>
      <c r="AT10">
        <v>891</v>
      </c>
      <c r="AU10">
        <v>0</v>
      </c>
      <c r="AV10">
        <v>393</v>
      </c>
      <c r="AW10">
        <v>136</v>
      </c>
      <c r="AX10">
        <v>19</v>
      </c>
      <c r="AY10">
        <v>303</v>
      </c>
      <c r="AZ10">
        <v>119</v>
      </c>
      <c r="BA10">
        <v>14</v>
      </c>
      <c r="BB10">
        <v>148</v>
      </c>
      <c r="BC10">
        <v>824</v>
      </c>
      <c r="BD10">
        <v>0</v>
      </c>
      <c r="BE10">
        <v>182</v>
      </c>
      <c r="BF10">
        <v>165</v>
      </c>
      <c r="BG10">
        <v>140</v>
      </c>
      <c r="BH10">
        <v>0</v>
      </c>
      <c r="BI10">
        <v>734</v>
      </c>
      <c r="BJ10">
        <v>263</v>
      </c>
      <c r="BK10">
        <v>130</v>
      </c>
      <c r="BL10">
        <v>427</v>
      </c>
      <c r="BM10">
        <v>375</v>
      </c>
      <c r="BN10">
        <v>986</v>
      </c>
      <c r="BO10">
        <v>86</v>
      </c>
      <c r="BP10">
        <v>258</v>
      </c>
      <c r="BQ10">
        <v>1971</v>
      </c>
      <c r="BR10">
        <v>327</v>
      </c>
      <c r="BS10">
        <v>216</v>
      </c>
      <c r="BT10">
        <v>69</v>
      </c>
      <c r="BU10">
        <v>48</v>
      </c>
      <c r="BV10">
        <v>234</v>
      </c>
      <c r="BW10">
        <v>254</v>
      </c>
      <c r="BX10">
        <v>63</v>
      </c>
      <c r="BY10">
        <v>0</v>
      </c>
      <c r="BZ10">
        <v>12</v>
      </c>
      <c r="CA10">
        <v>299</v>
      </c>
      <c r="CB10">
        <v>180</v>
      </c>
      <c r="CC10">
        <v>1763</v>
      </c>
      <c r="CD10">
        <v>388</v>
      </c>
    </row>
    <row r="11" spans="1:82">
      <c r="A11" t="s">
        <v>12</v>
      </c>
      <c r="B11" t="s">
        <v>34</v>
      </c>
      <c r="C11" t="s">
        <v>28</v>
      </c>
      <c r="D11" s="8">
        <v>105</v>
      </c>
      <c r="E11" s="8">
        <v>171</v>
      </c>
      <c r="F11" s="8">
        <v>173</v>
      </c>
      <c r="G11" s="8">
        <v>236</v>
      </c>
      <c r="H11" s="8">
        <v>7</v>
      </c>
      <c r="I11" s="8">
        <v>77</v>
      </c>
      <c r="J11" s="8">
        <v>210</v>
      </c>
      <c r="K11" s="8">
        <v>15388</v>
      </c>
      <c r="L11" s="8">
        <v>29</v>
      </c>
      <c r="M11" s="8">
        <v>132</v>
      </c>
      <c r="N11" s="8">
        <v>3830</v>
      </c>
      <c r="O11" s="8">
        <v>1112</v>
      </c>
      <c r="P11" s="8">
        <v>139</v>
      </c>
      <c r="Q11" s="8">
        <v>1095</v>
      </c>
      <c r="R11" s="8">
        <v>475</v>
      </c>
      <c r="S11" s="8">
        <v>374</v>
      </c>
      <c r="T11" s="8">
        <v>264</v>
      </c>
      <c r="U11" s="8">
        <v>9</v>
      </c>
      <c r="V11" s="8">
        <v>9</v>
      </c>
      <c r="W11" s="8">
        <v>71</v>
      </c>
      <c r="X11" s="8">
        <v>0</v>
      </c>
      <c r="Y11" s="8">
        <v>988</v>
      </c>
      <c r="Z11" s="8">
        <v>11</v>
      </c>
      <c r="AA11" s="8">
        <v>525</v>
      </c>
      <c r="AB11" s="8">
        <v>158</v>
      </c>
      <c r="AC11" s="8">
        <v>151</v>
      </c>
      <c r="AD11" s="8">
        <v>448</v>
      </c>
      <c r="AE11" s="8">
        <v>30</v>
      </c>
      <c r="AF11" s="8">
        <v>1</v>
      </c>
      <c r="AG11" s="8">
        <v>32</v>
      </c>
      <c r="AH11" s="8">
        <v>95</v>
      </c>
      <c r="AI11" s="8">
        <v>169</v>
      </c>
      <c r="AJ11" s="8">
        <v>182</v>
      </c>
      <c r="AK11" s="8">
        <v>383</v>
      </c>
      <c r="AL11" s="8">
        <v>180</v>
      </c>
      <c r="AM11" s="8">
        <v>291</v>
      </c>
      <c r="AN11" s="8">
        <v>775</v>
      </c>
      <c r="AO11" s="8">
        <v>233</v>
      </c>
      <c r="AP11" s="8">
        <v>1373</v>
      </c>
      <c r="AQ11">
        <v>1110</v>
      </c>
      <c r="AR11">
        <v>522</v>
      </c>
      <c r="AS11">
        <v>216</v>
      </c>
      <c r="AT11">
        <v>962</v>
      </c>
      <c r="AU11">
        <v>1</v>
      </c>
      <c r="AV11">
        <v>583</v>
      </c>
      <c r="AW11">
        <v>231</v>
      </c>
      <c r="AX11">
        <v>10</v>
      </c>
      <c r="AY11">
        <v>432</v>
      </c>
      <c r="AZ11">
        <v>264</v>
      </c>
      <c r="BA11">
        <v>100</v>
      </c>
      <c r="BB11">
        <v>58</v>
      </c>
      <c r="BC11">
        <v>1262</v>
      </c>
      <c r="BD11">
        <v>0</v>
      </c>
      <c r="BE11">
        <v>134</v>
      </c>
      <c r="BF11">
        <v>194</v>
      </c>
      <c r="BG11">
        <v>91</v>
      </c>
      <c r="BH11">
        <v>8</v>
      </c>
      <c r="BI11">
        <v>450</v>
      </c>
      <c r="BJ11">
        <v>462</v>
      </c>
      <c r="BK11">
        <v>319</v>
      </c>
      <c r="BL11">
        <v>548</v>
      </c>
      <c r="BM11">
        <v>569</v>
      </c>
      <c r="BN11">
        <v>1816</v>
      </c>
      <c r="BO11">
        <v>115</v>
      </c>
      <c r="BP11">
        <v>438</v>
      </c>
      <c r="BQ11">
        <v>2400</v>
      </c>
      <c r="BR11">
        <v>457</v>
      </c>
      <c r="BS11">
        <v>291</v>
      </c>
      <c r="BT11">
        <v>65</v>
      </c>
      <c r="BU11">
        <v>39</v>
      </c>
      <c r="BV11">
        <v>498</v>
      </c>
      <c r="BW11">
        <v>560</v>
      </c>
      <c r="BX11">
        <v>37</v>
      </c>
      <c r="BY11">
        <v>4</v>
      </c>
      <c r="BZ11">
        <v>74</v>
      </c>
      <c r="CA11">
        <v>342</v>
      </c>
      <c r="CB11">
        <v>313</v>
      </c>
      <c r="CC11">
        <v>2393</v>
      </c>
      <c r="CD11">
        <v>446</v>
      </c>
    </row>
    <row r="12" spans="1:82">
      <c r="A12" t="s">
        <v>12</v>
      </c>
      <c r="B12" t="s">
        <v>34</v>
      </c>
      <c r="C12" t="s">
        <v>29</v>
      </c>
      <c r="D12" s="8">
        <v>57</v>
      </c>
      <c r="E12" s="8">
        <v>102</v>
      </c>
      <c r="F12" s="8">
        <v>122</v>
      </c>
      <c r="G12" s="8">
        <v>223</v>
      </c>
      <c r="H12" s="8">
        <v>34</v>
      </c>
      <c r="I12" s="8">
        <v>32</v>
      </c>
      <c r="J12" s="8">
        <v>116</v>
      </c>
      <c r="K12" s="8">
        <v>14954</v>
      </c>
      <c r="L12" s="8">
        <v>51</v>
      </c>
      <c r="M12" s="8">
        <v>76</v>
      </c>
      <c r="N12" s="8">
        <v>3195</v>
      </c>
      <c r="O12" s="8">
        <v>893</v>
      </c>
      <c r="P12" s="8">
        <v>87</v>
      </c>
      <c r="Q12" s="8">
        <v>961</v>
      </c>
      <c r="R12" s="8">
        <v>293</v>
      </c>
      <c r="S12" s="8">
        <v>189</v>
      </c>
      <c r="T12" s="8">
        <v>155</v>
      </c>
      <c r="U12" s="8">
        <v>3</v>
      </c>
      <c r="V12" s="8">
        <v>33</v>
      </c>
      <c r="W12" s="8">
        <v>49</v>
      </c>
      <c r="X12" s="8">
        <v>13</v>
      </c>
      <c r="Y12" s="8">
        <v>558</v>
      </c>
      <c r="Z12" s="8">
        <v>10</v>
      </c>
      <c r="AA12" s="8">
        <v>253</v>
      </c>
      <c r="AB12" s="8">
        <v>29</v>
      </c>
      <c r="AC12" s="8">
        <v>126</v>
      </c>
      <c r="AD12" s="8">
        <v>496</v>
      </c>
      <c r="AE12" s="8">
        <v>65</v>
      </c>
      <c r="AF12" s="8">
        <v>1</v>
      </c>
      <c r="AG12" s="8">
        <v>11</v>
      </c>
      <c r="AH12" s="8">
        <v>38</v>
      </c>
      <c r="AI12" s="8">
        <v>242</v>
      </c>
      <c r="AJ12" s="8">
        <v>168</v>
      </c>
      <c r="AK12" s="8">
        <v>244</v>
      </c>
      <c r="AL12" s="8">
        <v>73</v>
      </c>
      <c r="AM12" s="8">
        <v>156</v>
      </c>
      <c r="AN12" s="8">
        <v>573</v>
      </c>
      <c r="AO12" s="8">
        <v>150</v>
      </c>
      <c r="AP12" s="8">
        <v>1126</v>
      </c>
      <c r="AQ12">
        <v>620</v>
      </c>
      <c r="AR12">
        <v>439</v>
      </c>
      <c r="AS12">
        <v>212</v>
      </c>
      <c r="AT12">
        <v>1062</v>
      </c>
      <c r="AU12">
        <v>7</v>
      </c>
      <c r="AV12">
        <v>592</v>
      </c>
      <c r="AW12">
        <v>166</v>
      </c>
      <c r="AX12">
        <v>8</v>
      </c>
      <c r="AY12">
        <v>371</v>
      </c>
      <c r="AZ12">
        <v>102</v>
      </c>
      <c r="BA12">
        <v>61</v>
      </c>
      <c r="BB12">
        <v>50</v>
      </c>
      <c r="BC12">
        <v>930</v>
      </c>
      <c r="BD12">
        <v>0</v>
      </c>
      <c r="BE12">
        <v>158</v>
      </c>
      <c r="BF12">
        <v>196</v>
      </c>
      <c r="BG12">
        <v>68</v>
      </c>
      <c r="BH12">
        <v>11</v>
      </c>
      <c r="BI12">
        <v>422</v>
      </c>
      <c r="BJ12">
        <v>262</v>
      </c>
      <c r="BK12">
        <v>197</v>
      </c>
      <c r="BL12">
        <v>458</v>
      </c>
      <c r="BM12">
        <v>469</v>
      </c>
      <c r="BN12">
        <v>1825</v>
      </c>
      <c r="BO12">
        <v>157</v>
      </c>
      <c r="BP12">
        <v>297</v>
      </c>
      <c r="BQ12">
        <v>2716</v>
      </c>
      <c r="BR12">
        <v>321</v>
      </c>
      <c r="BS12">
        <v>334</v>
      </c>
      <c r="BT12">
        <v>111</v>
      </c>
      <c r="BU12">
        <v>39</v>
      </c>
      <c r="BV12">
        <v>194</v>
      </c>
      <c r="BW12">
        <v>486</v>
      </c>
      <c r="BX12">
        <v>38</v>
      </c>
      <c r="BY12">
        <v>3</v>
      </c>
      <c r="BZ12">
        <v>36</v>
      </c>
      <c r="CA12">
        <v>106</v>
      </c>
      <c r="CB12">
        <v>169</v>
      </c>
      <c r="CC12">
        <v>1871</v>
      </c>
      <c r="CD12">
        <v>264</v>
      </c>
    </row>
    <row r="13" spans="1:82">
      <c r="A13" t="s">
        <v>12</v>
      </c>
      <c r="B13" t="s">
        <v>34</v>
      </c>
      <c r="C13" t="s">
        <v>30</v>
      </c>
      <c r="D13" s="8">
        <v>37</v>
      </c>
      <c r="E13" s="8">
        <v>12</v>
      </c>
      <c r="F13" s="8">
        <v>18</v>
      </c>
      <c r="G13" s="8">
        <v>101</v>
      </c>
      <c r="H13" s="8">
        <v>0</v>
      </c>
      <c r="I13" s="8">
        <v>29</v>
      </c>
      <c r="J13" s="8">
        <v>44</v>
      </c>
      <c r="K13" s="8">
        <v>8530</v>
      </c>
      <c r="L13" s="8">
        <v>34</v>
      </c>
      <c r="M13" s="8">
        <v>37</v>
      </c>
      <c r="N13" s="8">
        <v>1462</v>
      </c>
      <c r="O13" s="8">
        <v>427</v>
      </c>
      <c r="P13" s="8">
        <v>74</v>
      </c>
      <c r="Q13" s="8">
        <v>706</v>
      </c>
      <c r="R13" s="8">
        <v>107</v>
      </c>
      <c r="S13" s="8">
        <v>120</v>
      </c>
      <c r="T13" s="8">
        <v>106</v>
      </c>
      <c r="U13" s="8">
        <v>0</v>
      </c>
      <c r="V13" s="8">
        <v>11</v>
      </c>
      <c r="W13" s="8">
        <v>14</v>
      </c>
      <c r="X13" s="8">
        <v>0</v>
      </c>
      <c r="Y13" s="8">
        <v>303</v>
      </c>
      <c r="Z13" s="8">
        <v>0</v>
      </c>
      <c r="AA13" s="8">
        <v>85</v>
      </c>
      <c r="AB13" s="8">
        <v>52</v>
      </c>
      <c r="AC13" s="8">
        <v>61</v>
      </c>
      <c r="AD13" s="8">
        <v>165</v>
      </c>
      <c r="AE13" s="8">
        <v>22</v>
      </c>
      <c r="AF13" s="8">
        <v>0</v>
      </c>
      <c r="AG13" s="8">
        <v>22</v>
      </c>
      <c r="AH13" s="8">
        <v>19</v>
      </c>
      <c r="AI13" s="8">
        <v>61</v>
      </c>
      <c r="AJ13" s="8">
        <v>48</v>
      </c>
      <c r="AK13" s="8">
        <v>178</v>
      </c>
      <c r="AL13" s="8">
        <v>43</v>
      </c>
      <c r="AM13" s="8">
        <v>88</v>
      </c>
      <c r="AN13" s="8">
        <v>162</v>
      </c>
      <c r="AO13" s="8">
        <v>68</v>
      </c>
      <c r="AP13" s="8">
        <v>400</v>
      </c>
      <c r="AQ13">
        <v>200</v>
      </c>
      <c r="AR13">
        <v>222</v>
      </c>
      <c r="AS13">
        <v>71</v>
      </c>
      <c r="AT13">
        <v>333</v>
      </c>
      <c r="AU13">
        <v>0</v>
      </c>
      <c r="AV13">
        <v>228</v>
      </c>
      <c r="AW13">
        <v>148</v>
      </c>
      <c r="AX13">
        <v>4</v>
      </c>
      <c r="AY13">
        <v>131</v>
      </c>
      <c r="AZ13">
        <v>76</v>
      </c>
      <c r="BA13">
        <v>13</v>
      </c>
      <c r="BB13">
        <v>28</v>
      </c>
      <c r="BC13">
        <v>294</v>
      </c>
      <c r="BD13">
        <v>72</v>
      </c>
      <c r="BE13">
        <v>92</v>
      </c>
      <c r="BF13">
        <v>71</v>
      </c>
      <c r="BG13">
        <v>69</v>
      </c>
      <c r="BH13">
        <v>0</v>
      </c>
      <c r="BI13">
        <v>74</v>
      </c>
      <c r="BJ13">
        <v>70</v>
      </c>
      <c r="BK13">
        <v>35</v>
      </c>
      <c r="BL13">
        <v>224</v>
      </c>
      <c r="BM13">
        <v>119</v>
      </c>
      <c r="BN13">
        <v>903</v>
      </c>
      <c r="BO13">
        <v>135</v>
      </c>
      <c r="BP13">
        <v>190</v>
      </c>
      <c r="BQ13">
        <v>1524</v>
      </c>
      <c r="BR13">
        <v>143</v>
      </c>
      <c r="BS13">
        <v>110</v>
      </c>
      <c r="BT13">
        <v>42</v>
      </c>
      <c r="BU13">
        <v>24</v>
      </c>
      <c r="BV13">
        <v>114</v>
      </c>
      <c r="BW13">
        <v>154</v>
      </c>
      <c r="BX13">
        <v>21</v>
      </c>
      <c r="BY13">
        <v>0</v>
      </c>
      <c r="BZ13">
        <v>34</v>
      </c>
      <c r="CA13">
        <v>83</v>
      </c>
      <c r="CB13">
        <v>80</v>
      </c>
      <c r="CC13">
        <v>540</v>
      </c>
      <c r="CD13">
        <v>87</v>
      </c>
    </row>
    <row r="14" spans="1:82">
      <c r="A14" t="s">
        <v>12</v>
      </c>
      <c r="B14" t="s">
        <v>36</v>
      </c>
      <c r="C14" t="s">
        <v>25</v>
      </c>
      <c r="D14" s="8">
        <v>44</v>
      </c>
      <c r="E14" s="8">
        <v>182</v>
      </c>
      <c r="F14" s="8">
        <v>234</v>
      </c>
      <c r="G14" s="8">
        <v>66</v>
      </c>
      <c r="H14" s="8">
        <v>15</v>
      </c>
      <c r="I14" s="8">
        <v>86</v>
      </c>
      <c r="J14" s="8">
        <v>136</v>
      </c>
      <c r="K14" s="8">
        <v>5427</v>
      </c>
      <c r="L14" s="8">
        <v>40</v>
      </c>
      <c r="M14" s="8">
        <v>25</v>
      </c>
      <c r="N14" s="8">
        <v>510</v>
      </c>
      <c r="O14" s="8">
        <v>211</v>
      </c>
      <c r="P14" s="8">
        <v>79</v>
      </c>
      <c r="Q14" s="8">
        <v>253</v>
      </c>
      <c r="R14" s="8">
        <v>268</v>
      </c>
      <c r="S14" s="8">
        <v>1400</v>
      </c>
      <c r="T14" s="8">
        <v>777</v>
      </c>
      <c r="U14" s="8">
        <v>14</v>
      </c>
      <c r="V14" s="8">
        <v>40</v>
      </c>
      <c r="W14" s="8">
        <v>2</v>
      </c>
      <c r="X14" s="8">
        <v>46</v>
      </c>
      <c r="Y14" s="8">
        <v>614</v>
      </c>
      <c r="Z14" s="8">
        <v>11</v>
      </c>
      <c r="AA14" s="8">
        <v>516</v>
      </c>
      <c r="AB14" s="8">
        <v>19</v>
      </c>
      <c r="AC14" s="8">
        <v>539</v>
      </c>
      <c r="AD14" s="8">
        <v>567</v>
      </c>
      <c r="AE14" s="8">
        <v>36</v>
      </c>
      <c r="AF14" s="8">
        <v>2</v>
      </c>
      <c r="AG14" s="8">
        <v>91</v>
      </c>
      <c r="AH14" s="8">
        <v>114</v>
      </c>
      <c r="AI14" s="8">
        <v>745</v>
      </c>
      <c r="AJ14" s="8">
        <v>1022</v>
      </c>
      <c r="AK14" s="8">
        <v>3403</v>
      </c>
      <c r="AL14" s="8">
        <v>256</v>
      </c>
      <c r="AM14" s="8">
        <v>334</v>
      </c>
      <c r="AN14" s="8">
        <v>1010</v>
      </c>
      <c r="AO14" s="8">
        <v>216</v>
      </c>
      <c r="AP14" s="8">
        <v>2034</v>
      </c>
      <c r="AQ14">
        <v>144</v>
      </c>
      <c r="AR14">
        <v>153</v>
      </c>
      <c r="AS14">
        <v>929</v>
      </c>
      <c r="AT14">
        <v>1437</v>
      </c>
      <c r="AU14">
        <v>0</v>
      </c>
      <c r="AV14">
        <v>1362</v>
      </c>
      <c r="AW14">
        <v>235</v>
      </c>
      <c r="AX14">
        <v>16</v>
      </c>
      <c r="AY14">
        <v>559</v>
      </c>
      <c r="AZ14">
        <v>380</v>
      </c>
      <c r="BA14">
        <v>74</v>
      </c>
      <c r="BB14">
        <v>71</v>
      </c>
      <c r="BC14">
        <v>721</v>
      </c>
      <c r="BD14">
        <v>0</v>
      </c>
      <c r="BE14">
        <v>301</v>
      </c>
      <c r="BF14">
        <v>133</v>
      </c>
      <c r="BG14">
        <v>79</v>
      </c>
      <c r="BH14">
        <v>8</v>
      </c>
      <c r="BI14">
        <v>78</v>
      </c>
      <c r="BJ14">
        <v>699</v>
      </c>
      <c r="BK14">
        <v>338</v>
      </c>
      <c r="BL14">
        <v>265</v>
      </c>
      <c r="BM14">
        <v>1159</v>
      </c>
      <c r="BN14">
        <v>339</v>
      </c>
      <c r="BO14">
        <v>172</v>
      </c>
      <c r="BP14">
        <v>66</v>
      </c>
      <c r="BQ14">
        <v>4181</v>
      </c>
      <c r="BR14">
        <v>307</v>
      </c>
      <c r="BS14">
        <v>301</v>
      </c>
      <c r="BT14">
        <v>145</v>
      </c>
      <c r="BU14">
        <v>2</v>
      </c>
      <c r="BV14">
        <v>312</v>
      </c>
      <c r="BW14">
        <v>276</v>
      </c>
      <c r="BX14">
        <v>36</v>
      </c>
      <c r="BY14">
        <v>0</v>
      </c>
      <c r="BZ14">
        <v>271</v>
      </c>
      <c r="CA14">
        <v>75</v>
      </c>
      <c r="CB14">
        <v>130</v>
      </c>
      <c r="CC14">
        <v>2077</v>
      </c>
      <c r="CD14">
        <v>415</v>
      </c>
    </row>
    <row r="15" spans="1:82">
      <c r="A15" t="s">
        <v>12</v>
      </c>
      <c r="B15" t="s">
        <v>36</v>
      </c>
      <c r="C15" t="s">
        <v>26</v>
      </c>
      <c r="D15" s="8">
        <v>798</v>
      </c>
      <c r="E15" s="8">
        <v>98</v>
      </c>
      <c r="F15" s="8">
        <v>171</v>
      </c>
      <c r="G15" s="8">
        <v>141</v>
      </c>
      <c r="H15" s="8">
        <v>0</v>
      </c>
      <c r="I15" s="8">
        <v>147</v>
      </c>
      <c r="J15" s="8">
        <v>68</v>
      </c>
      <c r="K15" s="8">
        <v>11051</v>
      </c>
      <c r="L15" s="8">
        <v>85</v>
      </c>
      <c r="M15" s="8">
        <v>32</v>
      </c>
      <c r="N15" s="8">
        <v>688</v>
      </c>
      <c r="O15" s="8">
        <v>590</v>
      </c>
      <c r="P15" s="8">
        <v>420</v>
      </c>
      <c r="Q15" s="8">
        <v>1479</v>
      </c>
      <c r="R15" s="8">
        <v>207</v>
      </c>
      <c r="S15" s="8">
        <v>1376</v>
      </c>
      <c r="T15" s="8">
        <v>789</v>
      </c>
      <c r="U15" s="8">
        <v>0</v>
      </c>
      <c r="V15" s="8">
        <v>49</v>
      </c>
      <c r="W15" s="8">
        <v>204</v>
      </c>
      <c r="X15" s="8">
        <v>96</v>
      </c>
      <c r="Y15" s="8">
        <v>950</v>
      </c>
      <c r="Z15" s="8">
        <v>12</v>
      </c>
      <c r="AA15" s="8">
        <v>847</v>
      </c>
      <c r="AB15" s="8">
        <v>36</v>
      </c>
      <c r="AC15" s="8">
        <v>729</v>
      </c>
      <c r="AD15" s="8">
        <v>747</v>
      </c>
      <c r="AE15" s="8">
        <v>28</v>
      </c>
      <c r="AF15" s="8">
        <v>11</v>
      </c>
      <c r="AG15" s="8">
        <v>103</v>
      </c>
      <c r="AH15" s="8">
        <v>178</v>
      </c>
      <c r="AI15" s="8">
        <v>574</v>
      </c>
      <c r="AJ15" s="8">
        <v>1716</v>
      </c>
      <c r="AK15" s="8">
        <v>4859</v>
      </c>
      <c r="AL15" s="8">
        <v>359</v>
      </c>
      <c r="AM15" s="8">
        <v>592</v>
      </c>
      <c r="AN15" s="8">
        <v>1721</v>
      </c>
      <c r="AO15" s="8">
        <v>256</v>
      </c>
      <c r="AP15" s="8">
        <v>2891</v>
      </c>
      <c r="AQ15">
        <v>702</v>
      </c>
      <c r="AR15">
        <v>289</v>
      </c>
      <c r="AS15">
        <v>1210</v>
      </c>
      <c r="AT15">
        <v>1212</v>
      </c>
      <c r="AU15">
        <v>0</v>
      </c>
      <c r="AV15">
        <v>1231</v>
      </c>
      <c r="AW15">
        <v>346</v>
      </c>
      <c r="AX15">
        <v>54</v>
      </c>
      <c r="AY15">
        <v>825</v>
      </c>
      <c r="AZ15">
        <v>479</v>
      </c>
      <c r="BA15">
        <v>161</v>
      </c>
      <c r="BB15">
        <v>110</v>
      </c>
      <c r="BC15">
        <v>851</v>
      </c>
      <c r="BD15">
        <v>7</v>
      </c>
      <c r="BE15">
        <v>406</v>
      </c>
      <c r="BF15">
        <v>164</v>
      </c>
      <c r="BG15">
        <v>73</v>
      </c>
      <c r="BH15">
        <v>10</v>
      </c>
      <c r="BI15">
        <v>142</v>
      </c>
      <c r="BJ15">
        <v>1134</v>
      </c>
      <c r="BK15">
        <v>622</v>
      </c>
      <c r="BL15">
        <v>514</v>
      </c>
      <c r="BM15">
        <v>1172</v>
      </c>
      <c r="BN15">
        <v>241</v>
      </c>
      <c r="BO15">
        <v>169</v>
      </c>
      <c r="BP15">
        <v>104</v>
      </c>
      <c r="BQ15">
        <v>5181</v>
      </c>
      <c r="BR15">
        <v>216</v>
      </c>
      <c r="BS15">
        <v>326</v>
      </c>
      <c r="BT15">
        <v>390</v>
      </c>
      <c r="BU15">
        <v>1</v>
      </c>
      <c r="BV15">
        <v>368</v>
      </c>
      <c r="BW15">
        <v>829</v>
      </c>
      <c r="BX15">
        <v>27</v>
      </c>
      <c r="BY15">
        <v>4</v>
      </c>
      <c r="BZ15">
        <v>301</v>
      </c>
      <c r="CA15">
        <v>81</v>
      </c>
      <c r="CB15">
        <v>119</v>
      </c>
      <c r="CC15">
        <v>3093</v>
      </c>
      <c r="CD15">
        <v>502</v>
      </c>
    </row>
    <row r="16" spans="1:82">
      <c r="A16" t="s">
        <v>12</v>
      </c>
      <c r="B16" t="s">
        <v>36</v>
      </c>
      <c r="C16" t="s">
        <v>27</v>
      </c>
      <c r="D16" s="8">
        <v>201</v>
      </c>
      <c r="E16" s="8">
        <v>82</v>
      </c>
      <c r="F16" s="8">
        <v>250</v>
      </c>
      <c r="G16" s="8">
        <v>254</v>
      </c>
      <c r="H16" s="8">
        <v>0</v>
      </c>
      <c r="I16" s="8">
        <v>69</v>
      </c>
      <c r="J16" s="8">
        <v>98</v>
      </c>
      <c r="K16" s="8">
        <v>11782</v>
      </c>
      <c r="L16" s="8">
        <v>189</v>
      </c>
      <c r="M16" s="8">
        <v>75</v>
      </c>
      <c r="N16" s="8">
        <v>789</v>
      </c>
      <c r="O16" s="8">
        <v>420</v>
      </c>
      <c r="P16" s="8">
        <v>409</v>
      </c>
      <c r="Q16" s="8">
        <v>1278</v>
      </c>
      <c r="R16" s="8">
        <v>253</v>
      </c>
      <c r="S16" s="8">
        <v>2214</v>
      </c>
      <c r="T16" s="8">
        <v>901</v>
      </c>
      <c r="U16" s="8">
        <v>0</v>
      </c>
      <c r="V16" s="8">
        <v>33</v>
      </c>
      <c r="W16" s="8">
        <v>62</v>
      </c>
      <c r="X16" s="8">
        <v>2</v>
      </c>
      <c r="Y16" s="8">
        <v>1119</v>
      </c>
      <c r="Z16" s="8">
        <v>23</v>
      </c>
      <c r="AA16" s="8">
        <v>765</v>
      </c>
      <c r="AB16" s="8">
        <v>61</v>
      </c>
      <c r="AC16" s="8">
        <v>912</v>
      </c>
      <c r="AD16" s="8">
        <v>983</v>
      </c>
      <c r="AE16" s="8">
        <v>77</v>
      </c>
      <c r="AF16" s="8">
        <v>0</v>
      </c>
      <c r="AG16" s="8">
        <v>108</v>
      </c>
      <c r="AH16" s="8">
        <v>92</v>
      </c>
      <c r="AI16" s="8">
        <v>1027</v>
      </c>
      <c r="AJ16" s="8">
        <v>1447</v>
      </c>
      <c r="AK16" s="8">
        <v>5011</v>
      </c>
      <c r="AL16" s="8">
        <v>185</v>
      </c>
      <c r="AM16" s="8">
        <v>493</v>
      </c>
      <c r="AN16" s="8">
        <v>1667</v>
      </c>
      <c r="AO16" s="8">
        <v>330</v>
      </c>
      <c r="AP16" s="8">
        <v>3292</v>
      </c>
      <c r="AQ16">
        <v>761</v>
      </c>
      <c r="AR16">
        <v>216</v>
      </c>
      <c r="AS16">
        <v>772</v>
      </c>
      <c r="AT16">
        <v>1828</v>
      </c>
      <c r="AU16">
        <v>3</v>
      </c>
      <c r="AV16">
        <v>1352</v>
      </c>
      <c r="AW16">
        <v>275</v>
      </c>
      <c r="AX16">
        <v>16</v>
      </c>
      <c r="AY16">
        <v>740</v>
      </c>
      <c r="AZ16">
        <v>446</v>
      </c>
      <c r="BA16">
        <v>163</v>
      </c>
      <c r="BB16">
        <v>46</v>
      </c>
      <c r="BC16">
        <v>800</v>
      </c>
      <c r="BD16">
        <v>15</v>
      </c>
      <c r="BE16">
        <v>345</v>
      </c>
      <c r="BF16">
        <v>186</v>
      </c>
      <c r="BG16">
        <v>111</v>
      </c>
      <c r="BH16">
        <v>13</v>
      </c>
      <c r="BI16">
        <v>350</v>
      </c>
      <c r="BJ16">
        <v>1545</v>
      </c>
      <c r="BK16">
        <v>588</v>
      </c>
      <c r="BL16">
        <v>829</v>
      </c>
      <c r="BM16">
        <v>1118</v>
      </c>
      <c r="BN16">
        <v>319</v>
      </c>
      <c r="BO16">
        <v>99</v>
      </c>
      <c r="BP16">
        <v>46</v>
      </c>
      <c r="BQ16">
        <v>4793</v>
      </c>
      <c r="BR16">
        <v>255</v>
      </c>
      <c r="BS16">
        <v>398</v>
      </c>
      <c r="BT16">
        <v>120</v>
      </c>
      <c r="BU16">
        <v>0</v>
      </c>
      <c r="BV16">
        <v>487</v>
      </c>
      <c r="BW16">
        <v>842</v>
      </c>
      <c r="BX16">
        <v>74</v>
      </c>
      <c r="BY16">
        <v>0</v>
      </c>
      <c r="BZ16">
        <v>206</v>
      </c>
      <c r="CA16">
        <v>184</v>
      </c>
      <c r="CB16">
        <v>204</v>
      </c>
      <c r="CC16">
        <v>3178</v>
      </c>
      <c r="CD16">
        <v>531</v>
      </c>
    </row>
    <row r="17" spans="1:82">
      <c r="A17" t="s">
        <v>12</v>
      </c>
      <c r="B17" t="s">
        <v>36</v>
      </c>
      <c r="C17" t="s">
        <v>28</v>
      </c>
      <c r="D17" s="8">
        <v>99</v>
      </c>
      <c r="E17" s="8">
        <v>281</v>
      </c>
      <c r="F17" s="8">
        <v>298</v>
      </c>
      <c r="G17" s="8">
        <v>231</v>
      </c>
      <c r="H17" s="8">
        <v>41</v>
      </c>
      <c r="I17" s="8">
        <v>143</v>
      </c>
      <c r="J17" s="8">
        <v>273</v>
      </c>
      <c r="K17" s="8">
        <v>12590</v>
      </c>
      <c r="L17" s="8">
        <v>159</v>
      </c>
      <c r="M17" s="8">
        <v>100</v>
      </c>
      <c r="N17" s="8">
        <v>998</v>
      </c>
      <c r="O17" s="8">
        <v>506</v>
      </c>
      <c r="P17" s="8">
        <v>393</v>
      </c>
      <c r="Q17" s="8">
        <v>876</v>
      </c>
      <c r="R17" s="8">
        <v>351</v>
      </c>
      <c r="S17" s="8">
        <v>3729</v>
      </c>
      <c r="T17" s="8">
        <v>951</v>
      </c>
      <c r="U17" s="8">
        <v>8</v>
      </c>
      <c r="V17" s="8">
        <v>55</v>
      </c>
      <c r="W17" s="8">
        <v>51</v>
      </c>
      <c r="X17" s="8">
        <v>10</v>
      </c>
      <c r="Y17" s="8">
        <v>1195</v>
      </c>
      <c r="Z17" s="8">
        <v>27</v>
      </c>
      <c r="AA17" s="8">
        <v>916</v>
      </c>
      <c r="AB17" s="8">
        <v>36</v>
      </c>
      <c r="AC17" s="8">
        <v>961</v>
      </c>
      <c r="AD17" s="8">
        <v>1235</v>
      </c>
      <c r="AE17" s="8">
        <v>61</v>
      </c>
      <c r="AF17" s="8">
        <v>0</v>
      </c>
      <c r="AG17" s="8">
        <v>121</v>
      </c>
      <c r="AH17" s="8">
        <v>191</v>
      </c>
      <c r="AI17" s="8">
        <v>1237</v>
      </c>
      <c r="AJ17" s="8">
        <v>1826</v>
      </c>
      <c r="AK17" s="8">
        <v>5946</v>
      </c>
      <c r="AL17" s="8">
        <v>298</v>
      </c>
      <c r="AM17" s="8">
        <v>710</v>
      </c>
      <c r="AN17" s="8">
        <v>1793</v>
      </c>
      <c r="AO17" s="8">
        <v>472</v>
      </c>
      <c r="AP17" s="8">
        <v>3880</v>
      </c>
      <c r="AQ17">
        <v>664</v>
      </c>
      <c r="AR17">
        <v>311</v>
      </c>
      <c r="AS17">
        <v>1426</v>
      </c>
      <c r="AT17">
        <v>2583</v>
      </c>
      <c r="AU17">
        <v>4</v>
      </c>
      <c r="AV17">
        <v>1839</v>
      </c>
      <c r="AW17">
        <v>354</v>
      </c>
      <c r="AX17">
        <v>72</v>
      </c>
      <c r="AY17">
        <v>1028</v>
      </c>
      <c r="AZ17">
        <v>424</v>
      </c>
      <c r="BA17">
        <v>221</v>
      </c>
      <c r="BB17">
        <v>145</v>
      </c>
      <c r="BC17">
        <v>1530</v>
      </c>
      <c r="BD17">
        <v>3</v>
      </c>
      <c r="BE17">
        <v>517</v>
      </c>
      <c r="BF17">
        <v>261</v>
      </c>
      <c r="BG17">
        <v>159</v>
      </c>
      <c r="BH17">
        <v>17</v>
      </c>
      <c r="BI17">
        <v>350</v>
      </c>
      <c r="BJ17">
        <v>2342</v>
      </c>
      <c r="BK17">
        <v>650</v>
      </c>
      <c r="BL17">
        <v>1099</v>
      </c>
      <c r="BM17">
        <v>1791</v>
      </c>
      <c r="BN17">
        <v>544</v>
      </c>
      <c r="BO17">
        <v>250</v>
      </c>
      <c r="BP17">
        <v>152</v>
      </c>
      <c r="BQ17">
        <v>5530</v>
      </c>
      <c r="BR17">
        <v>353</v>
      </c>
      <c r="BS17">
        <v>431</v>
      </c>
      <c r="BT17">
        <v>306</v>
      </c>
      <c r="BU17">
        <v>7</v>
      </c>
      <c r="BV17">
        <v>829</v>
      </c>
      <c r="BW17">
        <v>905</v>
      </c>
      <c r="BX17">
        <v>73</v>
      </c>
      <c r="BY17">
        <v>0</v>
      </c>
      <c r="BZ17">
        <v>359</v>
      </c>
      <c r="CA17">
        <v>187</v>
      </c>
      <c r="CB17">
        <v>181</v>
      </c>
      <c r="CC17">
        <v>3719</v>
      </c>
      <c r="CD17">
        <v>789</v>
      </c>
    </row>
    <row r="18" spans="1:82">
      <c r="A18" t="s">
        <v>12</v>
      </c>
      <c r="B18" t="s">
        <v>36</v>
      </c>
      <c r="C18" t="s">
        <v>29</v>
      </c>
      <c r="D18" s="8">
        <v>93</v>
      </c>
      <c r="E18" s="8">
        <v>133</v>
      </c>
      <c r="F18" s="8">
        <v>99</v>
      </c>
      <c r="G18" s="8">
        <v>113</v>
      </c>
      <c r="H18" s="8">
        <v>11</v>
      </c>
      <c r="I18" s="8">
        <v>80</v>
      </c>
      <c r="J18" s="8">
        <v>119</v>
      </c>
      <c r="K18" s="8">
        <v>8468</v>
      </c>
      <c r="L18" s="8">
        <v>121</v>
      </c>
      <c r="M18" s="8">
        <v>38</v>
      </c>
      <c r="N18" s="8">
        <v>610</v>
      </c>
      <c r="O18" s="8">
        <v>331</v>
      </c>
      <c r="P18" s="8">
        <v>190</v>
      </c>
      <c r="Q18" s="8">
        <v>440</v>
      </c>
      <c r="R18" s="8">
        <v>267</v>
      </c>
      <c r="S18" s="8">
        <v>1587</v>
      </c>
      <c r="T18" s="8">
        <v>501</v>
      </c>
      <c r="U18" s="8">
        <v>4</v>
      </c>
      <c r="V18" s="8">
        <v>47</v>
      </c>
      <c r="W18" s="8">
        <v>35</v>
      </c>
      <c r="X18" s="8">
        <v>0</v>
      </c>
      <c r="Y18" s="8">
        <v>638</v>
      </c>
      <c r="Z18" s="8">
        <v>7</v>
      </c>
      <c r="AA18" s="8">
        <v>421</v>
      </c>
      <c r="AB18" s="8">
        <v>37</v>
      </c>
      <c r="AC18" s="8">
        <v>675</v>
      </c>
      <c r="AD18" s="8">
        <v>784</v>
      </c>
      <c r="AE18" s="8">
        <v>31</v>
      </c>
      <c r="AF18" s="8">
        <v>0</v>
      </c>
      <c r="AG18" s="8">
        <v>61</v>
      </c>
      <c r="AH18" s="8">
        <v>98</v>
      </c>
      <c r="AI18" s="8">
        <v>658</v>
      </c>
      <c r="AJ18" s="8">
        <v>1299</v>
      </c>
      <c r="AK18" s="8">
        <v>4398</v>
      </c>
      <c r="AL18" s="8">
        <v>182</v>
      </c>
      <c r="AM18" s="8">
        <v>619</v>
      </c>
      <c r="AN18" s="8">
        <v>1340</v>
      </c>
      <c r="AO18" s="8">
        <v>348</v>
      </c>
      <c r="AP18" s="8">
        <v>1904</v>
      </c>
      <c r="AQ18">
        <v>323</v>
      </c>
      <c r="AR18">
        <v>182</v>
      </c>
      <c r="AS18">
        <v>966</v>
      </c>
      <c r="AT18">
        <v>1430</v>
      </c>
      <c r="AU18">
        <v>0</v>
      </c>
      <c r="AV18">
        <v>959</v>
      </c>
      <c r="AW18">
        <v>232</v>
      </c>
      <c r="AX18">
        <v>47</v>
      </c>
      <c r="AY18">
        <v>626</v>
      </c>
      <c r="AZ18">
        <v>345</v>
      </c>
      <c r="BA18">
        <v>173</v>
      </c>
      <c r="BB18">
        <v>58</v>
      </c>
      <c r="BC18">
        <v>995</v>
      </c>
      <c r="BD18">
        <v>3</v>
      </c>
      <c r="BE18">
        <v>363</v>
      </c>
      <c r="BF18">
        <v>152</v>
      </c>
      <c r="BG18">
        <v>67</v>
      </c>
      <c r="BH18">
        <v>15</v>
      </c>
      <c r="BI18">
        <v>143</v>
      </c>
      <c r="BJ18">
        <v>1524</v>
      </c>
      <c r="BK18">
        <v>616</v>
      </c>
      <c r="BL18">
        <v>574</v>
      </c>
      <c r="BM18">
        <v>972</v>
      </c>
      <c r="BN18">
        <v>281</v>
      </c>
      <c r="BO18">
        <v>182</v>
      </c>
      <c r="BP18">
        <v>63</v>
      </c>
      <c r="BQ18">
        <v>4071</v>
      </c>
      <c r="BR18">
        <v>139</v>
      </c>
      <c r="BS18">
        <v>429</v>
      </c>
      <c r="BT18">
        <v>176</v>
      </c>
      <c r="BU18">
        <v>7</v>
      </c>
      <c r="BV18">
        <v>373</v>
      </c>
      <c r="BW18">
        <v>349</v>
      </c>
      <c r="BX18">
        <v>32</v>
      </c>
      <c r="BY18">
        <v>0</v>
      </c>
      <c r="BZ18">
        <v>227</v>
      </c>
      <c r="CA18">
        <v>65</v>
      </c>
      <c r="CB18">
        <v>135</v>
      </c>
      <c r="CC18">
        <v>2552</v>
      </c>
      <c r="CD18">
        <v>459</v>
      </c>
    </row>
    <row r="19" spans="1:82">
      <c r="A19" t="s">
        <v>12</v>
      </c>
      <c r="B19" t="s">
        <v>36</v>
      </c>
      <c r="C19" t="s">
        <v>30</v>
      </c>
      <c r="D19" s="8">
        <v>46</v>
      </c>
      <c r="E19" s="8">
        <v>45</v>
      </c>
      <c r="F19" s="8">
        <v>94</v>
      </c>
      <c r="G19" s="8">
        <v>43</v>
      </c>
      <c r="H19" s="8">
        <v>5</v>
      </c>
      <c r="I19" s="8">
        <v>74</v>
      </c>
      <c r="J19" s="8">
        <v>29</v>
      </c>
      <c r="K19" s="8">
        <v>3879</v>
      </c>
      <c r="L19" s="8">
        <v>24</v>
      </c>
      <c r="M19" s="8">
        <v>16</v>
      </c>
      <c r="N19" s="8">
        <v>339</v>
      </c>
      <c r="O19" s="8">
        <v>93</v>
      </c>
      <c r="P19" s="8">
        <v>94</v>
      </c>
      <c r="Q19" s="8">
        <v>276</v>
      </c>
      <c r="R19" s="8">
        <v>150</v>
      </c>
      <c r="S19" s="8">
        <v>433</v>
      </c>
      <c r="T19" s="8">
        <v>295</v>
      </c>
      <c r="U19" s="8">
        <v>1</v>
      </c>
      <c r="V19" s="8">
        <v>17</v>
      </c>
      <c r="W19" s="8">
        <v>18</v>
      </c>
      <c r="X19" s="8">
        <v>8</v>
      </c>
      <c r="Y19" s="8">
        <v>151</v>
      </c>
      <c r="Z19" s="8">
        <v>13</v>
      </c>
      <c r="AA19" s="8">
        <v>109</v>
      </c>
      <c r="AB19" s="8">
        <v>15</v>
      </c>
      <c r="AC19" s="8">
        <v>250</v>
      </c>
      <c r="AD19" s="8">
        <v>237</v>
      </c>
      <c r="AE19" s="8">
        <v>28</v>
      </c>
      <c r="AF19" s="8">
        <v>1</v>
      </c>
      <c r="AG19" s="8">
        <v>31</v>
      </c>
      <c r="AH19" s="8">
        <v>34</v>
      </c>
      <c r="AI19" s="8">
        <v>200</v>
      </c>
      <c r="AJ19" s="8">
        <v>592</v>
      </c>
      <c r="AK19" s="8">
        <v>1906</v>
      </c>
      <c r="AL19" s="8">
        <v>85</v>
      </c>
      <c r="AM19" s="8">
        <v>165</v>
      </c>
      <c r="AN19" s="8">
        <v>590</v>
      </c>
      <c r="AO19" s="8">
        <v>71</v>
      </c>
      <c r="AP19" s="8">
        <v>834</v>
      </c>
      <c r="AQ19">
        <v>77</v>
      </c>
      <c r="AR19">
        <v>53</v>
      </c>
      <c r="AS19">
        <v>422</v>
      </c>
      <c r="AT19">
        <v>707</v>
      </c>
      <c r="AU19">
        <v>6</v>
      </c>
      <c r="AV19">
        <v>324</v>
      </c>
      <c r="AW19">
        <v>95</v>
      </c>
      <c r="AX19">
        <v>6</v>
      </c>
      <c r="AY19">
        <v>207</v>
      </c>
      <c r="AZ19">
        <v>207</v>
      </c>
      <c r="BA19">
        <v>45</v>
      </c>
      <c r="BB19">
        <v>44</v>
      </c>
      <c r="BC19">
        <v>321</v>
      </c>
      <c r="BD19">
        <v>0</v>
      </c>
      <c r="BE19">
        <v>118</v>
      </c>
      <c r="BF19">
        <v>45</v>
      </c>
      <c r="BG19">
        <v>10</v>
      </c>
      <c r="BH19">
        <v>0</v>
      </c>
      <c r="BI19">
        <v>68</v>
      </c>
      <c r="BJ19">
        <v>195</v>
      </c>
      <c r="BK19">
        <v>243</v>
      </c>
      <c r="BL19">
        <v>100</v>
      </c>
      <c r="BM19">
        <v>391</v>
      </c>
      <c r="BN19">
        <v>103</v>
      </c>
      <c r="BO19">
        <v>44</v>
      </c>
      <c r="BP19">
        <v>41</v>
      </c>
      <c r="BQ19">
        <v>1805</v>
      </c>
      <c r="BR19">
        <v>183</v>
      </c>
      <c r="BS19">
        <v>67</v>
      </c>
      <c r="BT19">
        <v>70</v>
      </c>
      <c r="BU19">
        <v>7</v>
      </c>
      <c r="BV19">
        <v>211</v>
      </c>
      <c r="BW19">
        <v>82</v>
      </c>
      <c r="BX19">
        <v>0</v>
      </c>
      <c r="BY19">
        <v>15</v>
      </c>
      <c r="BZ19">
        <v>85</v>
      </c>
      <c r="CA19">
        <v>64</v>
      </c>
      <c r="CB19">
        <v>39</v>
      </c>
      <c r="CC19">
        <v>907</v>
      </c>
      <c r="CD19">
        <v>240</v>
      </c>
    </row>
    <row r="20" spans="1:82">
      <c r="A20" t="s">
        <v>12</v>
      </c>
      <c r="B20" t="s">
        <v>35</v>
      </c>
      <c r="C20" t="s">
        <v>25</v>
      </c>
      <c r="D20" s="8">
        <v>693</v>
      </c>
      <c r="E20" s="8">
        <v>323</v>
      </c>
      <c r="F20" s="8">
        <v>183</v>
      </c>
      <c r="G20" s="8">
        <v>102</v>
      </c>
      <c r="H20" s="8">
        <v>47</v>
      </c>
      <c r="I20" s="8">
        <v>76</v>
      </c>
      <c r="J20" s="8">
        <v>201</v>
      </c>
      <c r="K20" s="8">
        <v>3351</v>
      </c>
      <c r="L20" s="8">
        <v>10</v>
      </c>
      <c r="M20" s="8">
        <v>250</v>
      </c>
      <c r="N20" s="8">
        <v>653</v>
      </c>
      <c r="O20" s="8">
        <v>628</v>
      </c>
      <c r="P20" s="8">
        <v>661</v>
      </c>
      <c r="Q20" s="8">
        <v>1161</v>
      </c>
      <c r="R20" s="8">
        <v>607</v>
      </c>
      <c r="S20" s="8">
        <v>89</v>
      </c>
      <c r="T20" s="8">
        <v>56</v>
      </c>
      <c r="U20" s="8">
        <v>17</v>
      </c>
      <c r="V20" s="8">
        <v>97</v>
      </c>
      <c r="W20" s="8">
        <v>88</v>
      </c>
      <c r="X20" s="8">
        <v>35</v>
      </c>
      <c r="Y20" s="8">
        <v>259</v>
      </c>
      <c r="Z20" s="8">
        <v>36</v>
      </c>
      <c r="AA20" s="8">
        <v>373</v>
      </c>
      <c r="AB20" s="8">
        <v>77</v>
      </c>
      <c r="AC20" s="8">
        <v>101</v>
      </c>
      <c r="AD20" s="8">
        <v>545</v>
      </c>
      <c r="AE20" s="8">
        <v>58</v>
      </c>
      <c r="AF20" s="8">
        <v>336</v>
      </c>
      <c r="AG20" s="8">
        <v>0</v>
      </c>
      <c r="AH20" s="8">
        <v>185</v>
      </c>
      <c r="AI20" s="8">
        <v>157</v>
      </c>
      <c r="AJ20" s="8">
        <v>16</v>
      </c>
      <c r="AK20" s="8">
        <v>37</v>
      </c>
      <c r="AL20" s="8">
        <v>669</v>
      </c>
      <c r="AM20" s="8">
        <v>109</v>
      </c>
      <c r="AN20" s="8">
        <v>1698</v>
      </c>
      <c r="AO20" s="8">
        <v>863</v>
      </c>
      <c r="AP20" s="8">
        <v>464</v>
      </c>
      <c r="AQ20">
        <v>426</v>
      </c>
      <c r="AR20">
        <v>273</v>
      </c>
      <c r="AS20">
        <v>194</v>
      </c>
      <c r="AT20">
        <v>4344</v>
      </c>
      <c r="AU20">
        <v>100</v>
      </c>
      <c r="AV20">
        <v>591</v>
      </c>
      <c r="AW20">
        <v>1382</v>
      </c>
      <c r="AX20">
        <v>22</v>
      </c>
      <c r="AY20">
        <v>666</v>
      </c>
      <c r="AZ20">
        <v>727</v>
      </c>
      <c r="BA20">
        <v>63</v>
      </c>
      <c r="BB20">
        <v>99</v>
      </c>
      <c r="BC20">
        <v>1723</v>
      </c>
      <c r="BD20">
        <v>18</v>
      </c>
      <c r="BE20">
        <v>88</v>
      </c>
      <c r="BF20">
        <v>18</v>
      </c>
      <c r="BG20">
        <v>213</v>
      </c>
      <c r="BH20">
        <v>2</v>
      </c>
      <c r="BI20">
        <v>1189</v>
      </c>
      <c r="BJ20">
        <v>120</v>
      </c>
      <c r="BK20">
        <v>63</v>
      </c>
      <c r="BL20">
        <v>263</v>
      </c>
      <c r="BM20">
        <v>983</v>
      </c>
      <c r="BN20">
        <v>545</v>
      </c>
      <c r="BO20">
        <v>417</v>
      </c>
      <c r="BP20">
        <v>871</v>
      </c>
      <c r="BQ20">
        <v>214</v>
      </c>
      <c r="BR20">
        <v>211</v>
      </c>
      <c r="BS20">
        <v>608</v>
      </c>
      <c r="BT20">
        <v>383</v>
      </c>
      <c r="BU20">
        <v>5</v>
      </c>
      <c r="BV20">
        <v>487</v>
      </c>
      <c r="BW20">
        <v>412</v>
      </c>
      <c r="BX20">
        <v>246</v>
      </c>
      <c r="BY20">
        <v>7</v>
      </c>
      <c r="BZ20">
        <v>29</v>
      </c>
      <c r="CA20">
        <v>257</v>
      </c>
      <c r="CB20">
        <v>250</v>
      </c>
      <c r="CC20">
        <v>1025</v>
      </c>
      <c r="CD20">
        <v>883</v>
      </c>
    </row>
    <row r="21" spans="1:82">
      <c r="A21" t="s">
        <v>12</v>
      </c>
      <c r="B21" t="s">
        <v>35</v>
      </c>
      <c r="C21" t="s">
        <v>26</v>
      </c>
      <c r="D21" s="8">
        <v>954</v>
      </c>
      <c r="E21" s="8">
        <v>148</v>
      </c>
      <c r="F21" s="8">
        <v>122</v>
      </c>
      <c r="G21" s="8">
        <v>84</v>
      </c>
      <c r="H21" s="8">
        <v>47</v>
      </c>
      <c r="I21" s="8">
        <v>87</v>
      </c>
      <c r="J21" s="8">
        <v>160</v>
      </c>
      <c r="K21" s="8">
        <v>4481</v>
      </c>
      <c r="L21" s="8">
        <v>6</v>
      </c>
      <c r="M21" s="8">
        <v>133</v>
      </c>
      <c r="N21" s="8">
        <v>472</v>
      </c>
      <c r="O21" s="8">
        <v>533</v>
      </c>
      <c r="P21" s="8">
        <v>1096</v>
      </c>
      <c r="Q21" s="8">
        <v>2175</v>
      </c>
      <c r="R21" s="8">
        <v>478</v>
      </c>
      <c r="S21" s="8">
        <v>68</v>
      </c>
      <c r="T21" s="8">
        <v>49</v>
      </c>
      <c r="U21" s="8">
        <v>1</v>
      </c>
      <c r="V21" s="8">
        <v>62</v>
      </c>
      <c r="W21" s="8">
        <v>79</v>
      </c>
      <c r="X21" s="8">
        <v>30</v>
      </c>
      <c r="Y21" s="8">
        <v>279</v>
      </c>
      <c r="Z21" s="8">
        <v>50</v>
      </c>
      <c r="AA21" s="8">
        <v>332</v>
      </c>
      <c r="AB21" s="8">
        <v>39</v>
      </c>
      <c r="AC21" s="8">
        <v>91</v>
      </c>
      <c r="AD21" s="8">
        <v>381</v>
      </c>
      <c r="AE21" s="8">
        <v>39</v>
      </c>
      <c r="AF21" s="8">
        <v>51</v>
      </c>
      <c r="AG21" s="8">
        <v>0</v>
      </c>
      <c r="AH21" s="8">
        <v>226</v>
      </c>
      <c r="AI21" s="8">
        <v>106</v>
      </c>
      <c r="AJ21" s="8">
        <v>18</v>
      </c>
      <c r="AK21" s="8">
        <v>31</v>
      </c>
      <c r="AL21" s="8">
        <v>354</v>
      </c>
      <c r="AM21" s="8">
        <v>95</v>
      </c>
      <c r="AN21" s="8">
        <v>1728</v>
      </c>
      <c r="AO21" s="8">
        <v>560</v>
      </c>
      <c r="AP21" s="8">
        <v>420</v>
      </c>
      <c r="AQ21">
        <v>825</v>
      </c>
      <c r="AR21">
        <v>349</v>
      </c>
      <c r="AS21">
        <v>136</v>
      </c>
      <c r="AT21">
        <v>2136</v>
      </c>
      <c r="AU21">
        <v>134</v>
      </c>
      <c r="AV21">
        <v>497</v>
      </c>
      <c r="AW21">
        <v>646</v>
      </c>
      <c r="AX21">
        <v>21</v>
      </c>
      <c r="AY21">
        <v>437</v>
      </c>
      <c r="AZ21">
        <v>418</v>
      </c>
      <c r="BA21">
        <v>76</v>
      </c>
      <c r="BB21">
        <v>67</v>
      </c>
      <c r="BC21">
        <v>838</v>
      </c>
      <c r="BD21">
        <v>2</v>
      </c>
      <c r="BE21">
        <v>67</v>
      </c>
      <c r="BF21">
        <v>19</v>
      </c>
      <c r="BG21">
        <v>158</v>
      </c>
      <c r="BH21">
        <v>5</v>
      </c>
      <c r="BI21">
        <v>1209</v>
      </c>
      <c r="BJ21">
        <v>112</v>
      </c>
      <c r="BK21">
        <v>97</v>
      </c>
      <c r="BL21">
        <v>938</v>
      </c>
      <c r="BM21">
        <v>609</v>
      </c>
      <c r="BN21">
        <v>357</v>
      </c>
      <c r="BO21">
        <v>235</v>
      </c>
      <c r="BP21">
        <v>593</v>
      </c>
      <c r="BQ21">
        <v>179</v>
      </c>
      <c r="BR21">
        <v>131</v>
      </c>
      <c r="BS21">
        <v>421</v>
      </c>
      <c r="BT21">
        <v>296</v>
      </c>
      <c r="BU21">
        <v>2</v>
      </c>
      <c r="BV21">
        <v>364</v>
      </c>
      <c r="BW21">
        <v>562</v>
      </c>
      <c r="BX21">
        <v>173</v>
      </c>
      <c r="BY21">
        <v>1</v>
      </c>
      <c r="BZ21">
        <v>29</v>
      </c>
      <c r="CA21">
        <v>268</v>
      </c>
      <c r="CB21">
        <v>138</v>
      </c>
      <c r="CC21">
        <v>995</v>
      </c>
      <c r="CD21">
        <v>648</v>
      </c>
    </row>
    <row r="22" spans="1:82">
      <c r="A22" t="s">
        <v>12</v>
      </c>
      <c r="B22" t="s">
        <v>35</v>
      </c>
      <c r="C22" t="s">
        <v>27</v>
      </c>
      <c r="D22" s="8">
        <v>205</v>
      </c>
      <c r="E22" s="8">
        <v>421</v>
      </c>
      <c r="F22" s="8">
        <v>179</v>
      </c>
      <c r="G22" s="8">
        <v>120</v>
      </c>
      <c r="H22" s="8">
        <v>27</v>
      </c>
      <c r="I22" s="8">
        <v>89</v>
      </c>
      <c r="J22" s="8">
        <v>281</v>
      </c>
      <c r="K22" s="8">
        <v>7586</v>
      </c>
      <c r="L22" s="8">
        <v>16</v>
      </c>
      <c r="M22" s="8">
        <v>248</v>
      </c>
      <c r="N22" s="8">
        <v>730</v>
      </c>
      <c r="O22" s="8">
        <v>592</v>
      </c>
      <c r="P22" s="8">
        <v>1564</v>
      </c>
      <c r="Q22" s="8">
        <v>3244</v>
      </c>
      <c r="R22" s="8">
        <v>558</v>
      </c>
      <c r="S22" s="8">
        <v>154</v>
      </c>
      <c r="T22" s="8">
        <v>76</v>
      </c>
      <c r="U22" s="8">
        <v>9</v>
      </c>
      <c r="V22" s="8">
        <v>99</v>
      </c>
      <c r="W22" s="8">
        <v>57</v>
      </c>
      <c r="X22" s="8">
        <v>10</v>
      </c>
      <c r="Y22" s="8">
        <v>452</v>
      </c>
      <c r="Z22" s="8">
        <v>45</v>
      </c>
      <c r="AA22" s="8">
        <v>540</v>
      </c>
      <c r="AB22" s="8">
        <v>71</v>
      </c>
      <c r="AC22" s="8">
        <v>129</v>
      </c>
      <c r="AD22" s="8">
        <v>795</v>
      </c>
      <c r="AE22" s="8">
        <v>66</v>
      </c>
      <c r="AF22" s="8">
        <v>294</v>
      </c>
      <c r="AG22" s="8">
        <v>0</v>
      </c>
      <c r="AH22" s="8">
        <v>316</v>
      </c>
      <c r="AI22" s="8">
        <v>181</v>
      </c>
      <c r="AJ22" s="8">
        <v>24</v>
      </c>
      <c r="AK22" s="8">
        <v>43</v>
      </c>
      <c r="AL22" s="8">
        <v>360</v>
      </c>
      <c r="AM22" s="8">
        <v>144</v>
      </c>
      <c r="AN22" s="8">
        <v>2154</v>
      </c>
      <c r="AO22" s="8">
        <v>731</v>
      </c>
      <c r="AP22" s="8">
        <v>687</v>
      </c>
      <c r="AQ22">
        <v>1445</v>
      </c>
      <c r="AR22">
        <v>558</v>
      </c>
      <c r="AS22">
        <v>148</v>
      </c>
      <c r="AT22">
        <v>3915</v>
      </c>
      <c r="AU22">
        <v>250</v>
      </c>
      <c r="AV22">
        <v>730</v>
      </c>
      <c r="AW22">
        <v>977</v>
      </c>
      <c r="AX22">
        <v>15</v>
      </c>
      <c r="AY22">
        <v>635</v>
      </c>
      <c r="AZ22">
        <v>570</v>
      </c>
      <c r="BA22">
        <v>112</v>
      </c>
      <c r="BB22">
        <v>137</v>
      </c>
      <c r="BC22">
        <v>1197</v>
      </c>
      <c r="BD22">
        <v>8</v>
      </c>
      <c r="BE22">
        <v>98</v>
      </c>
      <c r="BF22">
        <v>19</v>
      </c>
      <c r="BG22">
        <v>235</v>
      </c>
      <c r="BH22">
        <v>3</v>
      </c>
      <c r="BI22">
        <v>3051</v>
      </c>
      <c r="BJ22">
        <v>225</v>
      </c>
      <c r="BK22">
        <v>129</v>
      </c>
      <c r="BL22">
        <v>2025</v>
      </c>
      <c r="BM22">
        <v>881</v>
      </c>
      <c r="BN22">
        <v>417</v>
      </c>
      <c r="BO22">
        <v>290</v>
      </c>
      <c r="BP22">
        <v>971</v>
      </c>
      <c r="BQ22">
        <v>207</v>
      </c>
      <c r="BR22">
        <v>259</v>
      </c>
      <c r="BS22">
        <v>605</v>
      </c>
      <c r="BT22">
        <v>298</v>
      </c>
      <c r="BU22">
        <v>11</v>
      </c>
      <c r="BV22">
        <v>526</v>
      </c>
      <c r="BW22">
        <v>719</v>
      </c>
      <c r="BX22">
        <v>240</v>
      </c>
      <c r="BY22">
        <v>1</v>
      </c>
      <c r="BZ22">
        <v>21</v>
      </c>
      <c r="CA22">
        <v>351</v>
      </c>
      <c r="CB22">
        <v>273</v>
      </c>
      <c r="CC22">
        <v>1280</v>
      </c>
      <c r="CD22">
        <v>843</v>
      </c>
    </row>
    <row r="23" spans="1:82">
      <c r="A23" t="s">
        <v>12</v>
      </c>
      <c r="B23" t="s">
        <v>35</v>
      </c>
      <c r="C23" t="s">
        <v>28</v>
      </c>
      <c r="D23" s="8">
        <v>193</v>
      </c>
      <c r="E23" s="8">
        <v>830</v>
      </c>
      <c r="F23" s="8">
        <v>382</v>
      </c>
      <c r="G23" s="8">
        <v>197</v>
      </c>
      <c r="H23" s="8">
        <v>79</v>
      </c>
      <c r="I23" s="8">
        <v>172</v>
      </c>
      <c r="J23" s="8">
        <v>411</v>
      </c>
      <c r="K23" s="8">
        <v>6177</v>
      </c>
      <c r="L23" s="8">
        <v>24</v>
      </c>
      <c r="M23" s="8">
        <v>563</v>
      </c>
      <c r="N23" s="8">
        <v>1089</v>
      </c>
      <c r="O23" s="8">
        <v>1101</v>
      </c>
      <c r="P23" s="8">
        <v>1545</v>
      </c>
      <c r="Q23" s="8">
        <v>2060</v>
      </c>
      <c r="R23" s="8">
        <v>1012</v>
      </c>
      <c r="S23" s="8">
        <v>231</v>
      </c>
      <c r="T23" s="8">
        <v>107</v>
      </c>
      <c r="U23" s="8">
        <v>13</v>
      </c>
      <c r="V23" s="8">
        <v>185</v>
      </c>
      <c r="W23" s="8">
        <v>108</v>
      </c>
      <c r="X23" s="8">
        <v>31</v>
      </c>
      <c r="Y23" s="8">
        <v>543</v>
      </c>
      <c r="Z23" s="8">
        <v>128</v>
      </c>
      <c r="AA23" s="8">
        <v>690</v>
      </c>
      <c r="AB23" s="8">
        <v>149</v>
      </c>
      <c r="AC23" s="8">
        <v>180</v>
      </c>
      <c r="AD23" s="8">
        <v>1199</v>
      </c>
      <c r="AE23" s="8">
        <v>98</v>
      </c>
      <c r="AF23" s="8">
        <v>466</v>
      </c>
      <c r="AG23" s="8">
        <v>0</v>
      </c>
      <c r="AH23" s="8">
        <v>267</v>
      </c>
      <c r="AI23" s="8">
        <v>287</v>
      </c>
      <c r="AJ23" s="8">
        <v>30</v>
      </c>
      <c r="AK23" s="8">
        <v>52</v>
      </c>
      <c r="AL23" s="8">
        <v>944</v>
      </c>
      <c r="AM23" s="8">
        <v>230</v>
      </c>
      <c r="AN23" s="8">
        <v>2519</v>
      </c>
      <c r="AO23" s="8">
        <v>1575</v>
      </c>
      <c r="AP23" s="8">
        <v>877</v>
      </c>
      <c r="AQ23">
        <v>1664</v>
      </c>
      <c r="AR23">
        <v>528</v>
      </c>
      <c r="AS23">
        <v>273</v>
      </c>
      <c r="AT23">
        <v>8263</v>
      </c>
      <c r="AU23">
        <v>483</v>
      </c>
      <c r="AV23">
        <v>1081</v>
      </c>
      <c r="AW23">
        <v>2067</v>
      </c>
      <c r="AX23">
        <v>35</v>
      </c>
      <c r="AY23">
        <v>1175</v>
      </c>
      <c r="AZ23">
        <v>1243</v>
      </c>
      <c r="BA23">
        <v>167</v>
      </c>
      <c r="BB23">
        <v>213</v>
      </c>
      <c r="BC23">
        <v>2885</v>
      </c>
      <c r="BD23">
        <v>30</v>
      </c>
      <c r="BE23">
        <v>150</v>
      </c>
      <c r="BF23">
        <v>36</v>
      </c>
      <c r="BG23">
        <v>448</v>
      </c>
      <c r="BH23">
        <v>20</v>
      </c>
      <c r="BI23">
        <v>3063</v>
      </c>
      <c r="BJ23">
        <v>373</v>
      </c>
      <c r="BK23">
        <v>157</v>
      </c>
      <c r="BL23">
        <v>1295</v>
      </c>
      <c r="BM23">
        <v>1755</v>
      </c>
      <c r="BN23">
        <v>978</v>
      </c>
      <c r="BO23">
        <v>682</v>
      </c>
      <c r="BP23">
        <v>1720</v>
      </c>
      <c r="BQ23">
        <v>259</v>
      </c>
      <c r="BR23">
        <v>335</v>
      </c>
      <c r="BS23">
        <v>1164</v>
      </c>
      <c r="BT23">
        <v>583</v>
      </c>
      <c r="BU23">
        <v>9</v>
      </c>
      <c r="BV23">
        <v>1129</v>
      </c>
      <c r="BW23">
        <v>746</v>
      </c>
      <c r="BX23">
        <v>379</v>
      </c>
      <c r="BY23">
        <v>8</v>
      </c>
      <c r="BZ23">
        <v>39</v>
      </c>
      <c r="CA23">
        <v>521</v>
      </c>
      <c r="CB23">
        <v>436</v>
      </c>
      <c r="CC23">
        <v>1529</v>
      </c>
      <c r="CD23">
        <v>1741</v>
      </c>
    </row>
    <row r="24" spans="1:82">
      <c r="A24" t="s">
        <v>12</v>
      </c>
      <c r="B24" t="s">
        <v>35</v>
      </c>
      <c r="C24" t="s">
        <v>29</v>
      </c>
      <c r="D24" s="8">
        <v>214</v>
      </c>
      <c r="E24" s="8">
        <v>696</v>
      </c>
      <c r="F24" s="8">
        <v>365</v>
      </c>
      <c r="G24" s="8">
        <v>281</v>
      </c>
      <c r="H24" s="8">
        <v>101</v>
      </c>
      <c r="I24" s="8">
        <v>195</v>
      </c>
      <c r="J24" s="8">
        <v>453</v>
      </c>
      <c r="K24" s="8">
        <v>5227</v>
      </c>
      <c r="L24" s="8">
        <v>33</v>
      </c>
      <c r="M24" s="8">
        <v>550</v>
      </c>
      <c r="N24" s="8">
        <v>1067</v>
      </c>
      <c r="O24" s="8">
        <v>1144</v>
      </c>
      <c r="P24" s="8">
        <v>1243</v>
      </c>
      <c r="Q24" s="8">
        <v>1417</v>
      </c>
      <c r="R24" s="8">
        <v>1506</v>
      </c>
      <c r="S24" s="8">
        <v>127</v>
      </c>
      <c r="T24" s="8">
        <v>118</v>
      </c>
      <c r="U24" s="8">
        <v>8</v>
      </c>
      <c r="V24" s="8">
        <v>233</v>
      </c>
      <c r="W24" s="8">
        <v>124</v>
      </c>
      <c r="X24" s="8">
        <v>68</v>
      </c>
      <c r="Y24" s="8">
        <v>420</v>
      </c>
      <c r="Z24" s="8">
        <v>133</v>
      </c>
      <c r="AA24" s="8">
        <v>577</v>
      </c>
      <c r="AB24" s="8">
        <v>193</v>
      </c>
      <c r="AC24" s="8">
        <v>170</v>
      </c>
      <c r="AD24" s="8">
        <v>1137</v>
      </c>
      <c r="AE24" s="8">
        <v>166</v>
      </c>
      <c r="AF24" s="8">
        <v>879</v>
      </c>
      <c r="AG24" s="8">
        <v>0</v>
      </c>
      <c r="AH24" s="8">
        <v>228</v>
      </c>
      <c r="AI24" s="8">
        <v>296</v>
      </c>
      <c r="AJ24" s="8">
        <v>29</v>
      </c>
      <c r="AK24" s="8">
        <v>42</v>
      </c>
      <c r="AL24" s="8">
        <v>1055</v>
      </c>
      <c r="AM24" s="8">
        <v>246</v>
      </c>
      <c r="AN24" s="8">
        <v>2438</v>
      </c>
      <c r="AO24" s="8">
        <v>1770</v>
      </c>
      <c r="AP24" s="8">
        <v>733</v>
      </c>
      <c r="AQ24">
        <v>1300</v>
      </c>
      <c r="AR24">
        <v>499</v>
      </c>
      <c r="AS24">
        <v>298</v>
      </c>
      <c r="AT24">
        <v>8576</v>
      </c>
      <c r="AU24">
        <v>552</v>
      </c>
      <c r="AV24">
        <v>1020</v>
      </c>
      <c r="AW24">
        <v>2177</v>
      </c>
      <c r="AX24">
        <v>43</v>
      </c>
      <c r="AY24">
        <v>1389</v>
      </c>
      <c r="AZ24">
        <v>1576</v>
      </c>
      <c r="BA24">
        <v>194</v>
      </c>
      <c r="BB24">
        <v>267</v>
      </c>
      <c r="BC24">
        <v>3094</v>
      </c>
      <c r="BD24">
        <v>28</v>
      </c>
      <c r="BE24">
        <v>197</v>
      </c>
      <c r="BF24">
        <v>41</v>
      </c>
      <c r="BG24">
        <v>525</v>
      </c>
      <c r="BH24">
        <v>34</v>
      </c>
      <c r="BI24">
        <v>3045</v>
      </c>
      <c r="BJ24">
        <v>324</v>
      </c>
      <c r="BK24">
        <v>146</v>
      </c>
      <c r="BL24">
        <v>886</v>
      </c>
      <c r="BM24">
        <v>1970</v>
      </c>
      <c r="BN24">
        <v>1131</v>
      </c>
      <c r="BO24">
        <v>810</v>
      </c>
      <c r="BP24">
        <v>2118</v>
      </c>
      <c r="BQ24">
        <v>267</v>
      </c>
      <c r="BR24">
        <v>413</v>
      </c>
      <c r="BS24">
        <v>1302</v>
      </c>
      <c r="BT24">
        <v>820</v>
      </c>
      <c r="BU24">
        <v>9</v>
      </c>
      <c r="BV24">
        <v>1169</v>
      </c>
      <c r="BW24">
        <v>638</v>
      </c>
      <c r="BX24">
        <v>560</v>
      </c>
      <c r="BY24">
        <v>10</v>
      </c>
      <c r="BZ24">
        <v>43</v>
      </c>
      <c r="CA24">
        <v>591</v>
      </c>
      <c r="CB24">
        <v>422</v>
      </c>
      <c r="CC24">
        <v>1558</v>
      </c>
      <c r="CD24">
        <v>1870</v>
      </c>
    </row>
    <row r="25" spans="1:82">
      <c r="A25" t="s">
        <v>12</v>
      </c>
      <c r="B25" t="s">
        <v>35</v>
      </c>
      <c r="C25" t="s">
        <v>30</v>
      </c>
      <c r="D25" s="8">
        <v>208</v>
      </c>
      <c r="E25" s="8">
        <v>505</v>
      </c>
      <c r="F25" s="8">
        <v>228</v>
      </c>
      <c r="G25" s="8">
        <v>256</v>
      </c>
      <c r="H25" s="8">
        <v>49</v>
      </c>
      <c r="I25" s="8">
        <v>129</v>
      </c>
      <c r="J25" s="8">
        <v>247</v>
      </c>
      <c r="K25" s="8">
        <v>3417</v>
      </c>
      <c r="L25" s="8">
        <v>22</v>
      </c>
      <c r="M25" s="8">
        <v>325</v>
      </c>
      <c r="N25" s="8">
        <v>649</v>
      </c>
      <c r="O25" s="8">
        <v>748</v>
      </c>
      <c r="P25" s="8">
        <v>1191</v>
      </c>
      <c r="Q25" s="8">
        <v>1194</v>
      </c>
      <c r="R25" s="8">
        <v>1746</v>
      </c>
      <c r="S25" s="8">
        <v>59</v>
      </c>
      <c r="T25" s="8">
        <v>91</v>
      </c>
      <c r="U25" s="8">
        <v>4</v>
      </c>
      <c r="V25" s="8">
        <v>197</v>
      </c>
      <c r="W25" s="8">
        <v>108</v>
      </c>
      <c r="X25" s="8">
        <v>34</v>
      </c>
      <c r="Y25" s="8">
        <v>232</v>
      </c>
      <c r="Z25" s="8">
        <v>117</v>
      </c>
      <c r="AA25" s="8">
        <v>335</v>
      </c>
      <c r="AB25" s="8">
        <v>258</v>
      </c>
      <c r="AC25" s="8">
        <v>114</v>
      </c>
      <c r="AD25" s="8">
        <v>754</v>
      </c>
      <c r="AE25" s="8">
        <v>126</v>
      </c>
      <c r="AF25" s="8">
        <v>657</v>
      </c>
      <c r="AG25" s="8">
        <v>0</v>
      </c>
      <c r="AH25" s="8">
        <v>132</v>
      </c>
      <c r="AI25" s="8">
        <v>157</v>
      </c>
      <c r="AJ25" s="8">
        <v>20</v>
      </c>
      <c r="AK25" s="8">
        <v>24</v>
      </c>
      <c r="AL25" s="8">
        <v>611</v>
      </c>
      <c r="AM25" s="8">
        <v>168</v>
      </c>
      <c r="AN25" s="8">
        <v>1202</v>
      </c>
      <c r="AO25" s="8">
        <v>1074</v>
      </c>
      <c r="AP25" s="8">
        <v>425</v>
      </c>
      <c r="AQ25">
        <v>766</v>
      </c>
      <c r="AR25">
        <v>350</v>
      </c>
      <c r="AS25">
        <v>196</v>
      </c>
      <c r="AT25">
        <v>5660</v>
      </c>
      <c r="AU25">
        <v>342</v>
      </c>
      <c r="AV25">
        <v>639</v>
      </c>
      <c r="AW25">
        <v>1751</v>
      </c>
      <c r="AX25">
        <v>39</v>
      </c>
      <c r="AY25">
        <v>820</v>
      </c>
      <c r="AZ25">
        <v>1163</v>
      </c>
      <c r="BA25">
        <v>152</v>
      </c>
      <c r="BB25">
        <v>237</v>
      </c>
      <c r="BC25">
        <v>2169</v>
      </c>
      <c r="BD25">
        <v>37</v>
      </c>
      <c r="BE25">
        <v>171</v>
      </c>
      <c r="BF25">
        <v>27</v>
      </c>
      <c r="BG25">
        <v>459</v>
      </c>
      <c r="BH25">
        <v>21</v>
      </c>
      <c r="BI25">
        <v>2167</v>
      </c>
      <c r="BJ25">
        <v>184</v>
      </c>
      <c r="BK25">
        <v>99</v>
      </c>
      <c r="BL25">
        <v>480</v>
      </c>
      <c r="BM25">
        <v>1113</v>
      </c>
      <c r="BN25">
        <v>822</v>
      </c>
      <c r="BO25">
        <v>577</v>
      </c>
      <c r="BP25">
        <v>1572</v>
      </c>
      <c r="BQ25">
        <v>166</v>
      </c>
      <c r="BR25">
        <v>248</v>
      </c>
      <c r="BS25">
        <v>742</v>
      </c>
      <c r="BT25">
        <v>773</v>
      </c>
      <c r="BU25">
        <v>8</v>
      </c>
      <c r="BV25">
        <v>854</v>
      </c>
      <c r="BW25">
        <v>501</v>
      </c>
      <c r="BX25">
        <v>400</v>
      </c>
      <c r="BY25">
        <v>12</v>
      </c>
      <c r="BZ25">
        <v>29</v>
      </c>
      <c r="CA25">
        <v>399</v>
      </c>
      <c r="CB25">
        <v>299</v>
      </c>
      <c r="CC25">
        <v>911</v>
      </c>
      <c r="CD25">
        <v>1257</v>
      </c>
    </row>
    <row r="26" spans="1:82">
      <c r="A26" t="s">
        <v>13</v>
      </c>
      <c r="B26" t="s">
        <v>33</v>
      </c>
      <c r="C26" t="s">
        <v>25</v>
      </c>
      <c r="D26" s="8">
        <v>490</v>
      </c>
      <c r="E26" s="8">
        <v>869</v>
      </c>
      <c r="F26" s="8">
        <v>1070</v>
      </c>
      <c r="G26" s="8">
        <v>1170</v>
      </c>
      <c r="H26" s="8">
        <v>563</v>
      </c>
      <c r="I26" s="8">
        <v>1052</v>
      </c>
      <c r="J26" s="8">
        <v>1160</v>
      </c>
      <c r="K26" s="8">
        <v>3856</v>
      </c>
      <c r="L26" s="8">
        <v>662</v>
      </c>
      <c r="M26" s="8">
        <v>1086</v>
      </c>
      <c r="N26" s="8">
        <v>868</v>
      </c>
      <c r="O26" s="8">
        <v>5407</v>
      </c>
      <c r="P26" s="8">
        <v>836</v>
      </c>
      <c r="Q26" s="8">
        <v>976</v>
      </c>
      <c r="R26" s="8">
        <v>3394</v>
      </c>
      <c r="S26" s="8">
        <v>131</v>
      </c>
      <c r="T26" s="8">
        <v>885</v>
      </c>
      <c r="U26" s="8">
        <v>44</v>
      </c>
      <c r="V26" s="8">
        <v>1726</v>
      </c>
      <c r="W26" s="8">
        <v>1051</v>
      </c>
      <c r="X26" s="8">
        <v>59</v>
      </c>
      <c r="Y26" s="8">
        <v>625</v>
      </c>
      <c r="Z26" s="8">
        <v>542</v>
      </c>
      <c r="AA26" s="8">
        <v>1361</v>
      </c>
      <c r="AB26" s="8">
        <v>670</v>
      </c>
      <c r="AC26" s="8">
        <v>886</v>
      </c>
      <c r="AD26" s="8">
        <v>1359</v>
      </c>
      <c r="AE26" s="8">
        <v>654</v>
      </c>
      <c r="AF26" s="8">
        <v>39</v>
      </c>
      <c r="AG26" s="8">
        <v>415</v>
      </c>
      <c r="AH26" s="8">
        <v>1746</v>
      </c>
      <c r="AI26" s="8">
        <v>1243</v>
      </c>
      <c r="AJ26" s="8">
        <v>373</v>
      </c>
      <c r="AK26" s="8">
        <v>226</v>
      </c>
      <c r="AL26" s="8">
        <v>2312</v>
      </c>
      <c r="AM26" s="8">
        <v>957</v>
      </c>
      <c r="AN26" s="8">
        <v>1319</v>
      </c>
      <c r="AO26" s="8">
        <v>4527</v>
      </c>
      <c r="AP26" s="8">
        <v>669</v>
      </c>
      <c r="AQ26">
        <v>932</v>
      </c>
      <c r="AR26">
        <v>571</v>
      </c>
      <c r="AS26">
        <v>906</v>
      </c>
      <c r="AT26">
        <v>15160</v>
      </c>
      <c r="AU26">
        <v>167</v>
      </c>
      <c r="AV26">
        <v>1322</v>
      </c>
      <c r="AW26">
        <v>2644</v>
      </c>
      <c r="AX26">
        <v>466</v>
      </c>
      <c r="AY26">
        <v>5603</v>
      </c>
      <c r="AZ26">
        <v>7359</v>
      </c>
      <c r="BA26">
        <v>973</v>
      </c>
      <c r="BB26">
        <v>940</v>
      </c>
      <c r="BC26">
        <v>10330</v>
      </c>
      <c r="BD26">
        <v>87</v>
      </c>
      <c r="BE26">
        <v>1072</v>
      </c>
      <c r="BF26">
        <v>1076</v>
      </c>
      <c r="BG26">
        <v>1888</v>
      </c>
      <c r="BH26">
        <v>9</v>
      </c>
      <c r="BI26">
        <v>947</v>
      </c>
      <c r="BJ26">
        <v>811</v>
      </c>
      <c r="BK26">
        <v>713</v>
      </c>
      <c r="BL26">
        <v>603</v>
      </c>
      <c r="BM26">
        <v>10045</v>
      </c>
      <c r="BN26">
        <v>4087</v>
      </c>
      <c r="BO26">
        <v>5443</v>
      </c>
      <c r="BP26">
        <v>6966</v>
      </c>
      <c r="BQ26">
        <v>981</v>
      </c>
      <c r="BR26">
        <v>1347</v>
      </c>
      <c r="BS26">
        <v>6375</v>
      </c>
      <c r="BT26">
        <v>2192</v>
      </c>
      <c r="BU26">
        <v>110</v>
      </c>
      <c r="BV26">
        <v>5650</v>
      </c>
      <c r="BW26">
        <v>832</v>
      </c>
      <c r="BX26">
        <v>491</v>
      </c>
      <c r="BY26">
        <v>24</v>
      </c>
      <c r="BZ26">
        <v>1106</v>
      </c>
      <c r="CA26">
        <v>1358</v>
      </c>
      <c r="CB26">
        <v>788</v>
      </c>
      <c r="CC26">
        <v>2364</v>
      </c>
      <c r="CD26">
        <v>4559</v>
      </c>
    </row>
    <row r="27" spans="1:82">
      <c r="A27" t="s">
        <v>13</v>
      </c>
      <c r="B27" t="s">
        <v>33</v>
      </c>
      <c r="C27" t="s">
        <v>26</v>
      </c>
      <c r="D27" s="8">
        <v>8457</v>
      </c>
      <c r="E27" s="8">
        <v>1085</v>
      </c>
      <c r="F27" s="8">
        <v>1485</v>
      </c>
      <c r="G27" s="8">
        <v>1289</v>
      </c>
      <c r="H27" s="8">
        <v>538</v>
      </c>
      <c r="I27" s="8">
        <v>2992</v>
      </c>
      <c r="J27" s="8">
        <v>1817</v>
      </c>
      <c r="K27" s="8">
        <v>31071</v>
      </c>
      <c r="L27" s="8">
        <v>528</v>
      </c>
      <c r="M27" s="8">
        <v>1231</v>
      </c>
      <c r="N27" s="8">
        <v>1375</v>
      </c>
      <c r="O27" s="8">
        <v>8233</v>
      </c>
      <c r="P27" s="8">
        <v>3241</v>
      </c>
      <c r="Q27" s="8">
        <v>7245</v>
      </c>
      <c r="R27" s="8">
        <v>4415</v>
      </c>
      <c r="S27" s="8">
        <v>264</v>
      </c>
      <c r="T27" s="8">
        <v>2097</v>
      </c>
      <c r="U27" s="8">
        <v>106</v>
      </c>
      <c r="V27" s="8">
        <v>1898</v>
      </c>
      <c r="W27" s="8">
        <v>2737</v>
      </c>
      <c r="X27" s="8">
        <v>108</v>
      </c>
      <c r="Y27" s="8">
        <v>834</v>
      </c>
      <c r="Z27" s="8">
        <v>539</v>
      </c>
      <c r="AA27" s="8">
        <v>3092</v>
      </c>
      <c r="AB27" s="8">
        <v>1167</v>
      </c>
      <c r="AC27" s="8">
        <v>1743</v>
      </c>
      <c r="AD27" s="8">
        <v>2281</v>
      </c>
      <c r="AE27" s="8">
        <v>928</v>
      </c>
      <c r="AF27" s="8">
        <v>28</v>
      </c>
      <c r="AG27" s="8">
        <v>525</v>
      </c>
      <c r="AH27" s="8">
        <v>2418</v>
      </c>
      <c r="AI27" s="8">
        <v>2341</v>
      </c>
      <c r="AJ27" s="8">
        <v>663</v>
      </c>
      <c r="AK27" s="8">
        <v>455</v>
      </c>
      <c r="AL27" s="8">
        <v>2418</v>
      </c>
      <c r="AM27" s="8">
        <v>1102</v>
      </c>
      <c r="AN27" s="8">
        <v>3651</v>
      </c>
      <c r="AO27" s="8">
        <v>5255</v>
      </c>
      <c r="AP27" s="8">
        <v>1522</v>
      </c>
      <c r="AQ27">
        <v>941</v>
      </c>
      <c r="AR27">
        <v>3576</v>
      </c>
      <c r="AS27">
        <v>1519</v>
      </c>
      <c r="AT27">
        <v>13893</v>
      </c>
      <c r="AU27">
        <v>185</v>
      </c>
      <c r="AV27">
        <v>2986</v>
      </c>
      <c r="AW27">
        <v>3001</v>
      </c>
      <c r="AX27">
        <v>1066</v>
      </c>
      <c r="AY27">
        <v>6275</v>
      </c>
      <c r="AZ27">
        <v>6946</v>
      </c>
      <c r="BA27">
        <v>2531</v>
      </c>
      <c r="BB27">
        <v>1196</v>
      </c>
      <c r="BC27">
        <v>10471</v>
      </c>
      <c r="BD27">
        <v>139</v>
      </c>
      <c r="BE27">
        <v>2033</v>
      </c>
      <c r="BF27">
        <v>1621</v>
      </c>
      <c r="BG27">
        <v>2080</v>
      </c>
      <c r="BH27">
        <v>45</v>
      </c>
      <c r="BI27">
        <v>2934</v>
      </c>
      <c r="BJ27">
        <v>939</v>
      </c>
      <c r="BK27">
        <v>2142</v>
      </c>
      <c r="BL27">
        <v>4499</v>
      </c>
      <c r="BM27">
        <v>11469</v>
      </c>
      <c r="BN27">
        <v>3337</v>
      </c>
      <c r="BO27">
        <v>6247</v>
      </c>
      <c r="BP27">
        <v>8601</v>
      </c>
      <c r="BQ27">
        <v>3622</v>
      </c>
      <c r="BR27">
        <v>2022</v>
      </c>
      <c r="BS27">
        <v>6500</v>
      </c>
      <c r="BT27">
        <v>3431</v>
      </c>
      <c r="BU27">
        <v>188</v>
      </c>
      <c r="BV27">
        <v>5507</v>
      </c>
      <c r="BW27">
        <v>3633</v>
      </c>
      <c r="BX27">
        <v>581</v>
      </c>
      <c r="BY27">
        <v>45</v>
      </c>
      <c r="BZ27">
        <v>2985</v>
      </c>
      <c r="CA27">
        <v>1753</v>
      </c>
      <c r="CB27">
        <v>1341</v>
      </c>
      <c r="CC27">
        <v>9256</v>
      </c>
      <c r="CD27">
        <v>5101</v>
      </c>
    </row>
    <row r="28" spans="1:82">
      <c r="A28" t="s">
        <v>13</v>
      </c>
      <c r="B28" t="s">
        <v>33</v>
      </c>
      <c r="C28" t="s">
        <v>27</v>
      </c>
      <c r="D28" s="8">
        <v>773</v>
      </c>
      <c r="E28" s="8">
        <v>2182</v>
      </c>
      <c r="F28" s="8">
        <v>2241</v>
      </c>
      <c r="G28" s="8">
        <v>1635</v>
      </c>
      <c r="H28" s="8">
        <v>555</v>
      </c>
      <c r="I28" s="8">
        <v>2331</v>
      </c>
      <c r="J28" s="8">
        <v>1923</v>
      </c>
      <c r="K28" s="8">
        <v>41962</v>
      </c>
      <c r="L28" s="8">
        <v>995</v>
      </c>
      <c r="M28" s="8">
        <v>1641</v>
      </c>
      <c r="N28" s="8">
        <v>1854</v>
      </c>
      <c r="O28" s="8">
        <v>7180</v>
      </c>
      <c r="P28" s="8">
        <v>3601</v>
      </c>
      <c r="Q28" s="8">
        <v>8736</v>
      </c>
      <c r="R28" s="8">
        <v>4890</v>
      </c>
      <c r="S28" s="8">
        <v>791</v>
      </c>
      <c r="T28" s="8">
        <v>2377</v>
      </c>
      <c r="U28" s="8">
        <v>29</v>
      </c>
      <c r="V28" s="8">
        <v>2810</v>
      </c>
      <c r="W28" s="8">
        <v>1343</v>
      </c>
      <c r="X28" s="8">
        <v>174</v>
      </c>
      <c r="Y28" s="8">
        <v>1366</v>
      </c>
      <c r="Z28" s="8">
        <v>571</v>
      </c>
      <c r="AA28" s="8">
        <v>3763</v>
      </c>
      <c r="AB28" s="8">
        <v>931</v>
      </c>
      <c r="AC28" s="8">
        <v>1238</v>
      </c>
      <c r="AD28" s="8">
        <v>2409</v>
      </c>
      <c r="AE28" s="8">
        <v>1369</v>
      </c>
      <c r="AF28" s="8">
        <v>5</v>
      </c>
      <c r="AG28" s="8">
        <v>929</v>
      </c>
      <c r="AH28" s="8">
        <v>2842</v>
      </c>
      <c r="AI28" s="8">
        <v>2979</v>
      </c>
      <c r="AJ28" s="8">
        <v>1240</v>
      </c>
      <c r="AK28" s="8">
        <v>622</v>
      </c>
      <c r="AL28" s="8">
        <v>1897</v>
      </c>
      <c r="AM28" s="8">
        <v>1887</v>
      </c>
      <c r="AN28" s="8">
        <v>3420</v>
      </c>
      <c r="AO28" s="8">
        <v>5487</v>
      </c>
      <c r="AP28" s="8">
        <v>1835</v>
      </c>
      <c r="AQ28">
        <v>1503</v>
      </c>
      <c r="AR28">
        <v>4128</v>
      </c>
      <c r="AS28">
        <v>1559</v>
      </c>
      <c r="AT28">
        <v>17168</v>
      </c>
      <c r="AU28">
        <v>213</v>
      </c>
      <c r="AV28">
        <v>4000</v>
      </c>
      <c r="AW28">
        <v>2324</v>
      </c>
      <c r="AX28">
        <v>594</v>
      </c>
      <c r="AY28">
        <v>7610</v>
      </c>
      <c r="AZ28">
        <v>6713</v>
      </c>
      <c r="BA28">
        <v>1382</v>
      </c>
      <c r="BB28">
        <v>1716</v>
      </c>
      <c r="BC28">
        <v>9561</v>
      </c>
      <c r="BD28">
        <v>281</v>
      </c>
      <c r="BE28">
        <v>2474</v>
      </c>
      <c r="BF28">
        <v>2329</v>
      </c>
      <c r="BG28">
        <v>2184</v>
      </c>
      <c r="BH28">
        <v>47</v>
      </c>
      <c r="BI28">
        <v>4290</v>
      </c>
      <c r="BJ28">
        <v>1733</v>
      </c>
      <c r="BK28">
        <v>2728</v>
      </c>
      <c r="BL28">
        <v>8870</v>
      </c>
      <c r="BM28">
        <v>11874</v>
      </c>
      <c r="BN28">
        <v>3504</v>
      </c>
      <c r="BO28">
        <v>4951</v>
      </c>
      <c r="BP28">
        <v>9003</v>
      </c>
      <c r="BQ28">
        <v>2737</v>
      </c>
      <c r="BR28">
        <v>2852</v>
      </c>
      <c r="BS28">
        <v>7553</v>
      </c>
      <c r="BT28">
        <v>3005</v>
      </c>
      <c r="BU28">
        <v>110</v>
      </c>
      <c r="BV28">
        <v>7777</v>
      </c>
      <c r="BW28">
        <v>3303</v>
      </c>
      <c r="BX28">
        <v>932</v>
      </c>
      <c r="BY28">
        <v>92</v>
      </c>
      <c r="BZ28">
        <v>1491</v>
      </c>
      <c r="CA28">
        <v>2941</v>
      </c>
      <c r="CB28">
        <v>1874</v>
      </c>
      <c r="CC28">
        <v>6743</v>
      </c>
      <c r="CD28">
        <v>5658</v>
      </c>
    </row>
    <row r="29" spans="1:82">
      <c r="A29" t="s">
        <v>13</v>
      </c>
      <c r="B29" t="s">
        <v>33</v>
      </c>
      <c r="C29" t="s">
        <v>28</v>
      </c>
      <c r="D29" s="8">
        <v>1101</v>
      </c>
      <c r="E29" s="8">
        <v>4025</v>
      </c>
      <c r="F29" s="8">
        <v>3948</v>
      </c>
      <c r="G29" s="8">
        <v>3135</v>
      </c>
      <c r="H29" s="8">
        <v>1492</v>
      </c>
      <c r="I29" s="8">
        <v>3505</v>
      </c>
      <c r="J29" s="8">
        <v>3555</v>
      </c>
      <c r="K29" s="8">
        <v>26914</v>
      </c>
      <c r="L29" s="8">
        <v>1733</v>
      </c>
      <c r="M29" s="8">
        <v>3096</v>
      </c>
      <c r="N29" s="8">
        <v>3136</v>
      </c>
      <c r="O29" s="8">
        <v>13686</v>
      </c>
      <c r="P29" s="8">
        <v>2964</v>
      </c>
      <c r="Q29" s="8">
        <v>5543</v>
      </c>
      <c r="R29" s="8">
        <v>10727</v>
      </c>
      <c r="S29" s="8">
        <v>736</v>
      </c>
      <c r="T29" s="8">
        <v>3822</v>
      </c>
      <c r="U29" s="8">
        <v>83</v>
      </c>
      <c r="V29" s="8">
        <v>5689</v>
      </c>
      <c r="W29" s="8">
        <v>2607</v>
      </c>
      <c r="X29" s="8">
        <v>323</v>
      </c>
      <c r="Y29" s="8">
        <v>2142</v>
      </c>
      <c r="Z29" s="8">
        <v>1368</v>
      </c>
      <c r="AA29" s="8">
        <v>6522</v>
      </c>
      <c r="AB29" s="8">
        <v>1944</v>
      </c>
      <c r="AC29" s="8">
        <v>2556</v>
      </c>
      <c r="AD29" s="8">
        <v>5012</v>
      </c>
      <c r="AE29" s="8">
        <v>2528</v>
      </c>
      <c r="AF29" s="8">
        <v>50</v>
      </c>
      <c r="AG29" s="8">
        <v>1469</v>
      </c>
      <c r="AH29" s="8">
        <v>5754</v>
      </c>
      <c r="AI29" s="8">
        <v>4933</v>
      </c>
      <c r="AJ29" s="8">
        <v>1589</v>
      </c>
      <c r="AK29" s="8">
        <v>1136</v>
      </c>
      <c r="AL29" s="8">
        <v>5637</v>
      </c>
      <c r="AM29" s="8">
        <v>2942</v>
      </c>
      <c r="AN29" s="8">
        <v>5304</v>
      </c>
      <c r="AO29" s="8">
        <v>11747</v>
      </c>
      <c r="AP29" s="8">
        <v>3354</v>
      </c>
      <c r="AQ29">
        <v>2899</v>
      </c>
      <c r="AR29">
        <v>3787</v>
      </c>
      <c r="AS29">
        <v>3359</v>
      </c>
      <c r="AT29">
        <v>40097</v>
      </c>
      <c r="AU29">
        <v>430</v>
      </c>
      <c r="AV29">
        <v>5699</v>
      </c>
      <c r="AW29">
        <v>5938</v>
      </c>
      <c r="AX29">
        <v>1433</v>
      </c>
      <c r="AY29">
        <v>14904</v>
      </c>
      <c r="AZ29">
        <v>17895</v>
      </c>
      <c r="BA29">
        <v>2120</v>
      </c>
      <c r="BB29">
        <v>3127</v>
      </c>
      <c r="BC29">
        <v>22863</v>
      </c>
      <c r="BD29">
        <v>369</v>
      </c>
      <c r="BE29">
        <v>3777</v>
      </c>
      <c r="BF29">
        <v>3509</v>
      </c>
      <c r="BG29">
        <v>5541</v>
      </c>
      <c r="BH29">
        <v>182</v>
      </c>
      <c r="BI29">
        <v>5327</v>
      </c>
      <c r="BJ29">
        <v>2571</v>
      </c>
      <c r="BK29">
        <v>2952</v>
      </c>
      <c r="BL29">
        <v>4678</v>
      </c>
      <c r="BM29">
        <v>26558</v>
      </c>
      <c r="BN29">
        <v>9850</v>
      </c>
      <c r="BO29">
        <v>14148</v>
      </c>
      <c r="BP29">
        <v>17188</v>
      </c>
      <c r="BQ29">
        <v>4751</v>
      </c>
      <c r="BR29">
        <v>4563</v>
      </c>
      <c r="BS29">
        <v>15919</v>
      </c>
      <c r="BT29">
        <v>6493</v>
      </c>
      <c r="BU29">
        <v>373</v>
      </c>
      <c r="BV29">
        <v>16004</v>
      </c>
      <c r="BW29">
        <v>3411</v>
      </c>
      <c r="BX29">
        <v>1708</v>
      </c>
      <c r="BY29">
        <v>252</v>
      </c>
      <c r="BZ29">
        <v>3259</v>
      </c>
      <c r="CA29">
        <v>4389</v>
      </c>
      <c r="CB29">
        <v>3092</v>
      </c>
      <c r="CC29">
        <v>8825</v>
      </c>
      <c r="CD29">
        <v>13047</v>
      </c>
    </row>
    <row r="30" spans="1:82">
      <c r="A30" t="s">
        <v>13</v>
      </c>
      <c r="B30" t="s">
        <v>33</v>
      </c>
      <c r="C30" t="s">
        <v>29</v>
      </c>
      <c r="D30" s="8">
        <v>1802</v>
      </c>
      <c r="E30" s="8">
        <v>4231</v>
      </c>
      <c r="F30" s="8">
        <v>4621</v>
      </c>
      <c r="G30" s="8">
        <v>5044</v>
      </c>
      <c r="H30" s="8">
        <v>1727</v>
      </c>
      <c r="I30" s="8">
        <v>4381</v>
      </c>
      <c r="J30" s="8">
        <v>3920</v>
      </c>
      <c r="K30" s="8">
        <v>25376</v>
      </c>
      <c r="L30" s="8">
        <v>2176</v>
      </c>
      <c r="M30" s="8">
        <v>3430</v>
      </c>
      <c r="N30" s="8">
        <v>4425</v>
      </c>
      <c r="O30" s="8">
        <v>16429</v>
      </c>
      <c r="P30" s="8">
        <v>3025</v>
      </c>
      <c r="Q30" s="8">
        <v>4983</v>
      </c>
      <c r="R30" s="8">
        <v>18006</v>
      </c>
      <c r="S30" s="8">
        <v>948</v>
      </c>
      <c r="T30" s="8">
        <v>4903</v>
      </c>
      <c r="U30" s="8">
        <v>182</v>
      </c>
      <c r="V30" s="8">
        <v>6781</v>
      </c>
      <c r="W30" s="8">
        <v>3364</v>
      </c>
      <c r="X30" s="8">
        <v>474</v>
      </c>
      <c r="Y30" s="8">
        <v>2465</v>
      </c>
      <c r="Z30" s="8">
        <v>1846</v>
      </c>
      <c r="AA30" s="8">
        <v>8197</v>
      </c>
      <c r="AB30" s="8">
        <v>3841</v>
      </c>
      <c r="AC30" s="8">
        <v>2754</v>
      </c>
      <c r="AD30" s="8">
        <v>5256</v>
      </c>
      <c r="AE30" s="8">
        <v>3935</v>
      </c>
      <c r="AF30" s="8">
        <v>145</v>
      </c>
      <c r="AG30" s="8">
        <v>1916</v>
      </c>
      <c r="AH30" s="8">
        <v>8225</v>
      </c>
      <c r="AI30" s="8">
        <v>5641</v>
      </c>
      <c r="AJ30" s="8">
        <v>2099</v>
      </c>
      <c r="AK30" s="8">
        <v>1368</v>
      </c>
      <c r="AL30" s="8">
        <v>6455</v>
      </c>
      <c r="AM30" s="8">
        <v>3530</v>
      </c>
      <c r="AN30" s="8">
        <v>5955</v>
      </c>
      <c r="AO30" s="8">
        <v>14382</v>
      </c>
      <c r="AP30" s="8">
        <v>4521</v>
      </c>
      <c r="AQ30">
        <v>3496</v>
      </c>
      <c r="AR30">
        <v>4458</v>
      </c>
      <c r="AS30">
        <v>3878</v>
      </c>
      <c r="AT30">
        <v>47741</v>
      </c>
      <c r="AU30">
        <v>328</v>
      </c>
      <c r="AV30">
        <v>6435</v>
      </c>
      <c r="AW30">
        <v>7146</v>
      </c>
      <c r="AX30">
        <v>1782</v>
      </c>
      <c r="AY30">
        <v>20544</v>
      </c>
      <c r="AZ30">
        <v>24496</v>
      </c>
      <c r="BA30">
        <v>2769</v>
      </c>
      <c r="BB30">
        <v>4380</v>
      </c>
      <c r="BC30">
        <v>27599</v>
      </c>
      <c r="BD30">
        <v>316</v>
      </c>
      <c r="BE30">
        <v>5345</v>
      </c>
      <c r="BF30">
        <v>4774</v>
      </c>
      <c r="BG30">
        <v>6997</v>
      </c>
      <c r="BH30">
        <v>389</v>
      </c>
      <c r="BI30">
        <v>6582</v>
      </c>
      <c r="BJ30">
        <v>3221</v>
      </c>
      <c r="BK30">
        <v>3346</v>
      </c>
      <c r="BL30">
        <v>3638</v>
      </c>
      <c r="BM30">
        <v>29832</v>
      </c>
      <c r="BN30">
        <v>12547</v>
      </c>
      <c r="BO30">
        <v>17226</v>
      </c>
      <c r="BP30">
        <v>23132</v>
      </c>
      <c r="BQ30">
        <v>6106</v>
      </c>
      <c r="BR30">
        <v>5482</v>
      </c>
      <c r="BS30">
        <v>17631</v>
      </c>
      <c r="BT30">
        <v>9449</v>
      </c>
      <c r="BU30">
        <v>401</v>
      </c>
      <c r="BV30">
        <v>19604</v>
      </c>
      <c r="BW30">
        <v>4010</v>
      </c>
      <c r="BX30">
        <v>2057</v>
      </c>
      <c r="BY30">
        <v>537</v>
      </c>
      <c r="BZ30">
        <v>4183</v>
      </c>
      <c r="CA30">
        <v>6011</v>
      </c>
      <c r="CB30">
        <v>3645</v>
      </c>
      <c r="CC30">
        <v>11138</v>
      </c>
      <c r="CD30">
        <v>15914</v>
      </c>
    </row>
    <row r="31" spans="1:82">
      <c r="A31" t="s">
        <v>13</v>
      </c>
      <c r="B31" t="s">
        <v>33</v>
      </c>
      <c r="C31" t="s">
        <v>30</v>
      </c>
      <c r="D31" s="8">
        <v>1728</v>
      </c>
      <c r="E31" s="8">
        <v>3722</v>
      </c>
      <c r="F31" s="8">
        <v>3366</v>
      </c>
      <c r="G31" s="8">
        <v>5159</v>
      </c>
      <c r="H31" s="8">
        <v>1288</v>
      </c>
      <c r="I31" s="8">
        <v>3872</v>
      </c>
      <c r="J31" s="8">
        <v>3589</v>
      </c>
      <c r="K31" s="8">
        <v>23253</v>
      </c>
      <c r="L31" s="8">
        <v>1723</v>
      </c>
      <c r="M31" s="8">
        <v>3441</v>
      </c>
      <c r="N31" s="8">
        <v>4061</v>
      </c>
      <c r="O31" s="8">
        <v>13216</v>
      </c>
      <c r="P31" s="8">
        <v>3537</v>
      </c>
      <c r="Q31" s="8">
        <v>5715</v>
      </c>
      <c r="R31" s="8">
        <v>22948</v>
      </c>
      <c r="S31" s="8">
        <v>1296</v>
      </c>
      <c r="T31" s="8">
        <v>4791</v>
      </c>
      <c r="U31" s="8">
        <v>163</v>
      </c>
      <c r="V31" s="8">
        <v>7045</v>
      </c>
      <c r="W31" s="8">
        <v>3652</v>
      </c>
      <c r="X31" s="8">
        <v>401</v>
      </c>
      <c r="Y31" s="8">
        <v>1975</v>
      </c>
      <c r="Z31" s="8">
        <v>1891</v>
      </c>
      <c r="AA31" s="8">
        <v>8885</v>
      </c>
      <c r="AB31" s="8">
        <v>4836</v>
      </c>
      <c r="AC31" s="8">
        <v>2590</v>
      </c>
      <c r="AD31" s="8">
        <v>5073</v>
      </c>
      <c r="AE31" s="8">
        <v>3605</v>
      </c>
      <c r="AF31" s="8">
        <v>179</v>
      </c>
      <c r="AG31" s="8">
        <v>1815</v>
      </c>
      <c r="AH31" s="8">
        <v>6602</v>
      </c>
      <c r="AI31" s="8">
        <v>4131</v>
      </c>
      <c r="AJ31" s="8">
        <v>2311</v>
      </c>
      <c r="AK31" s="8">
        <v>1697</v>
      </c>
      <c r="AL31" s="8">
        <v>4819</v>
      </c>
      <c r="AM31" s="8">
        <v>3193</v>
      </c>
      <c r="AN31" s="8">
        <v>4841</v>
      </c>
      <c r="AO31" s="8">
        <v>11157</v>
      </c>
      <c r="AP31" s="8">
        <v>4392</v>
      </c>
      <c r="AQ31">
        <v>3530</v>
      </c>
      <c r="AR31">
        <v>4132</v>
      </c>
      <c r="AS31">
        <v>3441</v>
      </c>
      <c r="AT31">
        <v>39955</v>
      </c>
      <c r="AU31">
        <v>352</v>
      </c>
      <c r="AV31">
        <v>7283</v>
      </c>
      <c r="AW31">
        <v>6677</v>
      </c>
      <c r="AX31">
        <v>1516</v>
      </c>
      <c r="AY31">
        <v>13539</v>
      </c>
      <c r="AZ31">
        <v>20217</v>
      </c>
      <c r="BA31">
        <v>2154</v>
      </c>
      <c r="BB31">
        <v>3571</v>
      </c>
      <c r="BC31">
        <v>24441</v>
      </c>
      <c r="BD31">
        <v>537</v>
      </c>
      <c r="BE31">
        <v>5959</v>
      </c>
      <c r="BF31">
        <v>4846</v>
      </c>
      <c r="BG31">
        <v>6592</v>
      </c>
      <c r="BH31">
        <v>530</v>
      </c>
      <c r="BI31">
        <v>6292</v>
      </c>
      <c r="BJ31">
        <v>4174</v>
      </c>
      <c r="BK31">
        <v>3312</v>
      </c>
      <c r="BL31">
        <v>3778</v>
      </c>
      <c r="BM31">
        <v>21583</v>
      </c>
      <c r="BN31">
        <v>11892</v>
      </c>
      <c r="BO31">
        <v>13763</v>
      </c>
      <c r="BP31">
        <v>21248</v>
      </c>
      <c r="BQ31">
        <v>5949</v>
      </c>
      <c r="BR31">
        <v>4309</v>
      </c>
      <c r="BS31">
        <v>12406</v>
      </c>
      <c r="BT31">
        <v>9922</v>
      </c>
      <c r="BU31">
        <v>386</v>
      </c>
      <c r="BV31">
        <v>17106</v>
      </c>
      <c r="BW31">
        <v>4021</v>
      </c>
      <c r="BX31">
        <v>1843</v>
      </c>
      <c r="BY31">
        <v>354</v>
      </c>
      <c r="BZ31">
        <v>3818</v>
      </c>
      <c r="CA31">
        <v>5548</v>
      </c>
      <c r="CB31">
        <v>3452</v>
      </c>
      <c r="CC31">
        <v>11646</v>
      </c>
      <c r="CD31">
        <v>12951</v>
      </c>
    </row>
    <row r="32" spans="1:82">
      <c r="A32" t="s">
        <v>13</v>
      </c>
      <c r="B32" t="s">
        <v>34</v>
      </c>
      <c r="C32" t="s">
        <v>25</v>
      </c>
      <c r="D32" s="8">
        <v>75</v>
      </c>
      <c r="E32" s="8">
        <v>61</v>
      </c>
      <c r="F32" s="8">
        <v>110</v>
      </c>
      <c r="G32" s="8">
        <v>158</v>
      </c>
      <c r="H32" s="8">
        <v>0</v>
      </c>
      <c r="I32" s="8">
        <v>33</v>
      </c>
      <c r="J32" s="8">
        <v>61</v>
      </c>
      <c r="K32" s="8">
        <v>7245</v>
      </c>
      <c r="L32" s="8">
        <v>11</v>
      </c>
      <c r="M32" s="8">
        <v>56</v>
      </c>
      <c r="N32" s="8">
        <v>2078</v>
      </c>
      <c r="O32" s="8">
        <v>483</v>
      </c>
      <c r="P32" s="8">
        <v>28</v>
      </c>
      <c r="Q32" s="8">
        <v>655</v>
      </c>
      <c r="R32" s="8">
        <v>181</v>
      </c>
      <c r="S32" s="8">
        <v>37</v>
      </c>
      <c r="T32" s="8">
        <v>89</v>
      </c>
      <c r="U32" s="8">
        <v>0</v>
      </c>
      <c r="V32" s="8">
        <v>21</v>
      </c>
      <c r="W32" s="8">
        <v>34</v>
      </c>
      <c r="X32" s="8">
        <v>0</v>
      </c>
      <c r="Y32" s="8">
        <v>235</v>
      </c>
      <c r="Z32" s="8">
        <v>0</v>
      </c>
      <c r="AA32" s="8">
        <v>162</v>
      </c>
      <c r="AB32" s="8">
        <v>50</v>
      </c>
      <c r="AC32" s="8">
        <v>52</v>
      </c>
      <c r="AD32" s="8">
        <v>282</v>
      </c>
      <c r="AE32" s="8">
        <v>32</v>
      </c>
      <c r="AF32" s="8">
        <v>22</v>
      </c>
      <c r="AG32" s="8">
        <v>6</v>
      </c>
      <c r="AH32" s="8">
        <v>28</v>
      </c>
      <c r="AI32" s="8">
        <v>69</v>
      </c>
      <c r="AJ32" s="8">
        <v>62</v>
      </c>
      <c r="AK32" s="8">
        <v>153</v>
      </c>
      <c r="AL32" s="8">
        <v>142</v>
      </c>
      <c r="AM32" s="8">
        <v>48</v>
      </c>
      <c r="AN32" s="8">
        <v>247</v>
      </c>
      <c r="AO32" s="8">
        <v>112</v>
      </c>
      <c r="AP32" s="8">
        <v>492</v>
      </c>
      <c r="AQ32">
        <v>539</v>
      </c>
      <c r="AR32">
        <v>249</v>
      </c>
      <c r="AS32">
        <v>36</v>
      </c>
      <c r="AT32">
        <v>380</v>
      </c>
      <c r="AU32">
        <v>4</v>
      </c>
      <c r="AV32">
        <v>257</v>
      </c>
      <c r="AW32">
        <v>132</v>
      </c>
      <c r="AX32">
        <v>12</v>
      </c>
      <c r="AY32">
        <v>85</v>
      </c>
      <c r="AZ32">
        <v>175</v>
      </c>
      <c r="BA32">
        <v>32</v>
      </c>
      <c r="BB32">
        <v>41</v>
      </c>
      <c r="BC32">
        <v>660</v>
      </c>
      <c r="BD32">
        <v>0</v>
      </c>
      <c r="BE32">
        <v>30</v>
      </c>
      <c r="BF32">
        <v>37</v>
      </c>
      <c r="BG32">
        <v>19</v>
      </c>
      <c r="BH32">
        <v>2</v>
      </c>
      <c r="BI32">
        <v>68</v>
      </c>
      <c r="BJ32">
        <v>70</v>
      </c>
      <c r="BK32">
        <v>92</v>
      </c>
      <c r="BL32">
        <v>265</v>
      </c>
      <c r="BM32">
        <v>278</v>
      </c>
      <c r="BN32">
        <v>722</v>
      </c>
      <c r="BO32">
        <v>48</v>
      </c>
      <c r="BP32">
        <v>150</v>
      </c>
      <c r="BQ32">
        <v>1507</v>
      </c>
      <c r="BR32">
        <v>258</v>
      </c>
      <c r="BS32">
        <v>160</v>
      </c>
      <c r="BT32">
        <v>88</v>
      </c>
      <c r="BU32">
        <v>32</v>
      </c>
      <c r="BV32">
        <v>89</v>
      </c>
      <c r="BW32">
        <v>128</v>
      </c>
      <c r="BX32">
        <v>18</v>
      </c>
      <c r="BY32">
        <v>0</v>
      </c>
      <c r="BZ32">
        <v>25</v>
      </c>
      <c r="CA32">
        <v>104</v>
      </c>
      <c r="CB32">
        <v>124</v>
      </c>
      <c r="CC32">
        <v>1113</v>
      </c>
      <c r="CD32">
        <v>190</v>
      </c>
    </row>
    <row r="33" spans="1:82">
      <c r="A33" t="s">
        <v>13</v>
      </c>
      <c r="B33" t="s">
        <v>34</v>
      </c>
      <c r="C33" t="s">
        <v>26</v>
      </c>
      <c r="D33" s="8">
        <v>709</v>
      </c>
      <c r="E33" s="8">
        <v>44</v>
      </c>
      <c r="F33" s="8">
        <v>46</v>
      </c>
      <c r="G33" s="8">
        <v>105</v>
      </c>
      <c r="H33" s="8">
        <v>0</v>
      </c>
      <c r="I33" s="8">
        <v>81</v>
      </c>
      <c r="J33" s="8">
        <v>70</v>
      </c>
      <c r="K33" s="8">
        <v>12238</v>
      </c>
      <c r="L33" s="8">
        <v>9</v>
      </c>
      <c r="M33" s="8">
        <v>66</v>
      </c>
      <c r="N33" s="8">
        <v>2486</v>
      </c>
      <c r="O33" s="8">
        <v>664</v>
      </c>
      <c r="P33" s="8">
        <v>113</v>
      </c>
      <c r="Q33" s="8">
        <v>1040</v>
      </c>
      <c r="R33" s="8">
        <v>233</v>
      </c>
      <c r="S33" s="8">
        <v>150</v>
      </c>
      <c r="T33" s="8">
        <v>250</v>
      </c>
      <c r="U33" s="8">
        <v>2</v>
      </c>
      <c r="V33" s="8">
        <v>4</v>
      </c>
      <c r="W33" s="8">
        <v>273</v>
      </c>
      <c r="X33" s="8">
        <v>0</v>
      </c>
      <c r="Y33" s="8">
        <v>474</v>
      </c>
      <c r="Z33" s="8">
        <v>0</v>
      </c>
      <c r="AA33" s="8">
        <v>318</v>
      </c>
      <c r="AB33" s="8">
        <v>26</v>
      </c>
      <c r="AC33" s="8">
        <v>309</v>
      </c>
      <c r="AD33" s="8">
        <v>300</v>
      </c>
      <c r="AE33" s="8">
        <v>10</v>
      </c>
      <c r="AF33" s="8">
        <v>0</v>
      </c>
      <c r="AG33" s="8">
        <v>10</v>
      </c>
      <c r="AH33" s="8">
        <v>77</v>
      </c>
      <c r="AI33" s="8">
        <v>86</v>
      </c>
      <c r="AJ33" s="8">
        <v>69</v>
      </c>
      <c r="AK33" s="8">
        <v>221</v>
      </c>
      <c r="AL33" s="8">
        <v>147</v>
      </c>
      <c r="AM33" s="8">
        <v>105</v>
      </c>
      <c r="AN33" s="8">
        <v>696</v>
      </c>
      <c r="AO33" s="8">
        <v>47</v>
      </c>
      <c r="AP33" s="8">
        <v>721</v>
      </c>
      <c r="AQ33">
        <v>415</v>
      </c>
      <c r="AR33">
        <v>504</v>
      </c>
      <c r="AS33">
        <v>114</v>
      </c>
      <c r="AT33">
        <v>502</v>
      </c>
      <c r="AU33">
        <v>0</v>
      </c>
      <c r="AV33">
        <v>442</v>
      </c>
      <c r="AW33">
        <v>209</v>
      </c>
      <c r="AX33">
        <v>60</v>
      </c>
      <c r="AY33">
        <v>148</v>
      </c>
      <c r="AZ33">
        <v>104</v>
      </c>
      <c r="BA33">
        <v>130</v>
      </c>
      <c r="BB33">
        <v>17</v>
      </c>
      <c r="BC33">
        <v>870</v>
      </c>
      <c r="BD33">
        <v>14</v>
      </c>
      <c r="BE33">
        <v>136</v>
      </c>
      <c r="BF33">
        <v>144</v>
      </c>
      <c r="BG33">
        <v>90</v>
      </c>
      <c r="BH33">
        <v>2</v>
      </c>
      <c r="BI33">
        <v>343</v>
      </c>
      <c r="BJ33">
        <v>139</v>
      </c>
      <c r="BK33">
        <v>312</v>
      </c>
      <c r="BL33">
        <v>359</v>
      </c>
      <c r="BM33">
        <v>415</v>
      </c>
      <c r="BN33">
        <v>1299</v>
      </c>
      <c r="BO33">
        <v>43</v>
      </c>
      <c r="BP33">
        <v>363</v>
      </c>
      <c r="BQ33">
        <v>2197</v>
      </c>
      <c r="BR33">
        <v>337</v>
      </c>
      <c r="BS33">
        <v>164</v>
      </c>
      <c r="BT33">
        <v>255</v>
      </c>
      <c r="BU33">
        <v>22</v>
      </c>
      <c r="BV33">
        <v>188</v>
      </c>
      <c r="BW33">
        <v>518</v>
      </c>
      <c r="BX33">
        <v>27</v>
      </c>
      <c r="BY33">
        <v>3</v>
      </c>
      <c r="BZ33">
        <v>152</v>
      </c>
      <c r="CA33">
        <v>68</v>
      </c>
      <c r="CB33">
        <v>244</v>
      </c>
      <c r="CC33">
        <v>1881</v>
      </c>
      <c r="CD33">
        <v>281</v>
      </c>
    </row>
    <row r="34" spans="1:82">
      <c r="A34" t="s">
        <v>13</v>
      </c>
      <c r="B34" t="s">
        <v>34</v>
      </c>
      <c r="C34" t="s">
        <v>27</v>
      </c>
      <c r="D34" s="8">
        <v>83</v>
      </c>
      <c r="E34" s="8">
        <v>59</v>
      </c>
      <c r="F34" s="8">
        <v>110</v>
      </c>
      <c r="G34" s="8">
        <v>96</v>
      </c>
      <c r="H34" s="8">
        <v>0</v>
      </c>
      <c r="I34" s="8">
        <v>50</v>
      </c>
      <c r="J34" s="8">
        <v>129</v>
      </c>
      <c r="K34" s="8">
        <v>13026</v>
      </c>
      <c r="L34" s="8">
        <v>18</v>
      </c>
      <c r="M34" s="8">
        <v>120</v>
      </c>
      <c r="N34" s="8">
        <v>2625</v>
      </c>
      <c r="O34" s="8">
        <v>765</v>
      </c>
      <c r="P34" s="8">
        <v>105</v>
      </c>
      <c r="Q34" s="8">
        <v>1015</v>
      </c>
      <c r="R34" s="8">
        <v>242</v>
      </c>
      <c r="S34" s="8">
        <v>274</v>
      </c>
      <c r="T34" s="8">
        <v>268</v>
      </c>
      <c r="U34" s="8">
        <v>0</v>
      </c>
      <c r="V34" s="8">
        <v>5</v>
      </c>
      <c r="W34" s="8">
        <v>38</v>
      </c>
      <c r="X34" s="8">
        <v>8</v>
      </c>
      <c r="Y34" s="8">
        <v>518</v>
      </c>
      <c r="Z34" s="8">
        <v>1</v>
      </c>
      <c r="AA34" s="8">
        <v>375</v>
      </c>
      <c r="AB34" s="8">
        <v>48</v>
      </c>
      <c r="AC34" s="8">
        <v>136</v>
      </c>
      <c r="AD34" s="8">
        <v>395</v>
      </c>
      <c r="AE34" s="8">
        <v>34</v>
      </c>
      <c r="AF34" s="8">
        <v>0</v>
      </c>
      <c r="AG34" s="8">
        <v>53</v>
      </c>
      <c r="AH34" s="8">
        <v>36</v>
      </c>
      <c r="AI34" s="8">
        <v>194</v>
      </c>
      <c r="AJ34" s="8">
        <v>186</v>
      </c>
      <c r="AK34" s="8">
        <v>321</v>
      </c>
      <c r="AL34" s="8">
        <v>103</v>
      </c>
      <c r="AM34" s="8">
        <v>161</v>
      </c>
      <c r="AN34" s="8">
        <v>779</v>
      </c>
      <c r="AO34" s="8">
        <v>198</v>
      </c>
      <c r="AP34" s="8">
        <v>920</v>
      </c>
      <c r="AQ34">
        <v>558</v>
      </c>
      <c r="AR34">
        <v>414</v>
      </c>
      <c r="AS34">
        <v>144</v>
      </c>
      <c r="AT34">
        <v>900</v>
      </c>
      <c r="AU34">
        <v>0</v>
      </c>
      <c r="AV34">
        <v>428</v>
      </c>
      <c r="AW34">
        <v>129</v>
      </c>
      <c r="AX34">
        <v>24</v>
      </c>
      <c r="AY34">
        <v>276</v>
      </c>
      <c r="AZ34">
        <v>111</v>
      </c>
      <c r="BA34">
        <v>16</v>
      </c>
      <c r="BB34">
        <v>149</v>
      </c>
      <c r="BC34">
        <v>880</v>
      </c>
      <c r="BD34">
        <v>0</v>
      </c>
      <c r="BE34">
        <v>208</v>
      </c>
      <c r="BF34">
        <v>214</v>
      </c>
      <c r="BG34">
        <v>127</v>
      </c>
      <c r="BH34">
        <v>0</v>
      </c>
      <c r="BI34">
        <v>676</v>
      </c>
      <c r="BJ34">
        <v>253</v>
      </c>
      <c r="BK34">
        <v>150</v>
      </c>
      <c r="BL34">
        <v>412</v>
      </c>
      <c r="BM34">
        <v>368</v>
      </c>
      <c r="BN34">
        <v>1033</v>
      </c>
      <c r="BO34">
        <v>74</v>
      </c>
      <c r="BP34">
        <v>256</v>
      </c>
      <c r="BQ34">
        <v>2014</v>
      </c>
      <c r="BR34">
        <v>312</v>
      </c>
      <c r="BS34">
        <v>217</v>
      </c>
      <c r="BT34">
        <v>70</v>
      </c>
      <c r="BU34">
        <v>12</v>
      </c>
      <c r="BV34">
        <v>253</v>
      </c>
      <c r="BW34">
        <v>250</v>
      </c>
      <c r="BX34">
        <v>76</v>
      </c>
      <c r="BY34">
        <v>0</v>
      </c>
      <c r="BZ34">
        <v>11</v>
      </c>
      <c r="CA34">
        <v>337</v>
      </c>
      <c r="CB34">
        <v>189</v>
      </c>
      <c r="CC34">
        <v>1718</v>
      </c>
      <c r="CD34">
        <v>369</v>
      </c>
    </row>
    <row r="35" spans="1:82">
      <c r="A35" t="s">
        <v>13</v>
      </c>
      <c r="B35" t="s">
        <v>34</v>
      </c>
      <c r="C35" t="s">
        <v>28</v>
      </c>
      <c r="D35" s="8">
        <v>116</v>
      </c>
      <c r="E35" s="8">
        <v>185</v>
      </c>
      <c r="F35" s="8">
        <v>167</v>
      </c>
      <c r="G35" s="8">
        <v>250</v>
      </c>
      <c r="H35" s="8">
        <v>9</v>
      </c>
      <c r="I35" s="8">
        <v>75</v>
      </c>
      <c r="J35" s="8">
        <v>205</v>
      </c>
      <c r="K35" s="8">
        <v>16233</v>
      </c>
      <c r="L35" s="8">
        <v>36</v>
      </c>
      <c r="M35" s="8">
        <v>134</v>
      </c>
      <c r="N35" s="8">
        <v>4230</v>
      </c>
      <c r="O35" s="8">
        <v>1123</v>
      </c>
      <c r="P35" s="8">
        <v>146</v>
      </c>
      <c r="Q35" s="8">
        <v>1076</v>
      </c>
      <c r="R35" s="8">
        <v>521</v>
      </c>
      <c r="S35" s="8">
        <v>298</v>
      </c>
      <c r="T35" s="8">
        <v>279</v>
      </c>
      <c r="U35" s="8">
        <v>11</v>
      </c>
      <c r="V35" s="8">
        <v>10</v>
      </c>
      <c r="W35" s="8">
        <v>72</v>
      </c>
      <c r="X35" s="8">
        <v>0</v>
      </c>
      <c r="Y35" s="8">
        <v>1125</v>
      </c>
      <c r="Z35" s="8">
        <v>11</v>
      </c>
      <c r="AA35" s="8">
        <v>507</v>
      </c>
      <c r="AB35" s="8">
        <v>149</v>
      </c>
      <c r="AC35" s="8">
        <v>147</v>
      </c>
      <c r="AD35" s="8">
        <v>460</v>
      </c>
      <c r="AE35" s="8">
        <v>35</v>
      </c>
      <c r="AF35" s="8">
        <v>0</v>
      </c>
      <c r="AG35" s="8">
        <v>31</v>
      </c>
      <c r="AH35" s="8">
        <v>105</v>
      </c>
      <c r="AI35" s="8">
        <v>177</v>
      </c>
      <c r="AJ35" s="8">
        <v>201</v>
      </c>
      <c r="AK35" s="8">
        <v>417</v>
      </c>
      <c r="AL35" s="8">
        <v>201</v>
      </c>
      <c r="AM35" s="8">
        <v>324</v>
      </c>
      <c r="AN35" s="8">
        <v>792</v>
      </c>
      <c r="AO35" s="8">
        <v>243</v>
      </c>
      <c r="AP35" s="8">
        <v>1375</v>
      </c>
      <c r="AQ35">
        <v>1041</v>
      </c>
      <c r="AR35">
        <v>552</v>
      </c>
      <c r="AS35">
        <v>268</v>
      </c>
      <c r="AT35">
        <v>1019</v>
      </c>
      <c r="AU35">
        <v>1</v>
      </c>
      <c r="AV35">
        <v>573</v>
      </c>
      <c r="AW35">
        <v>271</v>
      </c>
      <c r="AX35">
        <v>13</v>
      </c>
      <c r="AY35">
        <v>404</v>
      </c>
      <c r="AZ35">
        <v>293</v>
      </c>
      <c r="BA35">
        <v>114</v>
      </c>
      <c r="BB35">
        <v>65</v>
      </c>
      <c r="BC35">
        <v>1291</v>
      </c>
      <c r="BD35">
        <v>0</v>
      </c>
      <c r="BE35">
        <v>145</v>
      </c>
      <c r="BF35">
        <v>203</v>
      </c>
      <c r="BG35">
        <v>100</v>
      </c>
      <c r="BH35">
        <v>4</v>
      </c>
      <c r="BI35">
        <v>477</v>
      </c>
      <c r="BJ35">
        <v>375</v>
      </c>
      <c r="BK35">
        <v>341</v>
      </c>
      <c r="BL35">
        <v>496</v>
      </c>
      <c r="BM35">
        <v>621</v>
      </c>
      <c r="BN35">
        <v>2057</v>
      </c>
      <c r="BO35">
        <v>121</v>
      </c>
      <c r="BP35">
        <v>443</v>
      </c>
      <c r="BQ35">
        <v>3047</v>
      </c>
      <c r="BR35">
        <v>539</v>
      </c>
      <c r="BS35">
        <v>302</v>
      </c>
      <c r="BT35">
        <v>70</v>
      </c>
      <c r="BU35">
        <v>41</v>
      </c>
      <c r="BV35">
        <v>506</v>
      </c>
      <c r="BW35">
        <v>531</v>
      </c>
      <c r="BX35">
        <v>50</v>
      </c>
      <c r="BY35">
        <v>4</v>
      </c>
      <c r="BZ35">
        <v>77</v>
      </c>
      <c r="CA35">
        <v>372</v>
      </c>
      <c r="CB35">
        <v>301</v>
      </c>
      <c r="CC35">
        <v>2438</v>
      </c>
      <c r="CD35">
        <v>454</v>
      </c>
    </row>
    <row r="36" spans="1:82">
      <c r="A36" t="s">
        <v>13</v>
      </c>
      <c r="B36" t="s">
        <v>34</v>
      </c>
      <c r="C36" t="s">
        <v>29</v>
      </c>
      <c r="D36" s="8">
        <v>75</v>
      </c>
      <c r="E36" s="8">
        <v>121</v>
      </c>
      <c r="F36" s="8">
        <v>132</v>
      </c>
      <c r="G36" s="8">
        <v>242</v>
      </c>
      <c r="H36" s="8">
        <v>35</v>
      </c>
      <c r="I36" s="8">
        <v>33</v>
      </c>
      <c r="J36" s="8">
        <v>102</v>
      </c>
      <c r="K36" s="8">
        <v>16555</v>
      </c>
      <c r="L36" s="8">
        <v>55</v>
      </c>
      <c r="M36" s="8">
        <v>76</v>
      </c>
      <c r="N36" s="8">
        <v>3675</v>
      </c>
      <c r="O36" s="8">
        <v>970</v>
      </c>
      <c r="P36" s="8">
        <v>96</v>
      </c>
      <c r="Q36" s="8">
        <v>1058</v>
      </c>
      <c r="R36" s="8">
        <v>338</v>
      </c>
      <c r="S36" s="8">
        <v>183</v>
      </c>
      <c r="T36" s="8">
        <v>163</v>
      </c>
      <c r="U36" s="8">
        <v>4</v>
      </c>
      <c r="V36" s="8">
        <v>33</v>
      </c>
      <c r="W36" s="8">
        <v>53</v>
      </c>
      <c r="X36" s="8">
        <v>10</v>
      </c>
      <c r="Y36" s="8">
        <v>666</v>
      </c>
      <c r="Z36" s="8">
        <v>12</v>
      </c>
      <c r="AA36" s="8">
        <v>301</v>
      </c>
      <c r="AB36" s="8">
        <v>37</v>
      </c>
      <c r="AC36" s="8">
        <v>126</v>
      </c>
      <c r="AD36" s="8">
        <v>519</v>
      </c>
      <c r="AE36" s="8">
        <v>68</v>
      </c>
      <c r="AF36" s="8">
        <v>0</v>
      </c>
      <c r="AG36" s="8">
        <v>13</v>
      </c>
      <c r="AH36" s="8">
        <v>41</v>
      </c>
      <c r="AI36" s="8">
        <v>250</v>
      </c>
      <c r="AJ36" s="8">
        <v>186</v>
      </c>
      <c r="AK36" s="8">
        <v>280</v>
      </c>
      <c r="AL36" s="8">
        <v>75</v>
      </c>
      <c r="AM36" s="8">
        <v>170</v>
      </c>
      <c r="AN36" s="8">
        <v>591</v>
      </c>
      <c r="AO36" s="8">
        <v>154</v>
      </c>
      <c r="AP36" s="8">
        <v>1206</v>
      </c>
      <c r="AQ36">
        <v>903</v>
      </c>
      <c r="AR36">
        <v>498</v>
      </c>
      <c r="AS36">
        <v>227</v>
      </c>
      <c r="AT36">
        <v>1126</v>
      </c>
      <c r="AU36">
        <v>6</v>
      </c>
      <c r="AV36">
        <v>623</v>
      </c>
      <c r="AW36">
        <v>187</v>
      </c>
      <c r="AX36">
        <v>10</v>
      </c>
      <c r="AY36">
        <v>383</v>
      </c>
      <c r="AZ36">
        <v>116</v>
      </c>
      <c r="BA36">
        <v>72</v>
      </c>
      <c r="BB36">
        <v>60</v>
      </c>
      <c r="BC36">
        <v>971</v>
      </c>
      <c r="BD36">
        <v>0</v>
      </c>
      <c r="BE36">
        <v>168</v>
      </c>
      <c r="BF36">
        <v>230</v>
      </c>
      <c r="BG36">
        <v>77</v>
      </c>
      <c r="BH36">
        <v>7</v>
      </c>
      <c r="BI36">
        <v>474</v>
      </c>
      <c r="BJ36">
        <v>242</v>
      </c>
      <c r="BK36">
        <v>245</v>
      </c>
      <c r="BL36">
        <v>431</v>
      </c>
      <c r="BM36">
        <v>476</v>
      </c>
      <c r="BN36">
        <v>2086</v>
      </c>
      <c r="BO36">
        <v>167</v>
      </c>
      <c r="BP36">
        <v>311</v>
      </c>
      <c r="BQ36">
        <v>3109</v>
      </c>
      <c r="BR36">
        <v>335</v>
      </c>
      <c r="BS36">
        <v>337</v>
      </c>
      <c r="BT36">
        <v>120</v>
      </c>
      <c r="BU36">
        <v>44</v>
      </c>
      <c r="BV36">
        <v>215</v>
      </c>
      <c r="BW36">
        <v>520</v>
      </c>
      <c r="BX36">
        <v>40</v>
      </c>
      <c r="BY36">
        <v>6</v>
      </c>
      <c r="BZ36">
        <v>41</v>
      </c>
      <c r="CA36">
        <v>119</v>
      </c>
      <c r="CB36">
        <v>175</v>
      </c>
      <c r="CC36">
        <v>1865</v>
      </c>
      <c r="CD36">
        <v>275</v>
      </c>
    </row>
    <row r="37" spans="1:82">
      <c r="A37" t="s">
        <v>13</v>
      </c>
      <c r="B37" t="s">
        <v>34</v>
      </c>
      <c r="C37" t="s">
        <v>30</v>
      </c>
      <c r="D37" s="8">
        <v>43</v>
      </c>
      <c r="E37" s="8">
        <v>16</v>
      </c>
      <c r="F37" s="8">
        <v>23</v>
      </c>
      <c r="G37" s="8">
        <v>118</v>
      </c>
      <c r="H37" s="8">
        <v>0</v>
      </c>
      <c r="I37" s="8">
        <v>40</v>
      </c>
      <c r="J37" s="8">
        <v>62</v>
      </c>
      <c r="K37" s="8">
        <v>11353</v>
      </c>
      <c r="L37" s="8">
        <v>41</v>
      </c>
      <c r="M37" s="8">
        <v>60</v>
      </c>
      <c r="N37" s="8">
        <v>1906</v>
      </c>
      <c r="O37" s="8">
        <v>553</v>
      </c>
      <c r="P37" s="8">
        <v>91</v>
      </c>
      <c r="Q37" s="8">
        <v>960</v>
      </c>
      <c r="R37" s="8">
        <v>131</v>
      </c>
      <c r="S37" s="8">
        <v>198</v>
      </c>
      <c r="T37" s="8">
        <v>135</v>
      </c>
      <c r="U37" s="8">
        <v>0</v>
      </c>
      <c r="V37" s="8">
        <v>14</v>
      </c>
      <c r="W37" s="8">
        <v>18</v>
      </c>
      <c r="X37" s="8">
        <v>0</v>
      </c>
      <c r="Y37" s="8">
        <v>432</v>
      </c>
      <c r="Z37" s="8">
        <v>0</v>
      </c>
      <c r="AA37" s="8">
        <v>159</v>
      </c>
      <c r="AB37" s="8">
        <v>62</v>
      </c>
      <c r="AC37" s="8">
        <v>74</v>
      </c>
      <c r="AD37" s="8">
        <v>212</v>
      </c>
      <c r="AE37" s="8">
        <v>28</v>
      </c>
      <c r="AF37" s="8">
        <v>0</v>
      </c>
      <c r="AG37" s="8">
        <v>25</v>
      </c>
      <c r="AH37" s="8">
        <v>23</v>
      </c>
      <c r="AI37" s="8">
        <v>81</v>
      </c>
      <c r="AJ37" s="8">
        <v>64</v>
      </c>
      <c r="AK37" s="8">
        <v>224</v>
      </c>
      <c r="AL37" s="8">
        <v>55</v>
      </c>
      <c r="AM37" s="8">
        <v>115</v>
      </c>
      <c r="AN37" s="8">
        <v>232</v>
      </c>
      <c r="AO37" s="8">
        <v>86</v>
      </c>
      <c r="AP37" s="8">
        <v>565</v>
      </c>
      <c r="AQ37">
        <v>467</v>
      </c>
      <c r="AR37">
        <v>299</v>
      </c>
      <c r="AS37">
        <v>88</v>
      </c>
      <c r="AT37">
        <v>418</v>
      </c>
      <c r="AU37">
        <v>0</v>
      </c>
      <c r="AV37">
        <v>376</v>
      </c>
      <c r="AW37">
        <v>180</v>
      </c>
      <c r="AX37">
        <v>4</v>
      </c>
      <c r="AY37">
        <v>147</v>
      </c>
      <c r="AZ37">
        <v>96</v>
      </c>
      <c r="BA37">
        <v>15</v>
      </c>
      <c r="BB37">
        <v>30</v>
      </c>
      <c r="BC37">
        <v>363</v>
      </c>
      <c r="BD37">
        <v>79</v>
      </c>
      <c r="BE37">
        <v>118</v>
      </c>
      <c r="BF37">
        <v>114</v>
      </c>
      <c r="BG37">
        <v>84</v>
      </c>
      <c r="BH37">
        <v>0</v>
      </c>
      <c r="BI37">
        <v>95</v>
      </c>
      <c r="BJ37">
        <v>106</v>
      </c>
      <c r="BK37">
        <v>54</v>
      </c>
      <c r="BL37">
        <v>344</v>
      </c>
      <c r="BM37">
        <v>150</v>
      </c>
      <c r="BN37">
        <v>1221</v>
      </c>
      <c r="BO37">
        <v>160</v>
      </c>
      <c r="BP37">
        <v>238</v>
      </c>
      <c r="BQ37">
        <v>2095</v>
      </c>
      <c r="BR37">
        <v>191</v>
      </c>
      <c r="BS37">
        <v>133</v>
      </c>
      <c r="BT37">
        <v>49</v>
      </c>
      <c r="BU37">
        <v>28</v>
      </c>
      <c r="BV37">
        <v>148</v>
      </c>
      <c r="BW37">
        <v>185</v>
      </c>
      <c r="BX37">
        <v>29</v>
      </c>
      <c r="BY37">
        <v>0</v>
      </c>
      <c r="BZ37">
        <v>51</v>
      </c>
      <c r="CA37">
        <v>123</v>
      </c>
      <c r="CB37">
        <v>104</v>
      </c>
      <c r="CC37">
        <v>797</v>
      </c>
      <c r="CD37">
        <v>105</v>
      </c>
    </row>
    <row r="38" spans="1:82">
      <c r="A38" t="s">
        <v>13</v>
      </c>
      <c r="B38" t="s">
        <v>36</v>
      </c>
      <c r="C38" t="s">
        <v>25</v>
      </c>
      <c r="D38" s="8">
        <v>42</v>
      </c>
      <c r="E38" s="8">
        <v>156</v>
      </c>
      <c r="F38" s="8">
        <v>189</v>
      </c>
      <c r="G38" s="8">
        <v>73</v>
      </c>
      <c r="H38" s="8">
        <v>14</v>
      </c>
      <c r="I38" s="8">
        <v>113</v>
      </c>
      <c r="J38" s="8">
        <v>132</v>
      </c>
      <c r="K38" s="8">
        <v>5976</v>
      </c>
      <c r="L38" s="8">
        <v>51</v>
      </c>
      <c r="M38" s="8">
        <v>24</v>
      </c>
      <c r="N38" s="8">
        <v>526</v>
      </c>
      <c r="O38" s="8">
        <v>224</v>
      </c>
      <c r="P38" s="8">
        <v>74</v>
      </c>
      <c r="Q38" s="8">
        <v>284</v>
      </c>
      <c r="R38" s="8">
        <v>213</v>
      </c>
      <c r="S38" s="8">
        <v>1253</v>
      </c>
      <c r="T38" s="8">
        <v>772</v>
      </c>
      <c r="U38" s="8">
        <v>38</v>
      </c>
      <c r="V38" s="8">
        <v>32</v>
      </c>
      <c r="W38" s="8">
        <v>2</v>
      </c>
      <c r="X38" s="8">
        <v>46</v>
      </c>
      <c r="Y38" s="8">
        <v>561</v>
      </c>
      <c r="Z38" s="8">
        <v>18</v>
      </c>
      <c r="AA38" s="8">
        <v>348</v>
      </c>
      <c r="AB38" s="8">
        <v>17</v>
      </c>
      <c r="AC38" s="8">
        <v>650</v>
      </c>
      <c r="AD38" s="8">
        <v>637</v>
      </c>
      <c r="AE38" s="8">
        <v>26</v>
      </c>
      <c r="AF38" s="8">
        <v>3</v>
      </c>
      <c r="AG38" s="8">
        <v>78</v>
      </c>
      <c r="AH38" s="8">
        <v>98</v>
      </c>
      <c r="AI38" s="8">
        <v>617</v>
      </c>
      <c r="AJ38" s="8">
        <v>1121</v>
      </c>
      <c r="AK38" s="8">
        <v>3121</v>
      </c>
      <c r="AL38" s="8">
        <v>229</v>
      </c>
      <c r="AM38" s="8">
        <v>347</v>
      </c>
      <c r="AN38" s="8">
        <v>779</v>
      </c>
      <c r="AO38" s="8">
        <v>202</v>
      </c>
      <c r="AP38" s="8">
        <v>1857</v>
      </c>
      <c r="AQ38">
        <v>250</v>
      </c>
      <c r="AR38">
        <v>145</v>
      </c>
      <c r="AS38">
        <v>688</v>
      </c>
      <c r="AT38">
        <v>1337</v>
      </c>
      <c r="AU38">
        <v>0</v>
      </c>
      <c r="AV38">
        <v>1103</v>
      </c>
      <c r="AW38">
        <v>256</v>
      </c>
      <c r="AX38">
        <v>20</v>
      </c>
      <c r="AY38">
        <v>451</v>
      </c>
      <c r="AZ38">
        <v>395</v>
      </c>
      <c r="BA38">
        <v>221</v>
      </c>
      <c r="BB38">
        <v>72</v>
      </c>
      <c r="BC38">
        <v>738</v>
      </c>
      <c r="BD38">
        <v>0</v>
      </c>
      <c r="BE38">
        <v>228</v>
      </c>
      <c r="BF38">
        <v>122</v>
      </c>
      <c r="BG38">
        <v>81</v>
      </c>
      <c r="BH38">
        <v>3</v>
      </c>
      <c r="BI38">
        <v>57</v>
      </c>
      <c r="BJ38">
        <v>805</v>
      </c>
      <c r="BK38">
        <v>469</v>
      </c>
      <c r="BL38">
        <v>303</v>
      </c>
      <c r="BM38">
        <v>1154</v>
      </c>
      <c r="BN38">
        <v>360</v>
      </c>
      <c r="BO38">
        <v>152</v>
      </c>
      <c r="BP38">
        <v>77</v>
      </c>
      <c r="BQ38">
        <v>3937</v>
      </c>
      <c r="BR38">
        <v>258</v>
      </c>
      <c r="BS38">
        <v>324</v>
      </c>
      <c r="BT38">
        <v>137</v>
      </c>
      <c r="BU38">
        <v>2</v>
      </c>
      <c r="BV38">
        <v>320</v>
      </c>
      <c r="BW38">
        <v>275</v>
      </c>
      <c r="BX38">
        <v>28</v>
      </c>
      <c r="BY38">
        <v>0</v>
      </c>
      <c r="BZ38">
        <v>268</v>
      </c>
      <c r="CA38">
        <v>63</v>
      </c>
      <c r="CB38">
        <v>82</v>
      </c>
      <c r="CC38">
        <v>2051</v>
      </c>
      <c r="CD38">
        <v>394</v>
      </c>
    </row>
    <row r="39" spans="1:82">
      <c r="A39" t="s">
        <v>13</v>
      </c>
      <c r="B39" t="s">
        <v>36</v>
      </c>
      <c r="C39" t="s">
        <v>26</v>
      </c>
      <c r="D39" s="8">
        <v>785</v>
      </c>
      <c r="E39" s="8">
        <v>127</v>
      </c>
      <c r="F39" s="8">
        <v>159</v>
      </c>
      <c r="G39" s="8">
        <v>106</v>
      </c>
      <c r="H39" s="8">
        <v>0</v>
      </c>
      <c r="I39" s="8">
        <v>184</v>
      </c>
      <c r="J39" s="8">
        <v>57</v>
      </c>
      <c r="K39" s="8">
        <v>11973</v>
      </c>
      <c r="L39" s="8">
        <v>123</v>
      </c>
      <c r="M39" s="8">
        <v>38</v>
      </c>
      <c r="N39" s="8">
        <v>790</v>
      </c>
      <c r="O39" s="8">
        <v>524</v>
      </c>
      <c r="P39" s="8">
        <v>548</v>
      </c>
      <c r="Q39" s="8">
        <v>1384</v>
      </c>
      <c r="R39" s="8">
        <v>153</v>
      </c>
      <c r="S39" s="8">
        <v>1572</v>
      </c>
      <c r="T39" s="8">
        <v>918</v>
      </c>
      <c r="U39" s="8">
        <v>1</v>
      </c>
      <c r="V39" s="8">
        <v>39</v>
      </c>
      <c r="W39" s="8">
        <v>220</v>
      </c>
      <c r="X39" s="8">
        <v>41</v>
      </c>
      <c r="Y39" s="8">
        <v>756</v>
      </c>
      <c r="Z39" s="8">
        <v>10</v>
      </c>
      <c r="AA39" s="8">
        <v>731</v>
      </c>
      <c r="AB39" s="8">
        <v>54</v>
      </c>
      <c r="AC39" s="8">
        <v>770</v>
      </c>
      <c r="AD39" s="8">
        <v>768</v>
      </c>
      <c r="AE39" s="8">
        <v>24</v>
      </c>
      <c r="AF39" s="8">
        <v>60</v>
      </c>
      <c r="AG39" s="8">
        <v>74</v>
      </c>
      <c r="AH39" s="8">
        <v>192</v>
      </c>
      <c r="AI39" s="8">
        <v>587</v>
      </c>
      <c r="AJ39" s="8">
        <v>1536</v>
      </c>
      <c r="AK39" s="8">
        <v>4223</v>
      </c>
      <c r="AL39" s="8">
        <v>310</v>
      </c>
      <c r="AM39" s="8">
        <v>507</v>
      </c>
      <c r="AN39" s="8">
        <v>1418</v>
      </c>
      <c r="AO39" s="8">
        <v>241</v>
      </c>
      <c r="AP39" s="8">
        <v>2836</v>
      </c>
      <c r="AQ39">
        <v>424</v>
      </c>
      <c r="AR39">
        <v>332</v>
      </c>
      <c r="AS39">
        <v>1074</v>
      </c>
      <c r="AT39">
        <v>1241</v>
      </c>
      <c r="AU39">
        <v>0</v>
      </c>
      <c r="AV39">
        <v>1252</v>
      </c>
      <c r="AW39">
        <v>399</v>
      </c>
      <c r="AX39">
        <v>68</v>
      </c>
      <c r="AY39">
        <v>685</v>
      </c>
      <c r="AZ39">
        <v>459</v>
      </c>
      <c r="BA39">
        <v>356</v>
      </c>
      <c r="BB39">
        <v>116</v>
      </c>
      <c r="BC39">
        <v>977</v>
      </c>
      <c r="BD39">
        <v>18</v>
      </c>
      <c r="BE39">
        <v>437</v>
      </c>
      <c r="BF39">
        <v>141</v>
      </c>
      <c r="BG39">
        <v>72</v>
      </c>
      <c r="BH39">
        <v>6</v>
      </c>
      <c r="BI39">
        <v>168</v>
      </c>
      <c r="BJ39">
        <v>1002</v>
      </c>
      <c r="BK39">
        <v>707</v>
      </c>
      <c r="BL39">
        <v>517</v>
      </c>
      <c r="BM39">
        <v>1212</v>
      </c>
      <c r="BN39">
        <v>222</v>
      </c>
      <c r="BO39">
        <v>167</v>
      </c>
      <c r="BP39">
        <v>123</v>
      </c>
      <c r="BQ39">
        <v>5029</v>
      </c>
      <c r="BR39">
        <v>246</v>
      </c>
      <c r="BS39">
        <v>288</v>
      </c>
      <c r="BT39">
        <v>347</v>
      </c>
      <c r="BU39">
        <v>1</v>
      </c>
      <c r="BV39">
        <v>298</v>
      </c>
      <c r="BW39">
        <v>833</v>
      </c>
      <c r="BX39">
        <v>21</v>
      </c>
      <c r="BY39">
        <v>3</v>
      </c>
      <c r="BZ39">
        <v>267</v>
      </c>
      <c r="CA39">
        <v>48</v>
      </c>
      <c r="CB39">
        <v>130</v>
      </c>
      <c r="CC39">
        <v>3222</v>
      </c>
      <c r="CD39">
        <v>403</v>
      </c>
    </row>
    <row r="40" spans="1:82">
      <c r="A40" t="s">
        <v>13</v>
      </c>
      <c r="B40" t="s">
        <v>36</v>
      </c>
      <c r="C40" t="s">
        <v>27</v>
      </c>
      <c r="D40" s="8">
        <v>180</v>
      </c>
      <c r="E40" s="8">
        <v>100</v>
      </c>
      <c r="F40" s="8">
        <v>302</v>
      </c>
      <c r="G40" s="8">
        <v>243</v>
      </c>
      <c r="H40" s="8">
        <v>0</v>
      </c>
      <c r="I40" s="8">
        <v>86</v>
      </c>
      <c r="J40" s="8">
        <v>79</v>
      </c>
      <c r="K40" s="8">
        <v>12032</v>
      </c>
      <c r="L40" s="8">
        <v>222</v>
      </c>
      <c r="M40" s="8">
        <v>93</v>
      </c>
      <c r="N40" s="8">
        <v>872</v>
      </c>
      <c r="O40" s="8">
        <v>425</v>
      </c>
      <c r="P40" s="8">
        <v>476</v>
      </c>
      <c r="Q40" s="8">
        <v>1223</v>
      </c>
      <c r="R40" s="8">
        <v>233</v>
      </c>
      <c r="S40" s="8">
        <v>2109</v>
      </c>
      <c r="T40" s="8">
        <v>936</v>
      </c>
      <c r="U40" s="8">
        <v>0</v>
      </c>
      <c r="V40" s="8">
        <v>32</v>
      </c>
      <c r="W40" s="8">
        <v>62</v>
      </c>
      <c r="X40" s="8">
        <v>4</v>
      </c>
      <c r="Y40" s="8">
        <v>965</v>
      </c>
      <c r="Z40" s="8">
        <v>29</v>
      </c>
      <c r="AA40" s="8">
        <v>601</v>
      </c>
      <c r="AB40" s="8">
        <v>62</v>
      </c>
      <c r="AC40" s="8">
        <v>717</v>
      </c>
      <c r="AD40" s="8">
        <v>920</v>
      </c>
      <c r="AE40" s="8">
        <v>78</v>
      </c>
      <c r="AF40" s="8">
        <v>0</v>
      </c>
      <c r="AG40" s="8">
        <v>106</v>
      </c>
      <c r="AH40" s="8">
        <v>91</v>
      </c>
      <c r="AI40" s="8">
        <v>1143</v>
      </c>
      <c r="AJ40" s="8">
        <v>1639</v>
      </c>
      <c r="AK40" s="8">
        <v>4536</v>
      </c>
      <c r="AL40" s="8">
        <v>199</v>
      </c>
      <c r="AM40" s="8">
        <v>565</v>
      </c>
      <c r="AN40" s="8">
        <v>1609</v>
      </c>
      <c r="AO40" s="8">
        <v>347</v>
      </c>
      <c r="AP40" s="8">
        <v>2831</v>
      </c>
      <c r="AQ40">
        <v>352</v>
      </c>
      <c r="AR40">
        <v>219</v>
      </c>
      <c r="AS40">
        <v>811</v>
      </c>
      <c r="AT40">
        <v>1848</v>
      </c>
      <c r="AU40">
        <v>3</v>
      </c>
      <c r="AV40">
        <v>1472</v>
      </c>
      <c r="AW40">
        <v>261</v>
      </c>
      <c r="AX40">
        <v>20</v>
      </c>
      <c r="AY40">
        <v>674</v>
      </c>
      <c r="AZ40">
        <v>416</v>
      </c>
      <c r="BA40">
        <v>179</v>
      </c>
      <c r="BB40">
        <v>46</v>
      </c>
      <c r="BC40">
        <v>855</v>
      </c>
      <c r="BD40">
        <v>38</v>
      </c>
      <c r="BE40">
        <v>393</v>
      </c>
      <c r="BF40">
        <v>240</v>
      </c>
      <c r="BG40">
        <v>100</v>
      </c>
      <c r="BH40">
        <v>12</v>
      </c>
      <c r="BI40">
        <v>323</v>
      </c>
      <c r="BJ40">
        <v>1487</v>
      </c>
      <c r="BK40">
        <v>678</v>
      </c>
      <c r="BL40">
        <v>799</v>
      </c>
      <c r="BM40">
        <v>1098</v>
      </c>
      <c r="BN40">
        <v>334</v>
      </c>
      <c r="BO40">
        <v>86</v>
      </c>
      <c r="BP40">
        <v>46</v>
      </c>
      <c r="BQ40">
        <v>4897</v>
      </c>
      <c r="BR40">
        <v>243</v>
      </c>
      <c r="BS40">
        <v>400</v>
      </c>
      <c r="BT40">
        <v>121</v>
      </c>
      <c r="BU40">
        <v>0</v>
      </c>
      <c r="BV40">
        <v>527</v>
      </c>
      <c r="BW40">
        <v>829</v>
      </c>
      <c r="BX40">
        <v>88</v>
      </c>
      <c r="BY40">
        <v>0</v>
      </c>
      <c r="BZ40">
        <v>189</v>
      </c>
      <c r="CA40">
        <v>207</v>
      </c>
      <c r="CB40">
        <v>214</v>
      </c>
      <c r="CC40">
        <v>3096</v>
      </c>
      <c r="CD40">
        <v>504</v>
      </c>
    </row>
    <row r="41" spans="1:82">
      <c r="A41" t="s">
        <v>13</v>
      </c>
      <c r="B41" t="s">
        <v>36</v>
      </c>
      <c r="C41" t="s">
        <v>28</v>
      </c>
      <c r="D41" s="8">
        <v>109</v>
      </c>
      <c r="E41" s="8">
        <v>306</v>
      </c>
      <c r="F41" s="8">
        <v>290</v>
      </c>
      <c r="G41" s="8">
        <v>245</v>
      </c>
      <c r="H41" s="8">
        <v>47</v>
      </c>
      <c r="I41" s="8">
        <v>141</v>
      </c>
      <c r="J41" s="8">
        <v>266</v>
      </c>
      <c r="K41" s="8">
        <v>13282</v>
      </c>
      <c r="L41" s="8">
        <v>196</v>
      </c>
      <c r="M41" s="8">
        <v>102</v>
      </c>
      <c r="N41" s="8">
        <v>1102</v>
      </c>
      <c r="O41" s="8">
        <v>511</v>
      </c>
      <c r="P41" s="8">
        <v>412</v>
      </c>
      <c r="Q41" s="8">
        <v>860</v>
      </c>
      <c r="R41" s="8">
        <v>385</v>
      </c>
      <c r="S41" s="8">
        <v>2977</v>
      </c>
      <c r="T41" s="8">
        <v>1006</v>
      </c>
      <c r="U41" s="8">
        <v>9</v>
      </c>
      <c r="V41" s="8">
        <v>58</v>
      </c>
      <c r="W41" s="8">
        <v>51</v>
      </c>
      <c r="X41" s="8">
        <v>12</v>
      </c>
      <c r="Y41" s="8">
        <v>1362</v>
      </c>
      <c r="Z41" s="8">
        <v>26</v>
      </c>
      <c r="AA41" s="8">
        <v>885</v>
      </c>
      <c r="AB41" s="8">
        <v>35</v>
      </c>
      <c r="AC41" s="8">
        <v>935</v>
      </c>
      <c r="AD41" s="8">
        <v>1268</v>
      </c>
      <c r="AE41" s="8">
        <v>73</v>
      </c>
      <c r="AF41" s="8">
        <v>0</v>
      </c>
      <c r="AG41" s="8">
        <v>117</v>
      </c>
      <c r="AH41" s="8">
        <v>211</v>
      </c>
      <c r="AI41" s="8">
        <v>1303</v>
      </c>
      <c r="AJ41" s="8">
        <v>2026</v>
      </c>
      <c r="AK41" s="8">
        <v>6484</v>
      </c>
      <c r="AL41" s="8">
        <v>333</v>
      </c>
      <c r="AM41" s="8">
        <v>791</v>
      </c>
      <c r="AN41" s="8">
        <v>1833</v>
      </c>
      <c r="AO41" s="8">
        <v>492</v>
      </c>
      <c r="AP41" s="8">
        <v>3886</v>
      </c>
      <c r="AQ41">
        <v>622</v>
      </c>
      <c r="AR41">
        <v>329</v>
      </c>
      <c r="AS41">
        <v>1763</v>
      </c>
      <c r="AT41">
        <v>2738</v>
      </c>
      <c r="AU41">
        <v>5</v>
      </c>
      <c r="AV41">
        <v>1808</v>
      </c>
      <c r="AW41">
        <v>414</v>
      </c>
      <c r="AX41">
        <v>91</v>
      </c>
      <c r="AY41">
        <v>962</v>
      </c>
      <c r="AZ41">
        <v>471</v>
      </c>
      <c r="BA41">
        <v>253</v>
      </c>
      <c r="BB41">
        <v>161</v>
      </c>
      <c r="BC41">
        <v>1566</v>
      </c>
      <c r="BD41">
        <v>3</v>
      </c>
      <c r="BE41">
        <v>556</v>
      </c>
      <c r="BF41">
        <v>274</v>
      </c>
      <c r="BG41">
        <v>176</v>
      </c>
      <c r="BH41">
        <v>9</v>
      </c>
      <c r="BI41">
        <v>371</v>
      </c>
      <c r="BJ41">
        <v>1900</v>
      </c>
      <c r="BK41">
        <v>693</v>
      </c>
      <c r="BL41">
        <v>994</v>
      </c>
      <c r="BM41">
        <v>1956</v>
      </c>
      <c r="BN41">
        <v>616</v>
      </c>
      <c r="BO41">
        <v>263</v>
      </c>
      <c r="BP41">
        <v>154</v>
      </c>
      <c r="BQ41">
        <v>7019</v>
      </c>
      <c r="BR41">
        <v>417</v>
      </c>
      <c r="BS41">
        <v>447</v>
      </c>
      <c r="BT41">
        <v>326</v>
      </c>
      <c r="BU41">
        <v>7</v>
      </c>
      <c r="BV41">
        <v>842</v>
      </c>
      <c r="BW41">
        <v>860</v>
      </c>
      <c r="BX41">
        <v>97</v>
      </c>
      <c r="BY41">
        <v>0</v>
      </c>
      <c r="BZ41">
        <v>379</v>
      </c>
      <c r="CA41">
        <v>203</v>
      </c>
      <c r="CB41">
        <v>173</v>
      </c>
      <c r="CC41">
        <v>3790</v>
      </c>
      <c r="CD41">
        <v>804</v>
      </c>
    </row>
    <row r="42" spans="1:82">
      <c r="A42" t="s">
        <v>13</v>
      </c>
      <c r="B42" t="s">
        <v>36</v>
      </c>
      <c r="C42" t="s">
        <v>29</v>
      </c>
      <c r="D42" s="8">
        <v>121</v>
      </c>
      <c r="E42" s="8">
        <v>157</v>
      </c>
      <c r="F42" s="8">
        <v>107</v>
      </c>
      <c r="G42" s="8">
        <v>122</v>
      </c>
      <c r="H42" s="8">
        <v>11</v>
      </c>
      <c r="I42" s="8">
        <v>82</v>
      </c>
      <c r="J42" s="8">
        <v>104</v>
      </c>
      <c r="K42" s="8">
        <v>9375</v>
      </c>
      <c r="L42" s="8">
        <v>131</v>
      </c>
      <c r="M42" s="8">
        <v>38</v>
      </c>
      <c r="N42" s="8">
        <v>702</v>
      </c>
      <c r="O42" s="8">
        <v>360</v>
      </c>
      <c r="P42" s="8">
        <v>210</v>
      </c>
      <c r="Q42" s="8">
        <v>484</v>
      </c>
      <c r="R42" s="8">
        <v>307</v>
      </c>
      <c r="S42" s="8">
        <v>1530</v>
      </c>
      <c r="T42" s="8">
        <v>525</v>
      </c>
      <c r="U42" s="8">
        <v>5</v>
      </c>
      <c r="V42" s="8">
        <v>47</v>
      </c>
      <c r="W42" s="8">
        <v>38</v>
      </c>
      <c r="X42" s="8">
        <v>0</v>
      </c>
      <c r="Y42" s="8">
        <v>761</v>
      </c>
      <c r="Z42" s="8">
        <v>8</v>
      </c>
      <c r="AA42" s="8">
        <v>502</v>
      </c>
      <c r="AB42" s="8">
        <v>47</v>
      </c>
      <c r="AC42" s="8">
        <v>672</v>
      </c>
      <c r="AD42" s="8">
        <v>820</v>
      </c>
      <c r="AE42" s="8">
        <v>33</v>
      </c>
      <c r="AF42" s="8">
        <v>0</v>
      </c>
      <c r="AG42" s="8">
        <v>72</v>
      </c>
      <c r="AH42" s="8">
        <v>106</v>
      </c>
      <c r="AI42" s="8">
        <v>678</v>
      </c>
      <c r="AJ42" s="8">
        <v>1430</v>
      </c>
      <c r="AK42" s="8">
        <v>5040</v>
      </c>
      <c r="AL42" s="8">
        <v>186</v>
      </c>
      <c r="AM42" s="8">
        <v>676</v>
      </c>
      <c r="AN42" s="8">
        <v>1381</v>
      </c>
      <c r="AO42" s="8">
        <v>357</v>
      </c>
      <c r="AP42" s="8">
        <v>2039</v>
      </c>
      <c r="AQ42">
        <v>471</v>
      </c>
      <c r="AR42">
        <v>206</v>
      </c>
      <c r="AS42">
        <v>1037</v>
      </c>
      <c r="AT42">
        <v>1515</v>
      </c>
      <c r="AU42">
        <v>0</v>
      </c>
      <c r="AV42">
        <v>1009</v>
      </c>
      <c r="AW42">
        <v>263</v>
      </c>
      <c r="AX42">
        <v>59</v>
      </c>
      <c r="AY42">
        <v>647</v>
      </c>
      <c r="AZ42">
        <v>395</v>
      </c>
      <c r="BA42">
        <v>204</v>
      </c>
      <c r="BB42">
        <v>70</v>
      </c>
      <c r="BC42">
        <v>1039</v>
      </c>
      <c r="BD42">
        <v>3</v>
      </c>
      <c r="BE42">
        <v>385</v>
      </c>
      <c r="BF42">
        <v>178</v>
      </c>
      <c r="BG42">
        <v>77</v>
      </c>
      <c r="BH42">
        <v>11</v>
      </c>
      <c r="BI42">
        <v>161</v>
      </c>
      <c r="BJ42">
        <v>1404</v>
      </c>
      <c r="BK42">
        <v>764</v>
      </c>
      <c r="BL42">
        <v>540</v>
      </c>
      <c r="BM42">
        <v>986</v>
      </c>
      <c r="BN42">
        <v>321</v>
      </c>
      <c r="BO42">
        <v>193</v>
      </c>
      <c r="BP42">
        <v>66</v>
      </c>
      <c r="BQ42">
        <v>4660</v>
      </c>
      <c r="BR42">
        <v>145</v>
      </c>
      <c r="BS42">
        <v>433</v>
      </c>
      <c r="BT42">
        <v>190</v>
      </c>
      <c r="BU42">
        <v>8</v>
      </c>
      <c r="BV42">
        <v>413</v>
      </c>
      <c r="BW42">
        <v>373</v>
      </c>
      <c r="BX42">
        <v>34</v>
      </c>
      <c r="BY42">
        <v>0</v>
      </c>
      <c r="BZ42">
        <v>258</v>
      </c>
      <c r="CA42">
        <v>72</v>
      </c>
      <c r="CB42">
        <v>140</v>
      </c>
      <c r="CC42">
        <v>2543</v>
      </c>
      <c r="CD42">
        <v>478</v>
      </c>
    </row>
    <row r="43" spans="1:82">
      <c r="A43" t="s">
        <v>13</v>
      </c>
      <c r="B43" t="s">
        <v>36</v>
      </c>
      <c r="C43" t="s">
        <v>30</v>
      </c>
      <c r="D43" s="8">
        <v>54</v>
      </c>
      <c r="E43" s="8">
        <v>60</v>
      </c>
      <c r="F43" s="8">
        <v>117</v>
      </c>
      <c r="G43" s="8">
        <v>50</v>
      </c>
      <c r="H43" s="8">
        <v>7</v>
      </c>
      <c r="I43" s="8">
        <v>102</v>
      </c>
      <c r="J43" s="8">
        <v>41</v>
      </c>
      <c r="K43" s="8">
        <v>5163</v>
      </c>
      <c r="L43" s="8">
        <v>29</v>
      </c>
      <c r="M43" s="8">
        <v>26</v>
      </c>
      <c r="N43" s="8">
        <v>443</v>
      </c>
      <c r="O43" s="8">
        <v>120</v>
      </c>
      <c r="P43" s="8">
        <v>115</v>
      </c>
      <c r="Q43" s="8">
        <v>374</v>
      </c>
      <c r="R43" s="8">
        <v>184</v>
      </c>
      <c r="S43" s="8">
        <v>717</v>
      </c>
      <c r="T43" s="8">
        <v>378</v>
      </c>
      <c r="U43" s="8">
        <v>1</v>
      </c>
      <c r="V43" s="8">
        <v>21</v>
      </c>
      <c r="W43" s="8">
        <v>23</v>
      </c>
      <c r="X43" s="8">
        <v>11</v>
      </c>
      <c r="Y43" s="8">
        <v>215</v>
      </c>
      <c r="Z43" s="8">
        <v>18</v>
      </c>
      <c r="AA43" s="8">
        <v>203</v>
      </c>
      <c r="AB43" s="8">
        <v>18</v>
      </c>
      <c r="AC43" s="8">
        <v>304</v>
      </c>
      <c r="AD43" s="8">
        <v>304</v>
      </c>
      <c r="AE43" s="8">
        <v>34</v>
      </c>
      <c r="AF43" s="8">
        <v>2</v>
      </c>
      <c r="AG43" s="8">
        <v>35</v>
      </c>
      <c r="AH43" s="8">
        <v>40</v>
      </c>
      <c r="AI43" s="8">
        <v>265</v>
      </c>
      <c r="AJ43" s="8">
        <v>796</v>
      </c>
      <c r="AK43" s="8">
        <v>2396</v>
      </c>
      <c r="AL43" s="8">
        <v>110</v>
      </c>
      <c r="AM43" s="8">
        <v>215</v>
      </c>
      <c r="AN43" s="8">
        <v>845</v>
      </c>
      <c r="AO43" s="8">
        <v>89</v>
      </c>
      <c r="AP43" s="8">
        <v>1179</v>
      </c>
      <c r="AQ43">
        <v>178</v>
      </c>
      <c r="AR43">
        <v>71</v>
      </c>
      <c r="AS43">
        <v>525</v>
      </c>
      <c r="AT43">
        <v>888</v>
      </c>
      <c r="AU43">
        <v>9</v>
      </c>
      <c r="AV43">
        <v>535</v>
      </c>
      <c r="AW43">
        <v>116</v>
      </c>
      <c r="AX43">
        <v>7</v>
      </c>
      <c r="AY43">
        <v>231</v>
      </c>
      <c r="AZ43">
        <v>263</v>
      </c>
      <c r="BA43">
        <v>50</v>
      </c>
      <c r="BB43">
        <v>47</v>
      </c>
      <c r="BC43">
        <v>397</v>
      </c>
      <c r="BD43">
        <v>0</v>
      </c>
      <c r="BE43">
        <v>152</v>
      </c>
      <c r="BF43">
        <v>72</v>
      </c>
      <c r="BG43">
        <v>12</v>
      </c>
      <c r="BH43">
        <v>0</v>
      </c>
      <c r="BI43">
        <v>87</v>
      </c>
      <c r="BJ43">
        <v>295</v>
      </c>
      <c r="BK43">
        <v>374</v>
      </c>
      <c r="BL43">
        <v>153</v>
      </c>
      <c r="BM43">
        <v>495</v>
      </c>
      <c r="BN43">
        <v>139</v>
      </c>
      <c r="BO43">
        <v>52</v>
      </c>
      <c r="BP43">
        <v>51</v>
      </c>
      <c r="BQ43">
        <v>2482</v>
      </c>
      <c r="BR43">
        <v>246</v>
      </c>
      <c r="BS43">
        <v>80</v>
      </c>
      <c r="BT43">
        <v>81</v>
      </c>
      <c r="BU43">
        <v>8</v>
      </c>
      <c r="BV43">
        <v>274</v>
      </c>
      <c r="BW43">
        <v>98</v>
      </c>
      <c r="BX43">
        <v>0</v>
      </c>
      <c r="BY43">
        <v>16</v>
      </c>
      <c r="BZ43">
        <v>126</v>
      </c>
      <c r="CA43">
        <v>95</v>
      </c>
      <c r="CB43">
        <v>50</v>
      </c>
      <c r="CC43">
        <v>1338</v>
      </c>
      <c r="CD43">
        <v>292</v>
      </c>
    </row>
    <row r="44" spans="1:82">
      <c r="A44" t="s">
        <v>13</v>
      </c>
      <c r="B44" t="s">
        <v>35</v>
      </c>
      <c r="C44" t="s">
        <v>25</v>
      </c>
      <c r="D44" s="8">
        <v>658</v>
      </c>
      <c r="E44" s="8">
        <v>276</v>
      </c>
      <c r="F44" s="8">
        <v>148</v>
      </c>
      <c r="G44" s="8">
        <v>111</v>
      </c>
      <c r="H44" s="8">
        <v>44</v>
      </c>
      <c r="I44" s="8">
        <v>99</v>
      </c>
      <c r="J44" s="8">
        <v>194</v>
      </c>
      <c r="K44" s="8">
        <v>3690</v>
      </c>
      <c r="L44" s="8">
        <v>13</v>
      </c>
      <c r="M44" s="8">
        <v>240</v>
      </c>
      <c r="N44" s="8">
        <v>673</v>
      </c>
      <c r="O44" s="8">
        <v>669</v>
      </c>
      <c r="P44" s="8">
        <v>613</v>
      </c>
      <c r="Q44" s="8">
        <v>1301</v>
      </c>
      <c r="R44" s="8">
        <v>481</v>
      </c>
      <c r="S44" s="8">
        <v>79</v>
      </c>
      <c r="T44" s="8">
        <v>56</v>
      </c>
      <c r="U44" s="8">
        <v>44</v>
      </c>
      <c r="V44" s="8">
        <v>78</v>
      </c>
      <c r="W44" s="8">
        <v>85</v>
      </c>
      <c r="X44" s="8">
        <v>35</v>
      </c>
      <c r="Y44" s="8">
        <v>237</v>
      </c>
      <c r="Z44" s="8">
        <v>62</v>
      </c>
      <c r="AA44" s="8">
        <v>252</v>
      </c>
      <c r="AB44" s="8">
        <v>69</v>
      </c>
      <c r="AC44" s="8">
        <v>122</v>
      </c>
      <c r="AD44" s="8">
        <v>613</v>
      </c>
      <c r="AE44" s="8">
        <v>43</v>
      </c>
      <c r="AF44" s="8">
        <v>432</v>
      </c>
      <c r="AG44" s="8">
        <v>0</v>
      </c>
      <c r="AH44" s="8">
        <v>159</v>
      </c>
      <c r="AI44" s="8">
        <v>130</v>
      </c>
      <c r="AJ44" s="8">
        <v>18</v>
      </c>
      <c r="AK44" s="8">
        <v>34</v>
      </c>
      <c r="AL44" s="8">
        <v>597</v>
      </c>
      <c r="AM44" s="8">
        <v>113</v>
      </c>
      <c r="AN44" s="8">
        <v>1310</v>
      </c>
      <c r="AO44" s="8">
        <v>804</v>
      </c>
      <c r="AP44" s="8">
        <v>424</v>
      </c>
      <c r="AQ44">
        <v>741</v>
      </c>
      <c r="AR44">
        <v>258</v>
      </c>
      <c r="AS44">
        <v>144</v>
      </c>
      <c r="AT44">
        <v>4041</v>
      </c>
      <c r="AU44">
        <v>279</v>
      </c>
      <c r="AV44">
        <v>479</v>
      </c>
      <c r="AW44">
        <v>1512</v>
      </c>
      <c r="AX44">
        <v>28</v>
      </c>
      <c r="AY44">
        <v>537</v>
      </c>
      <c r="AZ44">
        <v>755</v>
      </c>
      <c r="BA44">
        <v>190</v>
      </c>
      <c r="BB44">
        <v>100</v>
      </c>
      <c r="BC44">
        <v>1764</v>
      </c>
      <c r="BD44">
        <v>9</v>
      </c>
      <c r="BE44">
        <v>67</v>
      </c>
      <c r="BF44">
        <v>16</v>
      </c>
      <c r="BG44">
        <v>218</v>
      </c>
      <c r="BH44">
        <v>1</v>
      </c>
      <c r="BI44">
        <v>861</v>
      </c>
      <c r="BJ44">
        <v>138</v>
      </c>
      <c r="BK44">
        <v>88</v>
      </c>
      <c r="BL44">
        <v>301</v>
      </c>
      <c r="BM44">
        <v>978</v>
      </c>
      <c r="BN44">
        <v>578</v>
      </c>
      <c r="BO44">
        <v>369</v>
      </c>
      <c r="BP44">
        <v>1011</v>
      </c>
      <c r="BQ44">
        <v>201</v>
      </c>
      <c r="BR44">
        <v>177</v>
      </c>
      <c r="BS44">
        <v>654</v>
      </c>
      <c r="BT44">
        <v>362</v>
      </c>
      <c r="BU44">
        <v>5</v>
      </c>
      <c r="BV44">
        <v>499</v>
      </c>
      <c r="BW44">
        <v>411</v>
      </c>
      <c r="BX44">
        <v>192</v>
      </c>
      <c r="BY44">
        <v>1</v>
      </c>
      <c r="BZ44">
        <v>29</v>
      </c>
      <c r="CA44">
        <v>216</v>
      </c>
      <c r="CB44">
        <v>157</v>
      </c>
      <c r="CC44">
        <v>1013</v>
      </c>
      <c r="CD44">
        <v>840</v>
      </c>
    </row>
    <row r="45" spans="1:82">
      <c r="A45" t="s">
        <v>13</v>
      </c>
      <c r="B45" t="s">
        <v>35</v>
      </c>
      <c r="C45" t="s">
        <v>26</v>
      </c>
      <c r="D45" s="8">
        <v>938</v>
      </c>
      <c r="E45" s="8">
        <v>193</v>
      </c>
      <c r="F45" s="8">
        <v>113</v>
      </c>
      <c r="G45" s="8">
        <v>63</v>
      </c>
      <c r="H45" s="8">
        <v>25</v>
      </c>
      <c r="I45" s="8">
        <v>109</v>
      </c>
      <c r="J45" s="8">
        <v>134</v>
      </c>
      <c r="K45" s="8">
        <v>4854</v>
      </c>
      <c r="L45" s="8">
        <v>8</v>
      </c>
      <c r="M45" s="8">
        <v>159</v>
      </c>
      <c r="N45" s="8">
        <v>542</v>
      </c>
      <c r="O45" s="8">
        <v>473</v>
      </c>
      <c r="P45" s="8">
        <v>1430</v>
      </c>
      <c r="Q45" s="8">
        <v>2034</v>
      </c>
      <c r="R45" s="8">
        <v>355</v>
      </c>
      <c r="S45" s="8">
        <v>78</v>
      </c>
      <c r="T45" s="8">
        <v>57</v>
      </c>
      <c r="U45" s="8">
        <v>12</v>
      </c>
      <c r="V45" s="8">
        <v>49</v>
      </c>
      <c r="W45" s="8">
        <v>85</v>
      </c>
      <c r="X45" s="8">
        <v>13</v>
      </c>
      <c r="Y45" s="8">
        <v>222</v>
      </c>
      <c r="Z45" s="8">
        <v>42</v>
      </c>
      <c r="AA45" s="8">
        <v>286</v>
      </c>
      <c r="AB45" s="8">
        <v>58</v>
      </c>
      <c r="AC45" s="8">
        <v>96</v>
      </c>
      <c r="AD45" s="8">
        <v>392</v>
      </c>
      <c r="AE45" s="8">
        <v>33</v>
      </c>
      <c r="AF45" s="8">
        <v>285</v>
      </c>
      <c r="AG45" s="8">
        <v>0</v>
      </c>
      <c r="AH45" s="8">
        <v>244</v>
      </c>
      <c r="AI45" s="8">
        <v>108</v>
      </c>
      <c r="AJ45" s="8">
        <v>16</v>
      </c>
      <c r="AK45" s="8">
        <v>27</v>
      </c>
      <c r="AL45" s="8">
        <v>306</v>
      </c>
      <c r="AM45" s="8">
        <v>81</v>
      </c>
      <c r="AN45" s="8">
        <v>1423</v>
      </c>
      <c r="AO45" s="8">
        <v>527</v>
      </c>
      <c r="AP45" s="8">
        <v>412</v>
      </c>
      <c r="AQ45">
        <v>499</v>
      </c>
      <c r="AR45">
        <v>402</v>
      </c>
      <c r="AS45">
        <v>121</v>
      </c>
      <c r="AT45">
        <v>2187</v>
      </c>
      <c r="AU45">
        <v>202</v>
      </c>
      <c r="AV45">
        <v>506</v>
      </c>
      <c r="AW45">
        <v>745</v>
      </c>
      <c r="AX45">
        <v>27</v>
      </c>
      <c r="AY45">
        <v>364</v>
      </c>
      <c r="AZ45">
        <v>400</v>
      </c>
      <c r="BA45">
        <v>168</v>
      </c>
      <c r="BB45">
        <v>71</v>
      </c>
      <c r="BC45">
        <v>962</v>
      </c>
      <c r="BD45">
        <v>5</v>
      </c>
      <c r="BE45">
        <v>72</v>
      </c>
      <c r="BF45">
        <v>16</v>
      </c>
      <c r="BG45">
        <v>155</v>
      </c>
      <c r="BH45">
        <v>3</v>
      </c>
      <c r="BI45">
        <v>1429</v>
      </c>
      <c r="BJ45">
        <v>99</v>
      </c>
      <c r="BK45">
        <v>110</v>
      </c>
      <c r="BL45">
        <v>944</v>
      </c>
      <c r="BM45">
        <v>630</v>
      </c>
      <c r="BN45">
        <v>329</v>
      </c>
      <c r="BO45">
        <v>232</v>
      </c>
      <c r="BP45">
        <v>703</v>
      </c>
      <c r="BQ45">
        <v>174</v>
      </c>
      <c r="BR45">
        <v>149</v>
      </c>
      <c r="BS45">
        <v>372</v>
      </c>
      <c r="BT45">
        <v>263</v>
      </c>
      <c r="BU45">
        <v>4</v>
      </c>
      <c r="BV45">
        <v>294</v>
      </c>
      <c r="BW45">
        <v>565</v>
      </c>
      <c r="BX45">
        <v>137</v>
      </c>
      <c r="BY45">
        <v>1</v>
      </c>
      <c r="BZ45">
        <v>25</v>
      </c>
      <c r="CA45">
        <v>159</v>
      </c>
      <c r="CB45">
        <v>150</v>
      </c>
      <c r="CC45">
        <v>1037</v>
      </c>
      <c r="CD45">
        <v>521</v>
      </c>
    </row>
    <row r="46" spans="1:82">
      <c r="A46" t="s">
        <v>13</v>
      </c>
      <c r="B46" t="s">
        <v>35</v>
      </c>
      <c r="C46" t="s">
        <v>27</v>
      </c>
      <c r="D46" s="8">
        <v>184</v>
      </c>
      <c r="E46" s="8">
        <v>513</v>
      </c>
      <c r="F46" s="8">
        <v>216</v>
      </c>
      <c r="G46" s="8">
        <v>115</v>
      </c>
      <c r="H46" s="8">
        <v>33</v>
      </c>
      <c r="I46" s="8">
        <v>112</v>
      </c>
      <c r="J46" s="8">
        <v>227</v>
      </c>
      <c r="K46" s="8">
        <v>7747</v>
      </c>
      <c r="L46" s="8">
        <v>18</v>
      </c>
      <c r="M46" s="8">
        <v>308</v>
      </c>
      <c r="N46" s="8">
        <v>807</v>
      </c>
      <c r="O46" s="8">
        <v>599</v>
      </c>
      <c r="P46" s="8">
        <v>1818</v>
      </c>
      <c r="Q46" s="8">
        <v>3106</v>
      </c>
      <c r="R46" s="8">
        <v>514</v>
      </c>
      <c r="S46" s="8">
        <v>146</v>
      </c>
      <c r="T46" s="8">
        <v>79</v>
      </c>
      <c r="U46" s="8">
        <v>5</v>
      </c>
      <c r="V46" s="8">
        <v>96</v>
      </c>
      <c r="W46" s="8">
        <v>57</v>
      </c>
      <c r="X46" s="8">
        <v>20</v>
      </c>
      <c r="Y46" s="8">
        <v>390</v>
      </c>
      <c r="Z46" s="8">
        <v>55</v>
      </c>
      <c r="AA46" s="8">
        <v>424</v>
      </c>
      <c r="AB46" s="8">
        <v>72</v>
      </c>
      <c r="AC46" s="8">
        <v>101</v>
      </c>
      <c r="AD46" s="8">
        <v>744</v>
      </c>
      <c r="AE46" s="8">
        <v>67</v>
      </c>
      <c r="AF46" s="8">
        <v>23</v>
      </c>
      <c r="AG46" s="8">
        <v>0</v>
      </c>
      <c r="AH46" s="8">
        <v>313</v>
      </c>
      <c r="AI46" s="8">
        <v>201</v>
      </c>
      <c r="AJ46" s="8">
        <v>27</v>
      </c>
      <c r="AK46" s="8">
        <v>39</v>
      </c>
      <c r="AL46" s="8">
        <v>387</v>
      </c>
      <c r="AM46" s="8">
        <v>166</v>
      </c>
      <c r="AN46" s="8">
        <v>2079</v>
      </c>
      <c r="AO46" s="8">
        <v>768</v>
      </c>
      <c r="AP46" s="8">
        <v>591</v>
      </c>
      <c r="AQ46">
        <v>668</v>
      </c>
      <c r="AR46">
        <v>567</v>
      </c>
      <c r="AS46">
        <v>156</v>
      </c>
      <c r="AT46">
        <v>3958</v>
      </c>
      <c r="AU46">
        <v>283</v>
      </c>
      <c r="AV46">
        <v>795</v>
      </c>
      <c r="AW46">
        <v>929</v>
      </c>
      <c r="AX46">
        <v>19</v>
      </c>
      <c r="AY46">
        <v>577</v>
      </c>
      <c r="AZ46">
        <v>532</v>
      </c>
      <c r="BA46">
        <v>123</v>
      </c>
      <c r="BB46">
        <v>138</v>
      </c>
      <c r="BC46">
        <v>1279</v>
      </c>
      <c r="BD46">
        <v>22</v>
      </c>
      <c r="BE46">
        <v>112</v>
      </c>
      <c r="BF46">
        <v>24</v>
      </c>
      <c r="BG46">
        <v>212</v>
      </c>
      <c r="BH46">
        <v>3</v>
      </c>
      <c r="BI46">
        <v>2810</v>
      </c>
      <c r="BJ46">
        <v>217</v>
      </c>
      <c r="BK46">
        <v>149</v>
      </c>
      <c r="BL46">
        <v>1951</v>
      </c>
      <c r="BM46">
        <v>864</v>
      </c>
      <c r="BN46">
        <v>437</v>
      </c>
      <c r="BO46">
        <v>252</v>
      </c>
      <c r="BP46">
        <v>966</v>
      </c>
      <c r="BQ46">
        <v>212</v>
      </c>
      <c r="BR46">
        <v>247</v>
      </c>
      <c r="BS46">
        <v>609</v>
      </c>
      <c r="BT46">
        <v>301</v>
      </c>
      <c r="BU46">
        <v>3</v>
      </c>
      <c r="BV46">
        <v>570</v>
      </c>
      <c r="BW46">
        <v>708</v>
      </c>
      <c r="BX46">
        <v>289</v>
      </c>
      <c r="BY46">
        <v>4</v>
      </c>
      <c r="BZ46">
        <v>19</v>
      </c>
      <c r="CA46">
        <v>396</v>
      </c>
      <c r="CB46">
        <v>286</v>
      </c>
      <c r="CC46">
        <v>1247</v>
      </c>
      <c r="CD46">
        <v>800</v>
      </c>
    </row>
    <row r="47" spans="1:82">
      <c r="A47" t="s">
        <v>13</v>
      </c>
      <c r="B47" t="s">
        <v>35</v>
      </c>
      <c r="C47" t="s">
        <v>28</v>
      </c>
      <c r="D47" s="8">
        <v>213</v>
      </c>
      <c r="E47" s="8">
        <v>903</v>
      </c>
      <c r="F47" s="8">
        <v>371</v>
      </c>
      <c r="G47" s="8">
        <v>208</v>
      </c>
      <c r="H47" s="8">
        <v>92</v>
      </c>
      <c r="I47" s="8">
        <v>169</v>
      </c>
      <c r="J47" s="8">
        <v>401</v>
      </c>
      <c r="K47" s="8">
        <v>6517</v>
      </c>
      <c r="L47" s="8">
        <v>30</v>
      </c>
      <c r="M47" s="8">
        <v>573</v>
      </c>
      <c r="N47" s="8">
        <v>1203</v>
      </c>
      <c r="O47" s="8">
        <v>1112</v>
      </c>
      <c r="P47" s="8">
        <v>1618</v>
      </c>
      <c r="Q47" s="8">
        <v>2023</v>
      </c>
      <c r="R47" s="8">
        <v>1109</v>
      </c>
      <c r="S47" s="8">
        <v>185</v>
      </c>
      <c r="T47" s="8">
        <v>114</v>
      </c>
      <c r="U47" s="8">
        <v>16</v>
      </c>
      <c r="V47" s="8">
        <v>196</v>
      </c>
      <c r="W47" s="8">
        <v>109</v>
      </c>
      <c r="X47" s="8">
        <v>37</v>
      </c>
      <c r="Y47" s="8">
        <v>619</v>
      </c>
      <c r="Z47" s="8">
        <v>121</v>
      </c>
      <c r="AA47" s="8">
        <v>666</v>
      </c>
      <c r="AB47" s="8">
        <v>141</v>
      </c>
      <c r="AC47" s="8">
        <v>175</v>
      </c>
      <c r="AD47" s="8">
        <v>1231</v>
      </c>
      <c r="AE47" s="8">
        <v>118</v>
      </c>
      <c r="AF47" s="8">
        <v>257</v>
      </c>
      <c r="AG47" s="8">
        <v>0</v>
      </c>
      <c r="AH47" s="8">
        <v>295</v>
      </c>
      <c r="AI47" s="8">
        <v>302</v>
      </c>
      <c r="AJ47" s="8">
        <v>33</v>
      </c>
      <c r="AK47" s="8">
        <v>57</v>
      </c>
      <c r="AL47" s="8">
        <v>1054</v>
      </c>
      <c r="AM47" s="8">
        <v>256</v>
      </c>
      <c r="AN47" s="8">
        <v>2575</v>
      </c>
      <c r="AO47" s="8">
        <v>1639</v>
      </c>
      <c r="AP47" s="8">
        <v>878</v>
      </c>
      <c r="AQ47">
        <v>1561</v>
      </c>
      <c r="AR47">
        <v>559</v>
      </c>
      <c r="AS47">
        <v>337</v>
      </c>
      <c r="AT47">
        <v>8757</v>
      </c>
      <c r="AU47">
        <v>587</v>
      </c>
      <c r="AV47">
        <v>1062</v>
      </c>
      <c r="AW47">
        <v>2421</v>
      </c>
      <c r="AX47">
        <v>44</v>
      </c>
      <c r="AY47">
        <v>1099</v>
      </c>
      <c r="AZ47">
        <v>1379</v>
      </c>
      <c r="BA47">
        <v>191</v>
      </c>
      <c r="BB47">
        <v>237</v>
      </c>
      <c r="BC47">
        <v>2952</v>
      </c>
      <c r="BD47">
        <v>31</v>
      </c>
      <c r="BE47">
        <v>161</v>
      </c>
      <c r="BF47">
        <v>38</v>
      </c>
      <c r="BG47">
        <v>496</v>
      </c>
      <c r="BH47">
        <v>11</v>
      </c>
      <c r="BI47">
        <v>3250</v>
      </c>
      <c r="BJ47">
        <v>302</v>
      </c>
      <c r="BK47">
        <v>168</v>
      </c>
      <c r="BL47">
        <v>1172</v>
      </c>
      <c r="BM47">
        <v>1918</v>
      </c>
      <c r="BN47">
        <v>1108</v>
      </c>
      <c r="BO47">
        <v>717</v>
      </c>
      <c r="BP47">
        <v>1737</v>
      </c>
      <c r="BQ47">
        <v>329</v>
      </c>
      <c r="BR47">
        <v>396</v>
      </c>
      <c r="BS47">
        <v>1208</v>
      </c>
      <c r="BT47">
        <v>622</v>
      </c>
      <c r="BU47">
        <v>10</v>
      </c>
      <c r="BV47">
        <v>1147</v>
      </c>
      <c r="BW47">
        <v>708</v>
      </c>
      <c r="BX47">
        <v>504</v>
      </c>
      <c r="BY47">
        <v>9</v>
      </c>
      <c r="BZ47">
        <v>41</v>
      </c>
      <c r="CA47">
        <v>566</v>
      </c>
      <c r="CB47">
        <v>419</v>
      </c>
      <c r="CC47">
        <v>1558</v>
      </c>
      <c r="CD47">
        <v>1773</v>
      </c>
    </row>
    <row r="48" spans="1:82">
      <c r="A48" t="s">
        <v>13</v>
      </c>
      <c r="B48" t="s">
        <v>35</v>
      </c>
      <c r="C48" t="s">
        <v>29</v>
      </c>
      <c r="D48" s="8">
        <v>243</v>
      </c>
      <c r="E48" s="8">
        <v>914</v>
      </c>
      <c r="F48" s="8">
        <v>416</v>
      </c>
      <c r="G48" s="8">
        <v>233</v>
      </c>
      <c r="H48" s="8">
        <v>101</v>
      </c>
      <c r="I48" s="8">
        <v>189</v>
      </c>
      <c r="J48" s="8">
        <v>423</v>
      </c>
      <c r="K48" s="8">
        <v>6400</v>
      </c>
      <c r="L48" s="8">
        <v>30</v>
      </c>
      <c r="M48" s="8">
        <v>571</v>
      </c>
      <c r="N48" s="8">
        <v>1228</v>
      </c>
      <c r="O48" s="8">
        <v>1240</v>
      </c>
      <c r="P48" s="8">
        <v>1615</v>
      </c>
      <c r="Q48" s="8">
        <v>1877</v>
      </c>
      <c r="R48" s="8">
        <v>1290</v>
      </c>
      <c r="S48" s="8">
        <v>179</v>
      </c>
      <c r="T48" s="8">
        <v>119</v>
      </c>
      <c r="U48" s="8">
        <v>10</v>
      </c>
      <c r="V48" s="8">
        <v>212</v>
      </c>
      <c r="W48" s="8">
        <v>130</v>
      </c>
      <c r="X48" s="8">
        <v>34</v>
      </c>
      <c r="Y48" s="8">
        <v>620</v>
      </c>
      <c r="Z48" s="8">
        <v>131</v>
      </c>
      <c r="AA48" s="8">
        <v>732</v>
      </c>
      <c r="AB48" s="8">
        <v>177</v>
      </c>
      <c r="AC48" s="8">
        <v>180</v>
      </c>
      <c r="AD48" s="8">
        <v>1246</v>
      </c>
      <c r="AE48" s="8">
        <v>127</v>
      </c>
      <c r="AF48" s="8">
        <v>312</v>
      </c>
      <c r="AG48" s="8">
        <v>0</v>
      </c>
      <c r="AH48" s="8">
        <v>222</v>
      </c>
      <c r="AI48" s="8">
        <v>302</v>
      </c>
      <c r="AJ48" s="8">
        <v>33</v>
      </c>
      <c r="AK48" s="8">
        <v>57</v>
      </c>
      <c r="AL48" s="8">
        <v>1113</v>
      </c>
      <c r="AM48" s="8">
        <v>265</v>
      </c>
      <c r="AN48" s="8">
        <v>2615</v>
      </c>
      <c r="AO48" s="8">
        <v>1799</v>
      </c>
      <c r="AP48" s="8">
        <v>875</v>
      </c>
      <c r="AQ48">
        <v>1943</v>
      </c>
      <c r="AR48">
        <v>569</v>
      </c>
      <c r="AS48">
        <v>324</v>
      </c>
      <c r="AT48">
        <v>9298</v>
      </c>
      <c r="AU48">
        <v>470</v>
      </c>
      <c r="AV48">
        <v>1125</v>
      </c>
      <c r="AW48">
        <v>2571</v>
      </c>
      <c r="AX48">
        <v>49</v>
      </c>
      <c r="AY48">
        <v>1290</v>
      </c>
      <c r="AZ48">
        <v>1583</v>
      </c>
      <c r="BA48">
        <v>197</v>
      </c>
      <c r="BB48">
        <v>265</v>
      </c>
      <c r="BC48">
        <v>3251</v>
      </c>
      <c r="BD48">
        <v>21</v>
      </c>
      <c r="BE48">
        <v>174</v>
      </c>
      <c r="BF48">
        <v>43</v>
      </c>
      <c r="BG48">
        <v>553</v>
      </c>
      <c r="BH48">
        <v>17</v>
      </c>
      <c r="BI48">
        <v>3303</v>
      </c>
      <c r="BJ48">
        <v>326</v>
      </c>
      <c r="BK48">
        <v>192</v>
      </c>
      <c r="BL48">
        <v>1039</v>
      </c>
      <c r="BM48">
        <v>2014</v>
      </c>
      <c r="BN48">
        <v>1213</v>
      </c>
      <c r="BO48">
        <v>819</v>
      </c>
      <c r="BP48">
        <v>1942</v>
      </c>
      <c r="BQ48">
        <v>314</v>
      </c>
      <c r="BR48">
        <v>383</v>
      </c>
      <c r="BS48">
        <v>1304</v>
      </c>
      <c r="BT48">
        <v>707</v>
      </c>
      <c r="BU48">
        <v>10</v>
      </c>
      <c r="BV48">
        <v>1269</v>
      </c>
      <c r="BW48">
        <v>707</v>
      </c>
      <c r="BX48">
        <v>485</v>
      </c>
      <c r="BY48">
        <v>16</v>
      </c>
      <c r="BZ48">
        <v>44</v>
      </c>
      <c r="CA48">
        <v>619</v>
      </c>
      <c r="CB48">
        <v>440</v>
      </c>
      <c r="CC48">
        <v>1597</v>
      </c>
      <c r="CD48">
        <v>1918</v>
      </c>
    </row>
    <row r="49" spans="1:82">
      <c r="A49" t="s">
        <v>13</v>
      </c>
      <c r="B49" t="s">
        <v>35</v>
      </c>
      <c r="C49" t="s">
        <v>30</v>
      </c>
      <c r="D49" s="8">
        <v>245</v>
      </c>
      <c r="E49" s="8">
        <v>672</v>
      </c>
      <c r="F49" s="8">
        <v>285</v>
      </c>
      <c r="G49" s="8">
        <v>301</v>
      </c>
      <c r="H49" s="8">
        <v>74</v>
      </c>
      <c r="I49" s="8">
        <v>177</v>
      </c>
      <c r="J49" s="8">
        <v>354</v>
      </c>
      <c r="K49" s="8">
        <v>4548</v>
      </c>
      <c r="L49" s="8">
        <v>27</v>
      </c>
      <c r="M49" s="8">
        <v>528</v>
      </c>
      <c r="N49" s="8">
        <v>847</v>
      </c>
      <c r="O49" s="8">
        <v>968</v>
      </c>
      <c r="P49" s="8">
        <v>1452</v>
      </c>
      <c r="Q49" s="8">
        <v>1622</v>
      </c>
      <c r="R49" s="8">
        <v>2142</v>
      </c>
      <c r="S49" s="8">
        <v>98</v>
      </c>
      <c r="T49" s="8">
        <v>117</v>
      </c>
      <c r="U49" s="8">
        <v>4</v>
      </c>
      <c r="V49" s="8">
        <v>240</v>
      </c>
      <c r="W49" s="8">
        <v>143</v>
      </c>
      <c r="X49" s="8">
        <v>48</v>
      </c>
      <c r="Y49" s="8">
        <v>330</v>
      </c>
      <c r="Z49" s="8">
        <v>154</v>
      </c>
      <c r="AA49" s="8">
        <v>625</v>
      </c>
      <c r="AB49" s="8">
        <v>311</v>
      </c>
      <c r="AC49" s="8">
        <v>139</v>
      </c>
      <c r="AD49" s="8">
        <v>968</v>
      </c>
      <c r="AE49" s="8">
        <v>158</v>
      </c>
      <c r="AF49" s="8">
        <v>930</v>
      </c>
      <c r="AG49" s="8">
        <v>0</v>
      </c>
      <c r="AH49" s="8">
        <v>155</v>
      </c>
      <c r="AI49" s="8">
        <v>208</v>
      </c>
      <c r="AJ49" s="8">
        <v>27</v>
      </c>
      <c r="AK49" s="8">
        <v>30</v>
      </c>
      <c r="AL49" s="8">
        <v>791</v>
      </c>
      <c r="AM49" s="8">
        <v>219</v>
      </c>
      <c r="AN49" s="8">
        <v>1722</v>
      </c>
      <c r="AO49" s="8">
        <v>1349</v>
      </c>
      <c r="AP49" s="8">
        <v>601</v>
      </c>
      <c r="AQ49">
        <v>1786</v>
      </c>
      <c r="AR49">
        <v>471</v>
      </c>
      <c r="AS49">
        <v>244</v>
      </c>
      <c r="AT49">
        <v>7105</v>
      </c>
      <c r="AU49">
        <v>474</v>
      </c>
      <c r="AV49">
        <v>1056</v>
      </c>
      <c r="AW49">
        <v>2130</v>
      </c>
      <c r="AX49">
        <v>44</v>
      </c>
      <c r="AY49">
        <v>916</v>
      </c>
      <c r="AZ49">
        <v>1480</v>
      </c>
      <c r="BA49">
        <v>169</v>
      </c>
      <c r="BB49">
        <v>256</v>
      </c>
      <c r="BC49">
        <v>2682</v>
      </c>
      <c r="BD49">
        <v>40</v>
      </c>
      <c r="BE49">
        <v>221</v>
      </c>
      <c r="BF49">
        <v>43</v>
      </c>
      <c r="BG49">
        <v>557</v>
      </c>
      <c r="BH49">
        <v>30</v>
      </c>
      <c r="BI49">
        <v>2782</v>
      </c>
      <c r="BJ49">
        <v>279</v>
      </c>
      <c r="BK49">
        <v>152</v>
      </c>
      <c r="BL49">
        <v>737</v>
      </c>
      <c r="BM49">
        <v>1408</v>
      </c>
      <c r="BN49">
        <v>1111</v>
      </c>
      <c r="BO49">
        <v>682</v>
      </c>
      <c r="BP49">
        <v>1970</v>
      </c>
      <c r="BQ49">
        <v>228</v>
      </c>
      <c r="BR49">
        <v>332</v>
      </c>
      <c r="BS49">
        <v>895</v>
      </c>
      <c r="BT49">
        <v>899</v>
      </c>
      <c r="BU49">
        <v>9</v>
      </c>
      <c r="BV49">
        <v>1107</v>
      </c>
      <c r="BW49">
        <v>601</v>
      </c>
      <c r="BX49">
        <v>544</v>
      </c>
      <c r="BY49">
        <v>12</v>
      </c>
      <c r="BZ49">
        <v>43</v>
      </c>
      <c r="CA49">
        <v>593</v>
      </c>
      <c r="CB49">
        <v>387</v>
      </c>
      <c r="CC49">
        <v>1343</v>
      </c>
      <c r="CD49">
        <v>1527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topLeftCell="A13" workbookViewId="0">
      <selection activeCell="H13" sqref="H13"/>
    </sheetView>
  </sheetViews>
  <sheetFormatPr defaultColWidth="8.7109375" defaultRowHeight="15"/>
  <sheetData>
    <row r="1" spans="1:10">
      <c r="A1" s="6" t="s">
        <v>7</v>
      </c>
      <c r="B1" s="6" t="s">
        <v>31</v>
      </c>
      <c r="C1" s="6" t="s">
        <v>32</v>
      </c>
      <c r="D1" s="6" t="s">
        <v>0</v>
      </c>
      <c r="E1" s="6" t="s">
        <v>2</v>
      </c>
      <c r="F1" s="6" t="s">
        <v>1</v>
      </c>
      <c r="G1" s="6" t="s">
        <v>3</v>
      </c>
      <c r="H1" s="6" t="s">
        <v>4</v>
      </c>
      <c r="I1" s="6" t="s">
        <v>5</v>
      </c>
      <c r="J1" s="6" t="s">
        <v>6</v>
      </c>
    </row>
    <row r="2" spans="1:10">
      <c r="A2" t="s">
        <v>12</v>
      </c>
      <c r="B2" t="s">
        <v>33</v>
      </c>
      <c r="C2" t="s">
        <v>25</v>
      </c>
      <c r="D2" s="7">
        <v>2.4942686840898669E-2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38</v>
      </c>
    </row>
    <row r="3" spans="1:10">
      <c r="A3" t="s">
        <v>12</v>
      </c>
      <c r="B3" t="s">
        <v>33</v>
      </c>
      <c r="C3" t="s">
        <v>26</v>
      </c>
      <c r="D3" s="7">
        <v>6.7126436781609192E-2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</row>
    <row r="4" spans="1:10">
      <c r="A4" t="s">
        <v>12</v>
      </c>
      <c r="B4" t="s">
        <v>33</v>
      </c>
      <c r="C4" t="s">
        <v>27</v>
      </c>
      <c r="D4" s="7">
        <v>6.9954776710005648E-2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</row>
    <row r="5" spans="1:10">
      <c r="A5" t="s">
        <v>12</v>
      </c>
      <c r="B5" t="s">
        <v>33</v>
      </c>
      <c r="C5" t="s">
        <v>28</v>
      </c>
      <c r="D5" s="7">
        <v>5.6965357481309889E-2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</row>
    <row r="6" spans="1:10">
      <c r="A6" t="s">
        <v>12</v>
      </c>
      <c r="B6" t="s">
        <v>33</v>
      </c>
      <c r="C6" t="s">
        <v>29</v>
      </c>
      <c r="D6" s="7">
        <v>3.7692145714887347E-2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</row>
    <row r="7" spans="1:10">
      <c r="A7" t="s">
        <v>12</v>
      </c>
      <c r="B7" t="s">
        <v>33</v>
      </c>
      <c r="C7" t="s">
        <v>30</v>
      </c>
      <c r="D7" s="7">
        <v>1.5907447577729574E-2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</row>
    <row r="8" spans="1:10">
      <c r="A8" t="s">
        <v>12</v>
      </c>
      <c r="B8" t="s">
        <v>34</v>
      </c>
      <c r="C8" t="s">
        <v>25</v>
      </c>
      <c r="D8" s="7">
        <v>2.6074182886522218E-2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</row>
    <row r="9" spans="1:10">
      <c r="A9" t="s">
        <v>12</v>
      </c>
      <c r="B9" t="s">
        <v>34</v>
      </c>
      <c r="C9" t="s">
        <v>26</v>
      </c>
      <c r="D9" s="7">
        <v>5.373573794626426E-2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</row>
    <row r="10" spans="1:10">
      <c r="A10" t="s">
        <v>12</v>
      </c>
      <c r="B10" t="s">
        <v>34</v>
      </c>
      <c r="C10" t="s">
        <v>27</v>
      </c>
      <c r="D10" s="7">
        <v>6.8940493468795355E-2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</row>
    <row r="11" spans="1:10">
      <c r="A11" t="s">
        <v>12</v>
      </c>
      <c r="B11" t="s">
        <v>34</v>
      </c>
      <c r="C11" t="s">
        <v>28</v>
      </c>
      <c r="D11" s="7">
        <v>4.1410184667039732E-2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</row>
    <row r="12" spans="1:10">
      <c r="A12" t="s">
        <v>12</v>
      </c>
      <c r="B12" t="s">
        <v>34</v>
      </c>
      <c r="C12" t="s">
        <v>29</v>
      </c>
      <c r="D12" s="7">
        <v>3.7641154328732745E-2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</row>
    <row r="13" spans="1:10">
      <c r="A13" t="s">
        <v>12</v>
      </c>
      <c r="B13" t="s">
        <v>34</v>
      </c>
      <c r="C13" t="s">
        <v>30</v>
      </c>
      <c r="D13" s="7">
        <v>2.5056947608200455E-2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</row>
    <row r="14" spans="1:10">
      <c r="A14" t="s">
        <v>12</v>
      </c>
      <c r="B14" t="s">
        <v>36</v>
      </c>
      <c r="C14" t="s">
        <v>25</v>
      </c>
      <c r="D14" s="7">
        <v>2.436938862761864E-2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</row>
    <row r="15" spans="1:10">
      <c r="A15" t="s">
        <v>12</v>
      </c>
      <c r="B15" t="s">
        <v>36</v>
      </c>
      <c r="C15" t="s">
        <v>26</v>
      </c>
      <c r="D15" s="7">
        <v>6.2884483937115515E-2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</row>
    <row r="16" spans="1:10">
      <c r="A16" t="s">
        <v>12</v>
      </c>
      <c r="B16" t="s">
        <v>36</v>
      </c>
      <c r="C16" t="s">
        <v>27</v>
      </c>
      <c r="D16" s="7">
        <v>5.9245960502692999E-2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</row>
    <row r="17" spans="1:9">
      <c r="A17" t="s">
        <v>12</v>
      </c>
      <c r="B17" t="s">
        <v>36</v>
      </c>
      <c r="C17" t="s">
        <v>28</v>
      </c>
      <c r="D17" s="7">
        <v>4.6042617960426177E-2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</row>
    <row r="18" spans="1:9">
      <c r="A18" t="s">
        <v>12</v>
      </c>
      <c r="B18" t="s">
        <v>36</v>
      </c>
      <c r="C18" t="s">
        <v>29</v>
      </c>
      <c r="D18" s="7">
        <v>2.6683608640406607E-2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</row>
    <row r="19" spans="1:9">
      <c r="A19" t="s">
        <v>12</v>
      </c>
      <c r="B19" t="s">
        <v>36</v>
      </c>
      <c r="C19" t="s">
        <v>30</v>
      </c>
      <c r="D19" s="7">
        <v>2.9069767441860465E-2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</row>
    <row r="20" spans="1:9">
      <c r="A20" t="s">
        <v>12</v>
      </c>
      <c r="B20" t="s">
        <v>35</v>
      </c>
      <c r="C20" t="s">
        <v>25</v>
      </c>
      <c r="D20" s="7">
        <v>2.2212908633696564E-2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</row>
    <row r="21" spans="1:9">
      <c r="A21" t="s">
        <v>12</v>
      </c>
      <c r="B21" t="s">
        <v>35</v>
      </c>
      <c r="C21" t="s">
        <v>26</v>
      </c>
      <c r="D21" s="7">
        <v>5.5646481178396073E-2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</row>
    <row r="22" spans="1:9">
      <c r="A22" t="s">
        <v>12</v>
      </c>
      <c r="B22" t="s">
        <v>35</v>
      </c>
      <c r="C22" t="s">
        <v>27</v>
      </c>
      <c r="D22" s="7">
        <v>6.0267857142857144E-2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</row>
    <row r="23" spans="1:9">
      <c r="A23" t="s">
        <v>12</v>
      </c>
      <c r="B23" t="s">
        <v>35</v>
      </c>
      <c r="C23" t="s">
        <v>28</v>
      </c>
      <c r="D23" s="7">
        <v>4.1769041769041768E-2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</row>
    <row r="24" spans="1:9">
      <c r="A24" t="s">
        <v>12</v>
      </c>
      <c r="B24" t="s">
        <v>35</v>
      </c>
      <c r="C24" t="s">
        <v>29</v>
      </c>
      <c r="D24" s="7">
        <v>3.0120481927710843E-2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</row>
    <row r="25" spans="1:9">
      <c r="A25" t="s">
        <v>12</v>
      </c>
      <c r="B25" t="s">
        <v>35</v>
      </c>
      <c r="C25" t="s">
        <v>30</v>
      </c>
      <c r="D25" s="7">
        <v>1.7964071856287425E-2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</row>
    <row r="26" spans="1:9">
      <c r="A26" t="s">
        <v>13</v>
      </c>
      <c r="B26" t="s">
        <v>33</v>
      </c>
      <c r="C26" t="s">
        <v>25</v>
      </c>
      <c r="D26" s="7">
        <v>2.7733912356889063E-2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</row>
    <row r="27" spans="1:9">
      <c r="A27" t="s">
        <v>13</v>
      </c>
      <c r="B27" t="s">
        <v>33</v>
      </c>
      <c r="C27" t="s">
        <v>26</v>
      </c>
      <c r="D27" s="7">
        <v>6.7545891997861346E-2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</row>
    <row r="28" spans="1:9">
      <c r="A28" t="s">
        <v>13</v>
      </c>
      <c r="B28" t="s">
        <v>33</v>
      </c>
      <c r="C28" t="s">
        <v>27</v>
      </c>
      <c r="D28" s="7">
        <v>5.9462835727670207E-2</v>
      </c>
      <c r="E28" t="s">
        <v>11</v>
      </c>
      <c r="F28" t="s">
        <v>11</v>
      </c>
      <c r="G28" t="s">
        <v>11</v>
      </c>
      <c r="H28" t="s">
        <v>11</v>
      </c>
      <c r="I28" t="s">
        <v>11</v>
      </c>
    </row>
    <row r="29" spans="1:9">
      <c r="A29" t="s">
        <v>13</v>
      </c>
      <c r="B29" t="s">
        <v>33</v>
      </c>
      <c r="C29" t="s">
        <v>28</v>
      </c>
      <c r="D29" s="7">
        <v>4.374098124098124E-2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</row>
    <row r="30" spans="1:9">
      <c r="A30" t="s">
        <v>13</v>
      </c>
      <c r="B30" t="s">
        <v>33</v>
      </c>
      <c r="C30" t="s">
        <v>29</v>
      </c>
      <c r="D30" s="7">
        <v>3.1348543869411986E-2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</row>
    <row r="31" spans="1:9">
      <c r="A31" t="s">
        <v>13</v>
      </c>
      <c r="B31" t="s">
        <v>33</v>
      </c>
      <c r="C31" t="s">
        <v>30</v>
      </c>
      <c r="D31" s="7">
        <v>1.1685116851168511E-2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</row>
    <row r="32" spans="1:9">
      <c r="A32" t="s">
        <v>13</v>
      </c>
      <c r="B32" t="s">
        <v>34</v>
      </c>
      <c r="C32" t="s">
        <v>25</v>
      </c>
      <c r="D32" s="7">
        <v>3.5166479610924055E-2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  <row r="33" spans="1:9">
      <c r="A33" t="s">
        <v>13</v>
      </c>
      <c r="B33" t="s">
        <v>34</v>
      </c>
      <c r="C33" t="s">
        <v>26</v>
      </c>
      <c r="D33" s="7">
        <v>4.6284224250325946E-2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</row>
    <row r="34" spans="1:9">
      <c r="A34" t="s">
        <v>13</v>
      </c>
      <c r="B34" t="s">
        <v>34</v>
      </c>
      <c r="C34" t="s">
        <v>27</v>
      </c>
      <c r="D34" s="7">
        <v>4.4698544698544701E-2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</row>
    <row r="35" spans="1:9">
      <c r="A35" t="s">
        <v>13</v>
      </c>
      <c r="B35" t="s">
        <v>34</v>
      </c>
      <c r="C35" t="s">
        <v>28</v>
      </c>
      <c r="D35" s="7">
        <v>3.0814689742507388E-2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</row>
    <row r="36" spans="1:9">
      <c r="A36" t="s">
        <v>13</v>
      </c>
      <c r="B36" t="s">
        <v>34</v>
      </c>
      <c r="C36" t="s">
        <v>29</v>
      </c>
      <c r="D36" s="7">
        <v>3.125E-2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</row>
    <row r="37" spans="1:9">
      <c r="A37" t="s">
        <v>13</v>
      </c>
      <c r="B37" t="s">
        <v>34</v>
      </c>
      <c r="C37" t="s">
        <v>30</v>
      </c>
      <c r="D37" s="7">
        <v>8.3056478405315621E-3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</row>
    <row r="38" spans="1:9">
      <c r="A38" t="s">
        <v>13</v>
      </c>
      <c r="B38" t="s">
        <v>36</v>
      </c>
      <c r="C38" t="s">
        <v>25</v>
      </c>
      <c r="D38" s="7">
        <v>3.6120840630472856E-2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</row>
    <row r="39" spans="1:9">
      <c r="A39" t="s">
        <v>13</v>
      </c>
      <c r="B39" t="s">
        <v>36</v>
      </c>
      <c r="C39" t="s">
        <v>26</v>
      </c>
      <c r="D39" s="7">
        <v>5.2423777144110548E-2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</row>
    <row r="40" spans="1:9">
      <c r="A40" t="s">
        <v>13</v>
      </c>
      <c r="B40" t="s">
        <v>36</v>
      </c>
      <c r="C40" t="s">
        <v>27</v>
      </c>
      <c r="D40" s="7">
        <v>4.7795479807336047E-2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</row>
    <row r="41" spans="1:9">
      <c r="A41" t="s">
        <v>13</v>
      </c>
      <c r="B41" t="s">
        <v>36</v>
      </c>
      <c r="C41" t="s">
        <v>28</v>
      </c>
      <c r="D41" s="7">
        <v>3.065373787926181E-2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</row>
    <row r="42" spans="1:9">
      <c r="A42" t="s">
        <v>13</v>
      </c>
      <c r="B42" t="s">
        <v>36</v>
      </c>
      <c r="C42" t="s">
        <v>29</v>
      </c>
      <c r="D42" s="7">
        <v>1.3197969543147208E-2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</row>
    <row r="43" spans="1:9">
      <c r="A43" t="s">
        <v>13</v>
      </c>
      <c r="B43" t="s">
        <v>36</v>
      </c>
      <c r="C43" t="s">
        <v>30</v>
      </c>
      <c r="D43" s="7">
        <v>2.0876826722338204E-2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</row>
    <row r="44" spans="1:9">
      <c r="A44" t="s">
        <v>13</v>
      </c>
      <c r="B44" t="s">
        <v>35</v>
      </c>
      <c r="C44" t="s">
        <v>25</v>
      </c>
      <c r="D44" s="7">
        <v>3.0328919265271252E-2</v>
      </c>
      <c r="E44" t="s">
        <v>11</v>
      </c>
      <c r="F44" t="s">
        <v>11</v>
      </c>
      <c r="G44" t="s">
        <v>11</v>
      </c>
      <c r="H44" t="s">
        <v>11</v>
      </c>
      <c r="I44" t="s">
        <v>11</v>
      </c>
    </row>
    <row r="45" spans="1:9">
      <c r="A45" t="s">
        <v>13</v>
      </c>
      <c r="B45" t="s">
        <v>35</v>
      </c>
      <c r="C45" t="s">
        <v>26</v>
      </c>
      <c r="D45" s="7">
        <v>6.0930424042815977E-2</v>
      </c>
      <c r="E45" t="s">
        <v>11</v>
      </c>
      <c r="F45" t="s">
        <v>11</v>
      </c>
      <c r="G45" t="s">
        <v>11</v>
      </c>
      <c r="H45" t="s">
        <v>11</v>
      </c>
      <c r="I45" t="s">
        <v>11</v>
      </c>
    </row>
    <row r="46" spans="1:9">
      <c r="A46" t="s">
        <v>13</v>
      </c>
      <c r="B46" t="s">
        <v>35</v>
      </c>
      <c r="C46" t="s">
        <v>27</v>
      </c>
      <c r="D46" s="7">
        <v>4.7806155861165683E-2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</row>
    <row r="47" spans="1:9">
      <c r="A47" t="s">
        <v>13</v>
      </c>
      <c r="B47" t="s">
        <v>35</v>
      </c>
      <c r="C47" t="s">
        <v>28</v>
      </c>
      <c r="D47" s="7">
        <v>2.9858849077090119E-2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</row>
    <row r="48" spans="1:9">
      <c r="A48" t="s">
        <v>13</v>
      </c>
      <c r="B48" t="s">
        <v>35</v>
      </c>
      <c r="C48" t="s">
        <v>29</v>
      </c>
      <c r="D48" s="7">
        <v>2.3972602739726026E-2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</row>
    <row r="49" spans="1:9">
      <c r="A49" t="s">
        <v>13</v>
      </c>
      <c r="B49" t="s">
        <v>35</v>
      </c>
      <c r="C49" t="s">
        <v>30</v>
      </c>
      <c r="D49" s="7">
        <v>1.3927576601671309E-2</v>
      </c>
      <c r="E49" t="s">
        <v>11</v>
      </c>
      <c r="F49" t="s">
        <v>11</v>
      </c>
      <c r="G49" t="s">
        <v>11</v>
      </c>
      <c r="H49" t="s">
        <v>11</v>
      </c>
      <c r="I49" t="s">
        <v>11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topLeftCell="A16" workbookViewId="0">
      <selection activeCell="E18" sqref="E18"/>
    </sheetView>
  </sheetViews>
  <sheetFormatPr defaultColWidth="8.7109375" defaultRowHeight="15"/>
  <sheetData>
    <row r="1" spans="1:10">
      <c r="A1" s="6" t="s">
        <v>7</v>
      </c>
      <c r="B1" s="6" t="s">
        <v>31</v>
      </c>
      <c r="C1" s="6" t="s">
        <v>32</v>
      </c>
      <c r="D1" s="6" t="s">
        <v>0</v>
      </c>
      <c r="E1" s="6" t="s">
        <v>2</v>
      </c>
      <c r="F1" s="6" t="s">
        <v>1</v>
      </c>
      <c r="G1" s="6" t="s">
        <v>3</v>
      </c>
      <c r="H1" s="6" t="s">
        <v>4</v>
      </c>
      <c r="I1" s="6" t="s">
        <v>5</v>
      </c>
      <c r="J1" s="6" t="s">
        <v>6</v>
      </c>
    </row>
    <row r="2" spans="1:10">
      <c r="A2" t="s">
        <v>12</v>
      </c>
      <c r="B2" t="s">
        <v>33</v>
      </c>
      <c r="C2" t="s">
        <v>25</v>
      </c>
      <c r="D2" s="7">
        <v>3.9431453461714807E-3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64</v>
      </c>
    </row>
    <row r="3" spans="1:10">
      <c r="A3" t="s">
        <v>12</v>
      </c>
      <c r="B3" t="s">
        <v>33</v>
      </c>
      <c r="C3" t="s">
        <v>26</v>
      </c>
      <c r="D3" s="7">
        <v>5.6091954022988506E-2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</row>
    <row r="4" spans="1:10">
      <c r="A4" t="s">
        <v>12</v>
      </c>
      <c r="B4" t="s">
        <v>33</v>
      </c>
      <c r="C4" t="s">
        <v>27</v>
      </c>
      <c r="D4" s="7">
        <v>4.8473713962690783E-2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</row>
    <row r="5" spans="1:10">
      <c r="A5" t="s">
        <v>12</v>
      </c>
      <c r="B5" t="s">
        <v>33</v>
      </c>
      <c r="C5" t="s">
        <v>28</v>
      </c>
      <c r="D5" s="7">
        <v>2.2428135200589661E-2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</row>
    <row r="6" spans="1:10">
      <c r="A6" t="s">
        <v>12</v>
      </c>
      <c r="B6" t="s">
        <v>33</v>
      </c>
      <c r="C6" t="s">
        <v>29</v>
      </c>
      <c r="D6" s="7">
        <v>1.284480943356496E-2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</row>
    <row r="7" spans="1:10">
      <c r="A7" t="s">
        <v>12</v>
      </c>
      <c r="B7" t="s">
        <v>33</v>
      </c>
      <c r="C7" t="s">
        <v>30</v>
      </c>
      <c r="D7" s="7">
        <v>2.1691973969631237E-3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</row>
    <row r="8" spans="1:10">
      <c r="A8" t="s">
        <v>12</v>
      </c>
      <c r="B8" t="s">
        <v>34</v>
      </c>
      <c r="C8" t="s">
        <v>25</v>
      </c>
      <c r="D8" s="7">
        <v>1.1017260374586854E-3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</row>
    <row r="9" spans="1:10">
      <c r="A9" t="s">
        <v>12</v>
      </c>
      <c r="B9" t="s">
        <v>34</v>
      </c>
      <c r="C9" t="s">
        <v>26</v>
      </c>
      <c r="D9" s="7">
        <v>1.6562384983437616E-2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</row>
    <row r="10" spans="1:10">
      <c r="A10" t="s">
        <v>12</v>
      </c>
      <c r="B10" t="s">
        <v>34</v>
      </c>
      <c r="C10" t="s">
        <v>27</v>
      </c>
      <c r="D10" s="7">
        <v>2.0319303338171262E-2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</row>
    <row r="11" spans="1:10">
      <c r="A11" t="s">
        <v>12</v>
      </c>
      <c r="B11" t="s">
        <v>34</v>
      </c>
      <c r="C11" t="s">
        <v>28</v>
      </c>
      <c r="D11" s="7">
        <v>1.9026301063234472E-2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</row>
    <row r="12" spans="1:10">
      <c r="A12" t="s">
        <v>12</v>
      </c>
      <c r="B12" t="s">
        <v>34</v>
      </c>
      <c r="C12" t="s">
        <v>29</v>
      </c>
      <c r="D12" s="7">
        <v>3.7641154328732745E-2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</row>
    <row r="13" spans="1:10">
      <c r="A13" t="s">
        <v>12</v>
      </c>
      <c r="B13" t="s">
        <v>34</v>
      </c>
      <c r="C13" t="s">
        <v>30</v>
      </c>
      <c r="D13" s="7">
        <v>6.8337129840546698E-3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</row>
    <row r="14" spans="1:10">
      <c r="A14" t="s">
        <v>12</v>
      </c>
      <c r="B14" t="s">
        <v>36</v>
      </c>
      <c r="C14" t="s">
        <v>25</v>
      </c>
      <c r="D14" s="7">
        <v>3.3528918692372171E-3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</row>
    <row r="15" spans="1:10">
      <c r="A15" t="s">
        <v>12</v>
      </c>
      <c r="B15" t="s">
        <v>36</v>
      </c>
      <c r="C15" t="s">
        <v>26</v>
      </c>
      <c r="D15" s="7">
        <v>4.0916530278232409E-2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</row>
    <row r="16" spans="1:10">
      <c r="A16" t="s">
        <v>12</v>
      </c>
      <c r="B16" t="s">
        <v>36</v>
      </c>
      <c r="C16" t="s">
        <v>27</v>
      </c>
      <c r="D16" s="7">
        <v>3.9434523809523808E-2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</row>
    <row r="17" spans="1:9">
      <c r="A17" t="s">
        <v>12</v>
      </c>
      <c r="B17" t="s">
        <v>36</v>
      </c>
      <c r="C17" t="s">
        <v>28</v>
      </c>
      <c r="D17" s="7">
        <v>2.5798525798525797E-2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</row>
    <row r="18" spans="1:9">
      <c r="A18" t="s">
        <v>12</v>
      </c>
      <c r="B18" t="s">
        <v>36</v>
      </c>
      <c r="C18" t="s">
        <v>29</v>
      </c>
      <c r="D18" s="7">
        <v>1.2048192771084338E-2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</row>
    <row r="19" spans="1:9">
      <c r="A19" t="s">
        <v>12</v>
      </c>
      <c r="B19" t="s">
        <v>36</v>
      </c>
      <c r="C19" t="s">
        <v>30</v>
      </c>
      <c r="D19" s="7">
        <v>2.9940119760479044E-3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</row>
    <row r="20" spans="1:9">
      <c r="A20" t="s">
        <v>12</v>
      </c>
      <c r="B20" t="s">
        <v>35</v>
      </c>
      <c r="C20" t="s">
        <v>25</v>
      </c>
      <c r="D20" s="7">
        <v>3.8477982043608381E-3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</row>
    <row r="21" spans="1:9">
      <c r="A21" t="s">
        <v>12</v>
      </c>
      <c r="B21" t="s">
        <v>35</v>
      </c>
      <c r="C21" t="s">
        <v>26</v>
      </c>
      <c r="D21" s="7">
        <v>4.5340624287992709E-2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</row>
    <row r="22" spans="1:9">
      <c r="A22" t="s">
        <v>12</v>
      </c>
      <c r="B22" t="s">
        <v>35</v>
      </c>
      <c r="C22" t="s">
        <v>27</v>
      </c>
      <c r="D22" s="7">
        <v>3.7701974865350089E-2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</row>
    <row r="23" spans="1:9">
      <c r="A23" t="s">
        <v>12</v>
      </c>
      <c r="B23" t="s">
        <v>35</v>
      </c>
      <c r="C23" t="s">
        <v>28</v>
      </c>
      <c r="D23" s="7">
        <v>2.5875190258751901E-2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</row>
    <row r="24" spans="1:9">
      <c r="A24" t="s">
        <v>12</v>
      </c>
      <c r="B24" t="s">
        <v>35</v>
      </c>
      <c r="C24" t="s">
        <v>29</v>
      </c>
      <c r="D24" s="7">
        <v>1.5247776365946633E-2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</row>
    <row r="25" spans="1:9">
      <c r="A25" t="s">
        <v>12</v>
      </c>
      <c r="B25" t="s">
        <v>35</v>
      </c>
      <c r="C25" t="s">
        <v>30</v>
      </c>
      <c r="D25" s="7">
        <v>5.8139534883720929E-3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</row>
    <row r="26" spans="1:9">
      <c r="A26" t="s">
        <v>13</v>
      </c>
      <c r="B26" t="s">
        <v>33</v>
      </c>
      <c r="C26" t="s">
        <v>25</v>
      </c>
      <c r="D26" s="7">
        <v>3.3557046979865771E-3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</row>
    <row r="27" spans="1:9">
      <c r="A27" t="s">
        <v>13</v>
      </c>
      <c r="B27" t="s">
        <v>33</v>
      </c>
      <c r="C27" t="s">
        <v>26</v>
      </c>
      <c r="D27" s="7">
        <v>3.920869720192479E-2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</row>
    <row r="28" spans="1:9">
      <c r="A28" t="s">
        <v>13</v>
      </c>
      <c r="B28" t="s">
        <v>33</v>
      </c>
      <c r="C28" t="s">
        <v>27</v>
      </c>
      <c r="D28" s="7">
        <v>2.7357901311680199E-2</v>
      </c>
      <c r="E28" t="s">
        <v>11</v>
      </c>
      <c r="F28" t="s">
        <v>11</v>
      </c>
      <c r="G28" t="s">
        <v>11</v>
      </c>
      <c r="H28" t="s">
        <v>11</v>
      </c>
      <c r="I28" t="s">
        <v>11</v>
      </c>
    </row>
    <row r="29" spans="1:9">
      <c r="A29" t="s">
        <v>13</v>
      </c>
      <c r="B29" t="s">
        <v>33</v>
      </c>
      <c r="C29" t="s">
        <v>28</v>
      </c>
      <c r="D29" s="7">
        <v>1.0281385281385282E-2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</row>
    <row r="30" spans="1:9">
      <c r="A30" t="s">
        <v>13</v>
      </c>
      <c r="B30" t="s">
        <v>33</v>
      </c>
      <c r="C30" t="s">
        <v>29</v>
      </c>
      <c r="D30" s="7">
        <v>6.3068076423669081E-3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</row>
    <row r="31" spans="1:9">
      <c r="A31" t="s">
        <v>13</v>
      </c>
      <c r="B31" t="s">
        <v>33</v>
      </c>
      <c r="C31" t="s">
        <v>30</v>
      </c>
      <c r="D31" s="7">
        <v>1.025010250102501E-3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</row>
    <row r="32" spans="1:9">
      <c r="A32" t="s">
        <v>13</v>
      </c>
      <c r="B32" t="s">
        <v>34</v>
      </c>
      <c r="C32" t="s">
        <v>25</v>
      </c>
      <c r="D32" s="7">
        <v>1.4964459408903852E-3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  <row r="33" spans="1:9">
      <c r="A33" t="s">
        <v>13</v>
      </c>
      <c r="B33" t="s">
        <v>34</v>
      </c>
      <c r="C33" t="s">
        <v>26</v>
      </c>
      <c r="D33" s="7">
        <v>1.2059973924380704E-2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</row>
    <row r="34" spans="1:9">
      <c r="A34" t="s">
        <v>13</v>
      </c>
      <c r="B34" t="s">
        <v>34</v>
      </c>
      <c r="C34" t="s">
        <v>27</v>
      </c>
      <c r="D34" s="7">
        <v>1.0914760914760915E-2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</row>
    <row r="35" spans="1:9">
      <c r="A35" t="s">
        <v>13</v>
      </c>
      <c r="B35" t="s">
        <v>34</v>
      </c>
      <c r="C35" t="s">
        <v>28</v>
      </c>
      <c r="D35" s="7">
        <v>1.2241452089489235E-2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</row>
    <row r="36" spans="1:9">
      <c r="A36" t="s">
        <v>13</v>
      </c>
      <c r="B36" t="s">
        <v>34</v>
      </c>
      <c r="C36" t="s">
        <v>29</v>
      </c>
      <c r="D36" s="7">
        <v>1.46484375E-2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</row>
    <row r="37" spans="1:9">
      <c r="A37" t="s">
        <v>13</v>
      </c>
      <c r="B37" t="s">
        <v>34</v>
      </c>
      <c r="C37" t="s">
        <v>30</v>
      </c>
      <c r="D37" s="7">
        <v>0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</row>
    <row r="38" spans="1:9">
      <c r="A38" t="s">
        <v>13</v>
      </c>
      <c r="B38" t="s">
        <v>36</v>
      </c>
      <c r="C38" t="s">
        <v>25</v>
      </c>
      <c r="D38" s="7">
        <v>3.8445108927808629E-3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</row>
    <row r="39" spans="1:9">
      <c r="A39" t="s">
        <v>13</v>
      </c>
      <c r="B39" t="s">
        <v>36</v>
      </c>
      <c r="C39" t="s">
        <v>26</v>
      </c>
      <c r="D39" s="7">
        <v>3.1700288184438041E-2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</row>
    <row r="40" spans="1:9">
      <c r="A40" t="s">
        <v>13</v>
      </c>
      <c r="B40" t="s">
        <v>36</v>
      </c>
      <c r="C40" t="s">
        <v>27</v>
      </c>
      <c r="D40" s="7">
        <v>2.2920759659463E-2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</row>
    <row r="41" spans="1:9">
      <c r="A41" t="s">
        <v>13</v>
      </c>
      <c r="B41" t="s">
        <v>36</v>
      </c>
      <c r="C41" t="s">
        <v>28</v>
      </c>
      <c r="D41" s="7">
        <v>1.1400651465798045E-2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</row>
    <row r="42" spans="1:9">
      <c r="A42" t="s">
        <v>13</v>
      </c>
      <c r="B42" t="s">
        <v>36</v>
      </c>
      <c r="C42" t="s">
        <v>29</v>
      </c>
      <c r="D42" s="7">
        <v>5.1369863013698627E-3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</row>
    <row r="43" spans="1:9">
      <c r="A43" t="s">
        <v>13</v>
      </c>
      <c r="B43" t="s">
        <v>36</v>
      </c>
      <c r="C43" t="s">
        <v>30</v>
      </c>
      <c r="D43" s="7">
        <v>0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</row>
    <row r="44" spans="1:9">
      <c r="A44" t="s">
        <v>13</v>
      </c>
      <c r="B44" t="s">
        <v>35</v>
      </c>
      <c r="C44" t="s">
        <v>25</v>
      </c>
      <c r="D44" s="7">
        <v>4.5971978984238179E-3</v>
      </c>
      <c r="E44" t="s">
        <v>11</v>
      </c>
      <c r="F44" t="s">
        <v>11</v>
      </c>
      <c r="G44" t="s">
        <v>11</v>
      </c>
      <c r="H44" t="s">
        <v>11</v>
      </c>
      <c r="I44" t="s">
        <v>11</v>
      </c>
    </row>
    <row r="45" spans="1:9">
      <c r="A45" t="s">
        <v>13</v>
      </c>
      <c r="B45" t="s">
        <v>35</v>
      </c>
      <c r="C45" t="s">
        <v>26</v>
      </c>
      <c r="D45" s="7">
        <v>3.2243913138846239E-2</v>
      </c>
      <c r="E45" t="s">
        <v>11</v>
      </c>
      <c r="F45" t="s">
        <v>11</v>
      </c>
      <c r="G45" t="s">
        <v>11</v>
      </c>
      <c r="H45" t="s">
        <v>11</v>
      </c>
      <c r="I45" t="s">
        <v>11</v>
      </c>
    </row>
    <row r="46" spans="1:9">
      <c r="A46" t="s">
        <v>13</v>
      </c>
      <c r="B46" t="s">
        <v>35</v>
      </c>
      <c r="C46" t="s">
        <v>27</v>
      </c>
      <c r="D46" s="7">
        <v>1.7413856984068173E-2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</row>
    <row r="47" spans="1:9">
      <c r="A47" t="s">
        <v>13</v>
      </c>
      <c r="B47" t="s">
        <v>35</v>
      </c>
      <c r="C47" t="s">
        <v>28</v>
      </c>
      <c r="D47" s="7">
        <v>1.0009383797309979E-2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</row>
    <row r="48" spans="1:9">
      <c r="A48" t="s">
        <v>13</v>
      </c>
      <c r="B48" t="s">
        <v>35</v>
      </c>
      <c r="C48" t="s">
        <v>29</v>
      </c>
      <c r="D48" s="7">
        <v>5.076142131979695E-3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</row>
    <row r="49" spans="1:9">
      <c r="A49" t="s">
        <v>13</v>
      </c>
      <c r="B49" t="s">
        <v>35</v>
      </c>
      <c r="C49" t="s">
        <v>30</v>
      </c>
      <c r="D49" s="7">
        <v>0</v>
      </c>
      <c r="E49" t="s">
        <v>11</v>
      </c>
      <c r="F49" t="s">
        <v>11</v>
      </c>
      <c r="G49" t="s">
        <v>11</v>
      </c>
      <c r="H49" t="s">
        <v>11</v>
      </c>
      <c r="I49" t="s">
        <v>11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25"/>
  <sheetViews>
    <sheetView tabSelected="1" workbookViewId="0">
      <selection activeCell="E12" sqref="E12"/>
    </sheetView>
  </sheetViews>
  <sheetFormatPr defaultColWidth="8.7109375" defaultRowHeight="15"/>
  <cols>
    <col min="1" max="1" width="13.42578125" customWidth="1"/>
    <col min="5" max="5" width="8.7109375" customWidth="1"/>
    <col min="6" max="6" width="8.28515625" customWidth="1"/>
    <col min="8" max="8" width="9.28515625" customWidth="1"/>
  </cols>
  <sheetData>
    <row r="1" spans="1:11">
      <c r="A1" s="6" t="s">
        <v>20</v>
      </c>
      <c r="B1" s="6" t="s">
        <v>7</v>
      </c>
      <c r="C1" s="6" t="s">
        <v>40</v>
      </c>
      <c r="D1" s="6" t="s">
        <v>0</v>
      </c>
      <c r="E1" s="6" t="s">
        <v>2</v>
      </c>
      <c r="F1" s="6" t="s">
        <v>1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37</v>
      </c>
    </row>
    <row r="2" spans="1:11">
      <c r="A2" t="s">
        <v>45</v>
      </c>
      <c r="B2" t="s">
        <v>12</v>
      </c>
      <c r="C2" t="s">
        <v>11</v>
      </c>
      <c r="D2" s="4">
        <f>(93000+62000)/(93000+62000+781000)</f>
        <v>0.16559829059829059</v>
      </c>
      <c r="J2" t="s">
        <v>16</v>
      </c>
      <c r="K2" t="s">
        <v>94</v>
      </c>
    </row>
    <row r="3" spans="1:11">
      <c r="A3" t="s">
        <v>45</v>
      </c>
      <c r="B3" t="s">
        <v>13</v>
      </c>
      <c r="C3" t="s">
        <v>11</v>
      </c>
      <c r="D3" s="4">
        <f>(30000+55000)/(30000+55000+616000)</f>
        <v>0.12125534950071326</v>
      </c>
      <c r="J3" t="s">
        <v>16</v>
      </c>
      <c r="K3" t="s">
        <v>94</v>
      </c>
    </row>
    <row r="4" spans="1:11">
      <c r="A4" t="s">
        <v>46</v>
      </c>
      <c r="B4" t="s">
        <v>12</v>
      </c>
      <c r="C4" t="s">
        <v>11</v>
      </c>
      <c r="D4" s="2">
        <v>0.48599999999999999</v>
      </c>
      <c r="J4" t="s">
        <v>15</v>
      </c>
      <c r="K4" t="s">
        <v>94</v>
      </c>
    </row>
    <row r="5" spans="1:11">
      <c r="A5" t="s">
        <v>46</v>
      </c>
      <c r="B5" t="s">
        <v>13</v>
      </c>
      <c r="C5" t="s">
        <v>11</v>
      </c>
      <c r="D5" s="4">
        <v>0.41049999999999998</v>
      </c>
      <c r="J5" t="s">
        <v>15</v>
      </c>
      <c r="K5" t="s">
        <v>94</v>
      </c>
    </row>
    <row r="6" spans="1:11">
      <c r="A6" t="s">
        <v>105</v>
      </c>
      <c r="B6" t="s">
        <v>11</v>
      </c>
      <c r="C6" t="s">
        <v>11</v>
      </c>
      <c r="D6" s="3">
        <v>9.0999999999999998E-2</v>
      </c>
      <c r="E6" s="3">
        <v>8.5999999999999993E-2</v>
      </c>
      <c r="F6" s="3">
        <v>9.6000000000000002E-2</v>
      </c>
      <c r="J6" t="s">
        <v>122</v>
      </c>
      <c r="K6" t="s">
        <v>123</v>
      </c>
    </row>
    <row r="7" spans="1:11">
      <c r="A7" t="s">
        <v>235</v>
      </c>
      <c r="B7" t="s">
        <v>11</v>
      </c>
      <c r="C7" t="s">
        <v>11</v>
      </c>
      <c r="D7" s="12">
        <v>0.79148936170212769</v>
      </c>
      <c r="E7" s="3"/>
      <c r="F7" s="3"/>
      <c r="J7" t="s">
        <v>238</v>
      </c>
      <c r="K7" t="s">
        <v>237</v>
      </c>
    </row>
    <row r="8" spans="1:11">
      <c r="A8" t="s">
        <v>236</v>
      </c>
      <c r="B8" t="s">
        <v>11</v>
      </c>
      <c r="C8" t="s">
        <v>11</v>
      </c>
      <c r="D8" s="12">
        <v>0.74893617021276604</v>
      </c>
      <c r="E8" s="3"/>
      <c r="F8" s="3"/>
      <c r="J8" t="s">
        <v>238</v>
      </c>
      <c r="K8" t="s">
        <v>237</v>
      </c>
    </row>
    <row r="9" spans="1:11">
      <c r="A9" t="s">
        <v>106</v>
      </c>
      <c r="B9" t="s">
        <v>11</v>
      </c>
      <c r="C9" t="s">
        <v>129</v>
      </c>
      <c r="D9" s="4">
        <f>22/39</f>
        <v>0.5641025641025641</v>
      </c>
      <c r="E9" s="4">
        <v>0.41550429999999999</v>
      </c>
      <c r="F9" s="4">
        <f>207/286</f>
        <v>0.72377622377622375</v>
      </c>
      <c r="J9" t="s">
        <v>88</v>
      </c>
      <c r="K9" t="s">
        <v>89</v>
      </c>
    </row>
    <row r="10" spans="1:11">
      <c r="A10" t="s">
        <v>106</v>
      </c>
      <c r="B10" t="s">
        <v>11</v>
      </c>
      <c r="C10" t="s">
        <v>130</v>
      </c>
      <c r="D10" s="4">
        <v>0.35</v>
      </c>
      <c r="E10" s="4">
        <v>0.2</v>
      </c>
      <c r="F10" s="4">
        <v>0.5</v>
      </c>
      <c r="J10" t="s">
        <v>88</v>
      </c>
      <c r="K10" t="s">
        <v>89</v>
      </c>
    </row>
    <row r="11" spans="1:11">
      <c r="A11" t="s">
        <v>106</v>
      </c>
      <c r="B11" t="s">
        <v>11</v>
      </c>
      <c r="C11" t="s">
        <v>36</v>
      </c>
      <c r="D11" s="4">
        <f>22/39</f>
        <v>0.5641025641025641</v>
      </c>
      <c r="E11" s="4">
        <v>0.41550429999999999</v>
      </c>
      <c r="F11" s="4">
        <f>207/286</f>
        <v>0.72377622377622375</v>
      </c>
      <c r="J11" t="s">
        <v>88</v>
      </c>
      <c r="K11" t="s">
        <v>89</v>
      </c>
    </row>
    <row r="12" spans="1:11">
      <c r="A12" t="s">
        <v>90</v>
      </c>
      <c r="B12" t="s">
        <v>11</v>
      </c>
      <c r="C12" t="s">
        <v>129</v>
      </c>
      <c r="D12" s="3">
        <f>0.5%/10</f>
        <v>5.0000000000000001E-4</v>
      </c>
      <c r="E12" s="18">
        <v>0</v>
      </c>
      <c r="F12" s="4">
        <f>1%/10</f>
        <v>1E-3</v>
      </c>
      <c r="J12" t="s">
        <v>117</v>
      </c>
      <c r="K12" s="3" t="s">
        <v>264</v>
      </c>
    </row>
    <row r="13" spans="1:11">
      <c r="A13" t="s">
        <v>90</v>
      </c>
      <c r="B13" t="s">
        <v>11</v>
      </c>
      <c r="C13" t="s">
        <v>130</v>
      </c>
      <c r="D13" s="4">
        <v>5.0000000000000001E-3</v>
      </c>
      <c r="E13" s="18">
        <v>0</v>
      </c>
      <c r="F13" s="18">
        <v>0.01</v>
      </c>
      <c r="J13" t="s">
        <v>117</v>
      </c>
      <c r="K13" s="3" t="s">
        <v>264</v>
      </c>
    </row>
    <row r="14" spans="1:11">
      <c r="A14" t="s">
        <v>90</v>
      </c>
      <c r="B14" t="s">
        <v>11</v>
      </c>
      <c r="C14" t="s">
        <v>36</v>
      </c>
      <c r="D14" s="4">
        <v>5.0000000000000001E-3</v>
      </c>
      <c r="E14" s="18">
        <v>0</v>
      </c>
      <c r="F14" s="18">
        <v>0.01</v>
      </c>
      <c r="J14" t="s">
        <v>117</v>
      </c>
      <c r="K14" s="3" t="s">
        <v>264</v>
      </c>
    </row>
    <row r="15" spans="1:11">
      <c r="A15" t="s">
        <v>47</v>
      </c>
      <c r="B15" t="s">
        <v>11</v>
      </c>
      <c r="C15" t="s">
        <v>8</v>
      </c>
      <c r="D15" s="4">
        <v>0.191</v>
      </c>
      <c r="J15" t="s">
        <v>14</v>
      </c>
    </row>
    <row r="16" spans="1:11">
      <c r="A16" t="s">
        <v>47</v>
      </c>
      <c r="B16" t="s">
        <v>11</v>
      </c>
      <c r="C16" t="s">
        <v>9</v>
      </c>
      <c r="D16" s="4">
        <v>0.25244517036746611</v>
      </c>
      <c r="J16" t="s">
        <v>14</v>
      </c>
    </row>
    <row r="17" spans="1:11">
      <c r="A17" t="s">
        <v>47</v>
      </c>
      <c r="B17" t="s">
        <v>11</v>
      </c>
      <c r="C17" t="s">
        <v>10</v>
      </c>
      <c r="D17" s="4">
        <f>684/1427</f>
        <v>0.47932725998598458</v>
      </c>
      <c r="J17" t="s">
        <v>14</v>
      </c>
    </row>
    <row r="18" spans="1:11">
      <c r="A18" t="s">
        <v>107</v>
      </c>
      <c r="B18" t="s">
        <v>93</v>
      </c>
      <c r="C18" t="s">
        <v>93</v>
      </c>
      <c r="D18" s="3">
        <v>0.19234100000000001</v>
      </c>
      <c r="J18" t="s">
        <v>92</v>
      </c>
      <c r="K18" t="s">
        <v>94</v>
      </c>
    </row>
    <row r="19" spans="1:11">
      <c r="E19" s="3"/>
    </row>
    <row r="24" spans="1:11">
      <c r="F24" s="3"/>
      <c r="H24" s="4"/>
    </row>
    <row r="25" spans="1:11">
      <c r="F25" s="3"/>
      <c r="H25" s="4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I7"/>
  <sheetViews>
    <sheetView workbookViewId="0">
      <selection activeCell="D12" sqref="D12"/>
    </sheetView>
  </sheetViews>
  <sheetFormatPr defaultColWidth="8.7109375" defaultRowHeight="15"/>
  <cols>
    <col min="1" max="1" width="15.28515625" customWidth="1"/>
    <col min="2" max="2" width="11" customWidth="1"/>
  </cols>
  <sheetData>
    <row r="1" spans="1:9">
      <c r="A1" s="6" t="s">
        <v>20</v>
      </c>
      <c r="B1" s="6" t="s">
        <v>226</v>
      </c>
      <c r="C1" s="6" t="s">
        <v>0</v>
      </c>
      <c r="D1" s="6" t="s">
        <v>2</v>
      </c>
      <c r="E1" s="6" t="s">
        <v>1</v>
      </c>
      <c r="F1" s="6" t="s">
        <v>3</v>
      </c>
      <c r="G1" s="6" t="s">
        <v>4</v>
      </c>
      <c r="H1" s="6" t="s">
        <v>5</v>
      </c>
      <c r="I1" s="6" t="s">
        <v>6</v>
      </c>
    </row>
    <row r="2" spans="1:9">
      <c r="A2" t="s">
        <v>255</v>
      </c>
      <c r="B2" t="s">
        <v>93</v>
      </c>
      <c r="C2" s="20">
        <f>3587000/(3587000+891000)*0.12+891000/(3587000+891000)*0.023</f>
        <v>0.10069964269763287</v>
      </c>
      <c r="D2" s="2">
        <f>3587000/(3587000+891000)*(0.161-0.056)+891000/(3587000+891000)*(0.071-0.056)</f>
        <v>8.7092451987494421E-2</v>
      </c>
      <c r="E2" s="2">
        <f>3587000/(3587000+891000)*(0.191-0.056)+891000/(3587000+891000)*(0.087-0.056)</f>
        <v>0.11430683340777133</v>
      </c>
      <c r="I2" t="s">
        <v>262</v>
      </c>
    </row>
    <row r="3" spans="1:9">
      <c r="A3" t="s">
        <v>256</v>
      </c>
      <c r="B3" t="s">
        <v>93</v>
      </c>
      <c r="C3" s="2">
        <f>1.8^(1/36)-1</f>
        <v>1.6461427882965562E-2</v>
      </c>
      <c r="D3" s="2"/>
      <c r="E3" s="2"/>
    </row>
    <row r="4" spans="1:9">
      <c r="A4" t="s">
        <v>257</v>
      </c>
      <c r="B4" t="s">
        <v>129</v>
      </c>
      <c r="C4" s="8">
        <v>1</v>
      </c>
      <c r="D4" s="2"/>
      <c r="E4" s="2"/>
    </row>
    <row r="5" spans="1:9">
      <c r="A5" t="s">
        <v>257</v>
      </c>
      <c r="B5" t="s">
        <v>130</v>
      </c>
      <c r="C5" s="8">
        <v>2</v>
      </c>
      <c r="D5" s="8"/>
      <c r="E5" s="8"/>
    </row>
    <row r="6" spans="1:9">
      <c r="A6" t="s">
        <v>257</v>
      </c>
      <c r="B6" t="s">
        <v>36</v>
      </c>
      <c r="C6" s="8">
        <v>1.2</v>
      </c>
      <c r="D6" s="8"/>
      <c r="E6" s="8"/>
    </row>
    <row r="7" spans="1:9">
      <c r="A7" t="s">
        <v>47</v>
      </c>
      <c r="C7" s="4">
        <v>0.25244517036746611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N20" sqref="N20"/>
    </sheetView>
  </sheetViews>
  <sheetFormatPr defaultColWidth="8.7109375" defaultRowHeight="15"/>
  <cols>
    <col min="1" max="1" width="11.42578125" customWidth="1"/>
    <col min="17" max="17" width="12" bestFit="1" customWidth="1"/>
  </cols>
  <sheetData>
    <row r="1" spans="1:17">
      <c r="A1" s="6" t="s">
        <v>239</v>
      </c>
      <c r="B1" s="6" t="s">
        <v>129</v>
      </c>
      <c r="C1" s="6" t="s">
        <v>130</v>
      </c>
      <c r="D1" s="6" t="s">
        <v>131</v>
      </c>
      <c r="E1" s="6" t="s">
        <v>132</v>
      </c>
      <c r="F1" s="6" t="s">
        <v>2</v>
      </c>
      <c r="G1" s="6" t="s">
        <v>1</v>
      </c>
      <c r="H1" s="6" t="s">
        <v>3</v>
      </c>
      <c r="I1" s="6" t="s">
        <v>4</v>
      </c>
      <c r="J1" s="6" t="s">
        <v>5</v>
      </c>
      <c r="K1" s="6" t="s">
        <v>134</v>
      </c>
      <c r="L1" s="6" t="s">
        <v>135</v>
      </c>
      <c r="M1" s="6" t="s">
        <v>137</v>
      </c>
      <c r="N1" s="6" t="s">
        <v>136</v>
      </c>
      <c r="O1" s="6" t="s">
        <v>6</v>
      </c>
      <c r="P1" s="6" t="s">
        <v>37</v>
      </c>
    </row>
    <row r="2" spans="1:17">
      <c r="A2" t="s">
        <v>71</v>
      </c>
      <c r="B2">
        <v>12.5</v>
      </c>
      <c r="C2">
        <v>22.6</v>
      </c>
      <c r="D2">
        <v>10.7</v>
      </c>
      <c r="E2">
        <f>B2</f>
        <v>12.5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s="13">
        <f>B2*2.59</f>
        <v>32.375</v>
      </c>
      <c r="L2" s="13">
        <f t="shared" ref="L2:N8" si="0">C2*2.59</f>
        <v>58.533999999999999</v>
      </c>
      <c r="M2" s="13">
        <f t="shared" si="0"/>
        <v>27.712999999999997</v>
      </c>
      <c r="N2" s="13">
        <f t="shared" si="0"/>
        <v>32.375</v>
      </c>
      <c r="O2" s="1" t="s">
        <v>70</v>
      </c>
      <c r="P2" s="15" t="s">
        <v>77</v>
      </c>
      <c r="Q2" s="9"/>
    </row>
    <row r="3" spans="1:17">
      <c r="A3" t="s">
        <v>72</v>
      </c>
      <c r="B3">
        <v>68.599999999999994</v>
      </c>
      <c r="C3">
        <v>112.7</v>
      </c>
      <c r="D3">
        <v>59.4</v>
      </c>
      <c r="E3">
        <f t="shared" ref="E3:E8" si="1">B3</f>
        <v>68.599999999999994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s="13">
        <f t="shared" ref="K3:K8" si="2">B3*2.59</f>
        <v>177.67399999999998</v>
      </c>
      <c r="L3" s="13">
        <f t="shared" si="0"/>
        <v>291.89299999999997</v>
      </c>
      <c r="M3" s="13">
        <f t="shared" si="0"/>
        <v>153.84599999999998</v>
      </c>
      <c r="N3" s="13">
        <f t="shared" si="0"/>
        <v>177.67399999999998</v>
      </c>
      <c r="O3" s="1" t="s">
        <v>70</v>
      </c>
      <c r="P3" s="15" t="s">
        <v>79</v>
      </c>
      <c r="Q3" s="9"/>
    </row>
    <row r="4" spans="1:17">
      <c r="A4" t="s">
        <v>73</v>
      </c>
      <c r="B4">
        <v>137.9</v>
      </c>
      <c r="C4">
        <v>189.5</v>
      </c>
      <c r="D4">
        <v>92.6</v>
      </c>
      <c r="E4">
        <f t="shared" si="1"/>
        <v>137.9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s="13">
        <f t="shared" si="2"/>
        <v>357.161</v>
      </c>
      <c r="L4" s="13">
        <f t="shared" si="0"/>
        <v>490.80499999999995</v>
      </c>
      <c r="M4" s="13">
        <f t="shared" si="0"/>
        <v>239.83399999999997</v>
      </c>
      <c r="N4" s="13">
        <f t="shared" si="0"/>
        <v>357.161</v>
      </c>
      <c r="O4" s="1" t="s">
        <v>70</v>
      </c>
      <c r="Q4" s="9"/>
    </row>
    <row r="5" spans="1:17">
      <c r="A5" t="s">
        <v>74</v>
      </c>
      <c r="B5">
        <v>208.6</v>
      </c>
      <c r="C5">
        <v>304</v>
      </c>
      <c r="D5">
        <v>131.5</v>
      </c>
      <c r="E5">
        <f t="shared" si="1"/>
        <v>208.6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s="13">
        <f t="shared" si="2"/>
        <v>540.274</v>
      </c>
      <c r="L5" s="13">
        <f t="shared" si="0"/>
        <v>787.3599999999999</v>
      </c>
      <c r="M5" s="13">
        <f t="shared" si="0"/>
        <v>340.58499999999998</v>
      </c>
      <c r="N5" s="13">
        <f t="shared" si="0"/>
        <v>540.274</v>
      </c>
      <c r="O5" s="1" t="s">
        <v>70</v>
      </c>
      <c r="Q5" s="9"/>
    </row>
    <row r="6" spans="1:17">
      <c r="A6" t="s">
        <v>75</v>
      </c>
      <c r="B6">
        <v>412.6</v>
      </c>
      <c r="C6">
        <v>596</v>
      </c>
      <c r="D6">
        <v>268.5</v>
      </c>
      <c r="E6">
        <f t="shared" si="1"/>
        <v>412.6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s="13">
        <f t="shared" si="2"/>
        <v>1068.634</v>
      </c>
      <c r="L6" s="13">
        <f t="shared" si="0"/>
        <v>1543.6399999999999</v>
      </c>
      <c r="M6" s="13">
        <f t="shared" si="0"/>
        <v>695.41499999999996</v>
      </c>
      <c r="N6" s="13">
        <f t="shared" si="0"/>
        <v>1068.634</v>
      </c>
      <c r="O6" s="1" t="s">
        <v>70</v>
      </c>
      <c r="Q6" s="9"/>
    </row>
    <row r="7" spans="1:17">
      <c r="A7" t="s">
        <v>76</v>
      </c>
      <c r="B7">
        <v>892.5</v>
      </c>
      <c r="C7">
        <v>1327.5</v>
      </c>
      <c r="D7">
        <v>620.5</v>
      </c>
      <c r="E7">
        <f t="shared" si="1"/>
        <v>892.5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s="13">
        <f t="shared" si="2"/>
        <v>2311.5749999999998</v>
      </c>
      <c r="L7" s="13">
        <f t="shared" si="0"/>
        <v>3438.2249999999999</v>
      </c>
      <c r="M7" s="13">
        <f t="shared" si="0"/>
        <v>1607.0949999999998</v>
      </c>
      <c r="N7" s="13">
        <f t="shared" si="0"/>
        <v>2311.5749999999998</v>
      </c>
      <c r="O7" s="1" t="s">
        <v>70</v>
      </c>
      <c r="Q7" s="9"/>
    </row>
    <row r="8" spans="1:17">
      <c r="A8" t="s">
        <v>78</v>
      </c>
      <c r="B8">
        <v>4539.8999999999996</v>
      </c>
      <c r="C8">
        <v>5105.5</v>
      </c>
      <c r="D8">
        <v>3376.8</v>
      </c>
      <c r="E8">
        <f t="shared" si="1"/>
        <v>4539.8999999999996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s="13">
        <f t="shared" si="2"/>
        <v>11758.340999999999</v>
      </c>
      <c r="L8" s="13">
        <f t="shared" si="0"/>
        <v>13223.244999999999</v>
      </c>
      <c r="M8" s="13">
        <f t="shared" si="0"/>
        <v>8745.9120000000003</v>
      </c>
      <c r="N8" s="13">
        <f t="shared" si="0"/>
        <v>11758.340999999999</v>
      </c>
      <c r="O8" s="1" t="s">
        <v>70</v>
      </c>
      <c r="Q8" s="9"/>
    </row>
  </sheetData>
  <phoneticPr fontId="5" type="noConversion"/>
  <hyperlinks>
    <hyperlink ref="P2" r:id="rId1" xr:uid="{55DA9D74-5A33-4C42-807D-F2F93C00D381}"/>
    <hyperlink ref="P3" r:id="rId2" xr:uid="{9C3EACCD-C7A2-4F18-B733-6791FB183874}"/>
  </hyperlinks>
  <pageMargins left="0.7" right="0.7" top="0.75" bottom="0.75" header="0.3" footer="0.3"/>
  <pageSetup orientation="portrait" horizontalDpi="4294967293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H22" sqref="H22"/>
    </sheetView>
  </sheetViews>
  <sheetFormatPr defaultColWidth="8.7109375" defaultRowHeight="15"/>
  <cols>
    <col min="1" max="1" width="9.7109375" customWidth="1"/>
    <col min="2" max="2" width="12.140625" customWidth="1"/>
    <col min="7" max="7" width="9.28515625" customWidth="1"/>
  </cols>
  <sheetData>
    <row r="1" spans="1:9">
      <c r="A1" s="6" t="s">
        <v>20</v>
      </c>
      <c r="B1" s="6" t="s">
        <v>17</v>
      </c>
      <c r="C1" s="6" t="s">
        <v>0</v>
      </c>
      <c r="D1" s="6" t="s">
        <v>2</v>
      </c>
      <c r="E1" s="6" t="s">
        <v>1</v>
      </c>
      <c r="F1" s="6" t="s">
        <v>3</v>
      </c>
      <c r="G1" s="6" t="s">
        <v>4</v>
      </c>
      <c r="H1" s="6" t="s">
        <v>5</v>
      </c>
      <c r="I1" s="6" t="s">
        <v>6</v>
      </c>
    </row>
    <row r="2" spans="1:9">
      <c r="A2" t="s">
        <v>65</v>
      </c>
      <c r="B2" t="s">
        <v>41</v>
      </c>
      <c r="C2" s="16">
        <v>2.6026429525052852E-3</v>
      </c>
      <c r="D2" s="16">
        <v>1.2058338996029372E-3</v>
      </c>
      <c r="E2" s="16">
        <v>4.5480147401865678E-3</v>
      </c>
    </row>
    <row r="3" spans="1:9">
      <c r="A3" t="s">
        <v>66</v>
      </c>
      <c r="B3" t="s">
        <v>41</v>
      </c>
      <c r="C3">
        <v>1.538E-2</v>
      </c>
      <c r="D3" s="16">
        <v>1.2175274191616903E-2</v>
      </c>
      <c r="E3" s="16">
        <v>1.8575312252222864E-2</v>
      </c>
      <c r="G3" s="16"/>
      <c r="H3" s="16"/>
      <c r="I3" s="16"/>
    </row>
    <row r="4" spans="1:9">
      <c r="A4" t="s">
        <v>67</v>
      </c>
      <c r="B4" t="s">
        <v>41</v>
      </c>
      <c r="C4">
        <v>0</v>
      </c>
      <c r="D4">
        <v>0</v>
      </c>
      <c r="E4">
        <v>0</v>
      </c>
    </row>
    <row r="5" spans="1:9">
      <c r="A5" t="s">
        <v>48</v>
      </c>
      <c r="B5" t="s">
        <v>69</v>
      </c>
      <c r="C5">
        <v>3.1</v>
      </c>
      <c r="D5">
        <v>1.8</v>
      </c>
      <c r="E5">
        <v>4.4000000000000004</v>
      </c>
      <c r="F5" t="s">
        <v>83</v>
      </c>
    </row>
    <row r="6" spans="1:9">
      <c r="A6" s="5" t="s">
        <v>49</v>
      </c>
      <c r="B6" s="5" t="s">
        <v>69</v>
      </c>
      <c r="C6" s="19">
        <v>6.0709999999999997</v>
      </c>
      <c r="D6" s="19">
        <v>3.6269999999999998</v>
      </c>
      <c r="E6" s="19">
        <v>10.162000000000001</v>
      </c>
      <c r="F6" t="s">
        <v>83</v>
      </c>
      <c r="I6" s="15" t="s">
        <v>115</v>
      </c>
    </row>
    <row r="7" spans="1:9">
      <c r="A7" s="5" t="s">
        <v>50</v>
      </c>
      <c r="B7" s="5" t="s">
        <v>69</v>
      </c>
      <c r="C7" s="19">
        <v>4.3</v>
      </c>
      <c r="D7" s="19">
        <v>3.6</v>
      </c>
      <c r="E7" s="19">
        <v>5.2</v>
      </c>
      <c r="I7" s="15" t="s">
        <v>114</v>
      </c>
    </row>
    <row r="8" spans="1:9">
      <c r="A8" t="s">
        <v>68</v>
      </c>
      <c r="B8" t="s">
        <v>69</v>
      </c>
      <c r="C8">
        <v>3.5</v>
      </c>
      <c r="D8">
        <v>1.9</v>
      </c>
      <c r="E8">
        <v>6.4</v>
      </c>
      <c r="I8" s="15" t="s">
        <v>121</v>
      </c>
    </row>
    <row r="9" spans="1:9">
      <c r="A9" t="s">
        <v>51</v>
      </c>
      <c r="B9" t="s">
        <v>69</v>
      </c>
      <c r="C9">
        <v>1</v>
      </c>
      <c r="D9">
        <v>0.8</v>
      </c>
      <c r="E9">
        <v>1.2</v>
      </c>
      <c r="I9" t="s">
        <v>91</v>
      </c>
    </row>
  </sheetData>
  <phoneticPr fontId="5" type="noConversion"/>
  <hyperlinks>
    <hyperlink ref="I7" r:id="rId1" xr:uid="{D2BDE243-70FF-4BEE-8004-6DBDAB5E3597}"/>
    <hyperlink ref="I6" r:id="rId2" xr:uid="{58A6FE53-B34F-4D13-8456-291B6D396695}"/>
    <hyperlink ref="I8" r:id="rId3" xr:uid="{B0E0D4B5-BC6F-4215-9859-1CDF8A0A1005}"/>
  </hyperlinks>
  <pageMargins left="0.7" right="0.7" top="0.75" bottom="0.75" header="0.3" footer="0.3"/>
  <pageSetup orientation="portrait" horizontalDpi="4294967293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13"/>
  <sheetViews>
    <sheetView workbookViewId="0">
      <selection activeCell="F11" sqref="F11"/>
    </sheetView>
  </sheetViews>
  <sheetFormatPr defaultColWidth="8.7109375" defaultRowHeight="15"/>
  <cols>
    <col min="1" max="1" width="19.85546875" customWidth="1"/>
  </cols>
  <sheetData>
    <row r="1" spans="1:8">
      <c r="A1" s="6" t="s">
        <v>20</v>
      </c>
      <c r="B1" s="6" t="s">
        <v>0</v>
      </c>
      <c r="C1" s="6" t="s">
        <v>2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>
      <c r="A2" t="s">
        <v>42</v>
      </c>
      <c r="B2">
        <f>1-(1-0.0039)^(1/12)</f>
        <v>3.2558238913160675E-4</v>
      </c>
      <c r="E2" t="s">
        <v>21</v>
      </c>
      <c r="F2">
        <v>2.4E-2</v>
      </c>
      <c r="H2" s="15" t="s">
        <v>263</v>
      </c>
    </row>
    <row r="3" spans="1:8">
      <c r="A3" t="s">
        <v>109</v>
      </c>
      <c r="B3">
        <v>3.7399999999999998E-3</v>
      </c>
      <c r="H3" t="s">
        <v>112</v>
      </c>
    </row>
    <row r="4" spans="1:8">
      <c r="A4" t="s">
        <v>43</v>
      </c>
      <c r="B4">
        <f>1-EXP(-8.9/100/12)</f>
        <v>7.3892310632529545E-3</v>
      </c>
      <c r="C4">
        <f>1-EXP(-7/100/12)</f>
        <v>5.8163524788169552E-3</v>
      </c>
      <c r="D4">
        <f>1-EXP(-11/100/12)</f>
        <v>9.1247808598934332E-3</v>
      </c>
      <c r="H4" s="15" t="s">
        <v>260</v>
      </c>
    </row>
    <row r="5" spans="1:8">
      <c r="A5" t="s">
        <v>110</v>
      </c>
      <c r="B5">
        <v>2.5400000000000002E-3</v>
      </c>
      <c r="H5" t="s">
        <v>228</v>
      </c>
    </row>
    <row r="6" spans="1:8">
      <c r="A6" t="s">
        <v>44</v>
      </c>
      <c r="B6">
        <f>1-(1-0.2306)^(1/24)-B7</f>
        <v>8.3232428358246263E-3</v>
      </c>
      <c r="C6">
        <f>1-(1-0.162)^(1/24)-B7</f>
        <v>4.7970009299833499E-3</v>
      </c>
      <c r="D6">
        <f>1-(1-0.299)^(1/24)-C7</f>
        <v>1.4692963958192418E-2</v>
      </c>
      <c r="H6" s="15" t="s">
        <v>261</v>
      </c>
    </row>
    <row r="7" spans="1:8">
      <c r="A7" t="s">
        <v>111</v>
      </c>
      <c r="B7">
        <v>2.5400000000000002E-3</v>
      </c>
      <c r="H7" t="s">
        <v>221</v>
      </c>
    </row>
    <row r="8" spans="1:8">
      <c r="A8" t="s">
        <v>267</v>
      </c>
      <c r="B8">
        <v>1.1538092009444299E-2</v>
      </c>
      <c r="C8">
        <v>1.0596241035318976E-2</v>
      </c>
      <c r="D8">
        <v>1.2489919487016277E-2</v>
      </c>
      <c r="H8" t="s">
        <v>229</v>
      </c>
    </row>
    <row r="9" spans="1:8">
      <c r="A9" t="s">
        <v>266</v>
      </c>
      <c r="B9" s="3">
        <v>5.94E-3</v>
      </c>
      <c r="C9">
        <v>0</v>
      </c>
      <c r="D9" s="2">
        <f>B9*2</f>
        <v>1.188E-2</v>
      </c>
      <c r="H9" t="s">
        <v>108</v>
      </c>
    </row>
    <row r="10" spans="1:8">
      <c r="A10" t="s">
        <v>230</v>
      </c>
      <c r="B10">
        <f>18.6/23.5</f>
        <v>0.79148936170212769</v>
      </c>
      <c r="H10" t="s">
        <v>237</v>
      </c>
    </row>
    <row r="11" spans="1:8">
      <c r="A11" t="s">
        <v>231</v>
      </c>
      <c r="B11">
        <f>17.6/23.5</f>
        <v>0.74893617021276604</v>
      </c>
      <c r="H11" t="s">
        <v>237</v>
      </c>
    </row>
    <row r="12" spans="1:8">
      <c r="A12" t="s">
        <v>232</v>
      </c>
      <c r="B12" s="3">
        <f>(0.025*0.8+0.15*0.02)/0.82</f>
        <v>2.8048780487804882E-2</v>
      </c>
      <c r="H12" t="s">
        <v>265</v>
      </c>
    </row>
    <row r="13" spans="1:8">
      <c r="A13" t="s">
        <v>233</v>
      </c>
      <c r="B13" s="3">
        <f>(0.04*0.5+0.15*0.02)/0.52</f>
        <v>4.4230769230769226E-2</v>
      </c>
      <c r="H13" t="s">
        <v>234</v>
      </c>
    </row>
  </sheetData>
  <phoneticPr fontId="5" type="noConversion"/>
  <hyperlinks>
    <hyperlink ref="H6" r:id="rId1" display="https://ajph.aphapublications.org/doi/10.2105/AJPH.2020.305825; " xr:uid="{63037E4F-9F64-4FD6-B394-E81AA8864E3A}"/>
    <hyperlink ref="H4" r:id="rId2" display="https://www.sciencedirect.com/science/article/pii/S0376871605003431?via%3Dihub" xr:uid="{3AC38263-2252-4638-9ADF-82DABD79CD77}"/>
    <hyperlink ref="H2" r:id="rId3" xr:uid="{12FB12B5-A522-45BB-86DB-B2473EA8155C}"/>
  </hyperlinks>
  <pageMargins left="0.7" right="0.7" top="0.75" bottom="0.75" header="0.3" footer="0.3"/>
  <pageSetup orientation="portrait" horizont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Mortality</vt:lpstr>
      <vt:lpstr>NxKit</vt:lpstr>
      <vt:lpstr>NxDataOEND</vt:lpstr>
      <vt:lpstr>NxOENDtotal</vt:lpstr>
      <vt:lpstr>NxDataPharm</vt:lpstr>
      <vt:lpstr>QALY</vt:lpstr>
      <vt:lpstr>Cost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Xiao Zang</cp:lastModifiedBy>
  <dcterms:created xsi:type="dcterms:W3CDTF">2015-06-05T18:17:20Z</dcterms:created>
  <dcterms:modified xsi:type="dcterms:W3CDTF">2023-03-13T03:45:49Z</dcterms:modified>
</cp:coreProperties>
</file>