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xiaoz\Desktop\WFH\Brown Workfolder\profound-model\Inputs\"/>
    </mc:Choice>
  </mc:AlternateContent>
  <xr:revisionPtr revIDLastSave="0" documentId="13_ncr:1_{7D371FB5-C561-40A6-9787-A6A604A4AC2D}" xr6:coauthVersionLast="47" xr6:coauthVersionMax="47" xr10:uidLastSave="{00000000-0000-0000-0000-000000000000}"/>
  <bookViews>
    <workbookView xWindow="-120" yWindow="-120" windowWidth="29040" windowHeight="15840" firstSheet="10" activeTab="20" xr2:uid="{00000000-000D-0000-FFFF-FFFF00000000}"/>
  </bookViews>
  <sheets>
    <sheet name="InitialPop" sheetId="12" r:id="rId1"/>
    <sheet name="Demographic" sheetId="2" r:id="rId2"/>
    <sheet name="OUDPrevNSDUH" sheetId="14" r:id="rId3"/>
    <sheet name="StimPrevNSDUH" sheetId="21" r:id="rId4"/>
    <sheet name="OpioidPattern" sheetId="5" r:id="rId5"/>
    <sheet name="StimulantPattern" sheetId="6" r:id="rId6"/>
    <sheet name="LifeTable" sheetId="1" r:id="rId7"/>
    <sheet name="OverdoseRisk" sheetId="7" r:id="rId8"/>
    <sheet name="TransProb" sheetId="8" r:id="rId9"/>
    <sheet name="DecisionTree" sheetId="9" r:id="rId10"/>
    <sheet name="ODSettingEMS" sheetId="20" r:id="rId11"/>
    <sheet name="ODSettingEMS(sp)" sheetId="22" r:id="rId12"/>
    <sheet name="Mortality" sheetId="10" r:id="rId13"/>
    <sheet name="NxKit" sheetId="11" r:id="rId14"/>
    <sheet name="NxDataOEND" sheetId="18" r:id="rId15"/>
    <sheet name="NxDataPharm" sheetId="25" r:id="rId16"/>
    <sheet name="NxMvt" sheetId="19" r:id="rId17"/>
    <sheet name="Cost" sheetId="16" r:id="rId18"/>
    <sheet name="NxOnSurv" sheetId="17" r:id="rId19"/>
    <sheet name="Target" sheetId="23" r:id="rId20"/>
    <sheet name="CalibPar" sheetId="24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4" l="1"/>
  <c r="C2" i="6"/>
  <c r="D2" i="6"/>
  <c r="B2" i="6"/>
  <c r="B15" i="24"/>
  <c r="C15" i="24"/>
  <c r="D15" i="24"/>
  <c r="E15" i="24"/>
  <c r="B16" i="24"/>
  <c r="C16" i="24"/>
  <c r="D16" i="24"/>
  <c r="E16" i="24"/>
  <c r="A16" i="24"/>
  <c r="A15" i="24"/>
  <c r="E5" i="9"/>
  <c r="D5" i="9"/>
  <c r="C5" i="9"/>
  <c r="D3" i="24" l="1"/>
  <c r="E3" i="24"/>
  <c r="C3" i="24"/>
  <c r="D20" i="24"/>
  <c r="E20" i="24"/>
  <c r="C20" i="24"/>
  <c r="D18" i="24"/>
  <c r="E18" i="24"/>
  <c r="C18" i="24"/>
  <c r="D17" i="24"/>
  <c r="E17" i="24"/>
  <c r="C17" i="24"/>
  <c r="D14" i="24"/>
  <c r="E14" i="24"/>
  <c r="C14" i="24"/>
  <c r="D13" i="24"/>
  <c r="E13" i="24"/>
  <c r="C13" i="24"/>
  <c r="D12" i="24"/>
  <c r="E12" i="24"/>
  <c r="C12" i="24"/>
  <c r="D11" i="24"/>
  <c r="E11" i="24"/>
  <c r="C11" i="24"/>
  <c r="D10" i="24"/>
  <c r="E10" i="24"/>
  <c r="C10" i="24"/>
  <c r="D9" i="24"/>
  <c r="E9" i="24"/>
  <c r="C9" i="24"/>
  <c r="D8" i="24"/>
  <c r="E8" i="24"/>
  <c r="C8" i="24"/>
  <c r="D7" i="24"/>
  <c r="E7" i="24"/>
  <c r="C7" i="24"/>
  <c r="D6" i="24"/>
  <c r="E6" i="24"/>
  <c r="C6" i="24"/>
  <c r="E5" i="24"/>
  <c r="D5" i="24"/>
  <c r="C5" i="24"/>
  <c r="D4" i="24"/>
  <c r="E4" i="24"/>
  <c r="C4" i="24"/>
  <c r="D2" i="24"/>
  <c r="D7" i="5"/>
  <c r="C2" i="24" s="1"/>
  <c r="D4" i="9"/>
  <c r="D3" i="9"/>
  <c r="B17" i="17"/>
  <c r="E25" i="17"/>
  <c r="L25" i="17"/>
  <c r="I13" i="17"/>
  <c r="I17" i="17"/>
  <c r="I16" i="17"/>
  <c r="I18" i="17"/>
  <c r="E22" i="17"/>
  <c r="M22" i="17"/>
  <c r="C6" i="23"/>
  <c r="C7" i="23"/>
  <c r="C8" i="23"/>
  <c r="C9" i="23"/>
  <c r="C13" i="23"/>
  <c r="C12" i="23"/>
  <c r="C11" i="23"/>
  <c r="C10" i="23"/>
  <c r="C2" i="18" l="1"/>
  <c r="B2" i="20" l="1"/>
  <c r="H3" i="1"/>
  <c r="H2" i="1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AL2" i="18"/>
  <c r="AM2" i="18"/>
  <c r="AN2" i="18"/>
  <c r="AO2" i="18"/>
  <c r="H8" i="9" l="1"/>
  <c r="H4" i="1"/>
  <c r="H5" i="1"/>
  <c r="H6" i="1"/>
  <c r="H7" i="1"/>
  <c r="H8" i="1"/>
  <c r="J14" i="17" l="1"/>
  <c r="D14" i="17"/>
  <c r="K13" i="17"/>
  <c r="D13" i="17"/>
  <c r="D17" i="17" s="1"/>
  <c r="B13" i="17"/>
  <c r="K11" i="17"/>
  <c r="J11" i="17"/>
  <c r="I11" i="17"/>
  <c r="D11" i="17"/>
  <c r="C11" i="17"/>
  <c r="B11" i="17"/>
  <c r="K9" i="17"/>
  <c r="K14" i="17" s="1"/>
  <c r="J9" i="17"/>
  <c r="I9" i="17"/>
  <c r="I14" i="17" s="1"/>
  <c r="J21" i="17" s="1"/>
  <c r="D9" i="17"/>
  <c r="C9" i="17"/>
  <c r="B9" i="17"/>
  <c r="B14" i="17" s="1"/>
  <c r="K7" i="17"/>
  <c r="J7" i="17"/>
  <c r="I7" i="17"/>
  <c r="D7" i="17"/>
  <c r="C7" i="17"/>
  <c r="B7" i="17"/>
  <c r="K5" i="17"/>
  <c r="K16" i="17" s="1"/>
  <c r="J5" i="17"/>
  <c r="J15" i="17" s="1"/>
  <c r="I5" i="17"/>
  <c r="I15" i="17" s="1"/>
  <c r="D5" i="17"/>
  <c r="D15" i="17" s="1"/>
  <c r="C5" i="17"/>
  <c r="C15" i="17" s="1"/>
  <c r="B5" i="17"/>
  <c r="B15" i="17" s="1"/>
  <c r="J4" i="17"/>
  <c r="J13" i="17" s="1"/>
  <c r="J17" i="17" s="1"/>
  <c r="C4" i="17"/>
  <c r="C14" i="17" s="1"/>
  <c r="B22" i="17" l="1"/>
  <c r="I21" i="17"/>
  <c r="K17" i="17"/>
  <c r="C21" i="17"/>
  <c r="C18" i="17"/>
  <c r="C13" i="17"/>
  <c r="C17" i="17" s="1"/>
  <c r="K15" i="17"/>
  <c r="K18" i="17" s="1"/>
  <c r="B16" i="17"/>
  <c r="C22" i="17" s="1"/>
  <c r="C16" i="17"/>
  <c r="D16" i="17"/>
  <c r="D18" i="17" s="1"/>
  <c r="B21" i="17"/>
  <c r="J16" i="17"/>
  <c r="J18" i="17" s="1"/>
  <c r="D3" i="5"/>
  <c r="D2" i="5"/>
  <c r="I22" i="17" l="1"/>
  <c r="J22" i="17"/>
  <c r="B18" i="17"/>
  <c r="E24" i="17"/>
  <c r="C3" i="12"/>
  <c r="N25" i="17" l="1"/>
  <c r="L24" i="17"/>
  <c r="G5" i="12"/>
  <c r="G6" i="12"/>
  <c r="G4" i="12"/>
  <c r="H5" i="12"/>
  <c r="H6" i="12"/>
  <c r="H4" i="12"/>
  <c r="D11" i="5"/>
</calcChain>
</file>

<file path=xl/sharedStrings.xml><?xml version="1.0" encoding="utf-8"?>
<sst xmlns="http://schemas.openxmlformats.org/spreadsheetml/2006/main" count="1586" uniqueCount="196">
  <si>
    <t>pe</t>
  </si>
  <si>
    <t>upper</t>
  </si>
  <si>
    <t>lower</t>
  </si>
  <si>
    <t>dist</t>
  </si>
  <si>
    <t>par1</t>
  </si>
  <si>
    <t>par2</t>
  </si>
  <si>
    <t>note</t>
  </si>
  <si>
    <t>Burrillville</t>
  </si>
  <si>
    <t>Central Fall</t>
  </si>
  <si>
    <t>Cranston</t>
  </si>
  <si>
    <t>Cumberland</t>
  </si>
  <si>
    <t>East Providence</t>
  </si>
  <si>
    <t>Foster</t>
  </si>
  <si>
    <t>Glocester</t>
  </si>
  <si>
    <t>Johnston</t>
  </si>
  <si>
    <t>Lincoln</t>
  </si>
  <si>
    <t>North Providence</t>
  </si>
  <si>
    <t>North Smithfield</t>
  </si>
  <si>
    <t>Pawtucket</t>
  </si>
  <si>
    <t>Providence</t>
  </si>
  <si>
    <t>Scituate</t>
  </si>
  <si>
    <t>Smithfield</t>
  </si>
  <si>
    <t>Woonsocket</t>
  </si>
  <si>
    <t>Jamestown</t>
  </si>
  <si>
    <t>Little Compton</t>
  </si>
  <si>
    <t>Middletown</t>
  </si>
  <si>
    <t>Newport</t>
  </si>
  <si>
    <t>Portsmouth</t>
  </si>
  <si>
    <t>Tiverton</t>
  </si>
  <si>
    <t>Coventry</t>
  </si>
  <si>
    <t>East Greenwich</t>
  </si>
  <si>
    <t>Warwick</t>
  </si>
  <si>
    <t>West Greenwich</t>
  </si>
  <si>
    <t>West Warwick</t>
  </si>
  <si>
    <t>Barrington</t>
  </si>
  <si>
    <t>Bristol</t>
  </si>
  <si>
    <t>Warren</t>
  </si>
  <si>
    <t>Charlestown</t>
  </si>
  <si>
    <t>Exeter</t>
  </si>
  <si>
    <t>Hopkinton</t>
  </si>
  <si>
    <t>Narragansett</t>
  </si>
  <si>
    <t>New Shoreham</t>
  </si>
  <si>
    <t>North Kingstown</t>
  </si>
  <si>
    <t>Richmond</t>
  </si>
  <si>
    <t>South Kingstown</t>
  </si>
  <si>
    <t>Westerly</t>
  </si>
  <si>
    <t>sex</t>
  </si>
  <si>
    <t>preb</t>
  </si>
  <si>
    <t>il.lr</t>
  </si>
  <si>
    <t>il.hr</t>
  </si>
  <si>
    <t>na</t>
  </si>
  <si>
    <t>m</t>
  </si>
  <si>
    <t>f</t>
  </si>
  <si>
    <t>inactive opioid use (recovery)</t>
  </si>
  <si>
    <t>ever overdosed</t>
  </si>
  <si>
    <t>illicit opioid use (injecting heroin) among illicit opioid users</t>
  </si>
  <si>
    <t>illicit opioid use (heroin), equal 1-preb</t>
  </si>
  <si>
    <t>type</t>
  </si>
  <si>
    <t>LossExp</t>
  </si>
  <si>
    <t>Avergae number of months a kit is expired/lost and out of circulation</t>
  </si>
  <si>
    <t>OD_loc_priv</t>
  </si>
  <si>
    <t>OD_wit</t>
  </si>
  <si>
    <t>priv</t>
  </si>
  <si>
    <t>pub</t>
  </si>
  <si>
    <t>OD_hosp</t>
  </si>
  <si>
    <t>OD_cess</t>
  </si>
  <si>
    <t>par</t>
  </si>
  <si>
    <t>normal</t>
  </si>
  <si>
    <t>Prevalence of OUD</t>
  </si>
  <si>
    <t>Population size in Rhode Island</t>
  </si>
  <si>
    <t>Prevalence of non-opioid drug use among males</t>
  </si>
  <si>
    <t>Prevalence of non-opioid drug use among females</t>
  </si>
  <si>
    <t>Proportion of population aged 12 years and older</t>
  </si>
  <si>
    <t>White</t>
  </si>
  <si>
    <t>12to17</t>
  </si>
  <si>
    <t>18to25</t>
  </si>
  <si>
    <t>26to34</t>
  </si>
  <si>
    <t>35to49</t>
  </si>
  <si>
    <t>50to64</t>
  </si>
  <si>
    <t>65older</t>
  </si>
  <si>
    <t>Black</t>
  </si>
  <si>
    <t>race</t>
  </si>
  <si>
    <t>age</t>
  </si>
  <si>
    <t>white</t>
  </si>
  <si>
    <t>black</t>
  </si>
  <si>
    <t>other</t>
  </si>
  <si>
    <t>hisp</t>
  </si>
  <si>
    <t>ref</t>
  </si>
  <si>
    <t>OUD prevalence estimated from NSDUH data</t>
  </si>
  <si>
    <t>Latino</t>
  </si>
  <si>
    <t>Nx</t>
  </si>
  <si>
    <t>Survive</t>
  </si>
  <si>
    <t>Died</t>
  </si>
  <si>
    <t>Survived</t>
  </si>
  <si>
    <t>Nx_surv</t>
  </si>
  <si>
    <t>NoNx_suv</t>
  </si>
  <si>
    <t>NoNx</t>
  </si>
  <si>
    <t>Nx_die</t>
  </si>
  <si>
    <t>NoNx_die</t>
  </si>
  <si>
    <t>Die</t>
  </si>
  <si>
    <t>OR =</t>
  </si>
  <si>
    <t>RR =</t>
  </si>
  <si>
    <t>https://doi.org/10.1016/j.drugpo.2020.102718</t>
  </si>
  <si>
    <t>Reported aOR=</t>
  </si>
  <si>
    <t>To adjust population size of each race</t>
  </si>
  <si>
    <t>year</t>
  </si>
  <si>
    <t>risk</t>
  </si>
  <si>
    <t>high</t>
  </si>
  <si>
    <t>low</t>
  </si>
  <si>
    <t>group</t>
  </si>
  <si>
    <t>monthly prob</t>
  </si>
  <si>
    <t>p.preb2il.lr</t>
  </si>
  <si>
    <t>p.preb2inact</t>
  </si>
  <si>
    <t>p.il.lr2il.hr</t>
  </si>
  <si>
    <t>p.il.lr2inact</t>
  </si>
  <si>
    <t>p.il.hr2il.lr</t>
  </si>
  <si>
    <t>p.il.hr2inact</t>
  </si>
  <si>
    <t>p.inact2relap</t>
  </si>
  <si>
    <t>ini.il</t>
  </si>
  <si>
    <t>ini.il.hr</t>
  </si>
  <si>
    <t>ini.inact</t>
  </si>
  <si>
    <t>ini.OUD.fx</t>
  </si>
  <si>
    <t>ini.everod</t>
  </si>
  <si>
    <t>ini.NOUD.fx</t>
  </si>
  <si>
    <t>multi.hr</t>
  </si>
  <si>
    <t>multi.fx</t>
  </si>
  <si>
    <t>multi.relap</t>
  </si>
  <si>
    <t>multi.NODU.fx</t>
  </si>
  <si>
    <t>c.preb</t>
  </si>
  <si>
    <t>c.il.lr</t>
  </si>
  <si>
    <t>c.il.hr</t>
  </si>
  <si>
    <t>c.inact</t>
  </si>
  <si>
    <t>c.NODU</t>
  </si>
  <si>
    <t>c.nlx.kit</t>
  </si>
  <si>
    <t>c.nlx.dtb</t>
  </si>
  <si>
    <t>c.EMS</t>
  </si>
  <si>
    <t>c.hospcare</t>
  </si>
  <si>
    <t>public</t>
  </si>
  <si>
    <t>private</t>
  </si>
  <si>
    <t>region</t>
  </si>
  <si>
    <t xml:space="preserve">Burrilliville </t>
  </si>
  <si>
    <t>Central Falls</t>
  </si>
  <si>
    <t xml:space="preserve">Glocester </t>
  </si>
  <si>
    <t xml:space="preserve">Lincoln </t>
  </si>
  <si>
    <t xml:space="preserve">Smithfield </t>
  </si>
  <si>
    <t xml:space="preserve">West Greenwich </t>
  </si>
  <si>
    <t xml:space="preserve">West Warwick </t>
  </si>
  <si>
    <t>Westerley</t>
  </si>
  <si>
    <t>pop.size</t>
  </si>
  <si>
    <t>prop.12older</t>
  </si>
  <si>
    <t>prev.oud</t>
  </si>
  <si>
    <t>prev.NODU</t>
  </si>
  <si>
    <t>Stimulant (cocaine, methamphetamine) prevalence estimated from NSDUH data</t>
  </si>
  <si>
    <t>od.preb.sub</t>
  </si>
  <si>
    <t>od.il.lr.sub</t>
  </si>
  <si>
    <t>od.NODU.sub</t>
  </si>
  <si>
    <t>multi.sub</t>
  </si>
  <si>
    <t>multiplier</t>
  </si>
  <si>
    <t>per 100,000</t>
  </si>
  <si>
    <t>10to14</t>
  </si>
  <si>
    <t>15to24</t>
  </si>
  <si>
    <t>25to34</t>
  </si>
  <si>
    <t>35to44</t>
  </si>
  <si>
    <t>45to54</t>
  </si>
  <si>
    <t>55to64</t>
  </si>
  <si>
    <t>https://www.cdc.gov/nchs/data/nvsr/nvsr69/nvsr69-13-508.pdf</t>
  </si>
  <si>
    <t>65over</t>
  </si>
  <si>
    <t>drug</t>
  </si>
  <si>
    <t>https://www.ncbi.nlm.nih.gov/pmc/articles/PMC5117359/</t>
  </si>
  <si>
    <t>Low2Priv</t>
  </si>
  <si>
    <t>beta</t>
  </si>
  <si>
    <t>https://doi.org/10.1016/j.jsat.2019.12.008</t>
  </si>
  <si>
    <t>nlx.adj</t>
  </si>
  <si>
    <t>Cease opioid use following overdose</t>
  </si>
  <si>
    <t>Overall</t>
  </si>
  <si>
    <t>EDvisits</t>
  </si>
  <si>
    <t>Fx_ODD</t>
  </si>
  <si>
    <t>lognormal</t>
  </si>
  <si>
    <t>mor_bl</t>
  </si>
  <si>
    <t>mor_Nx</t>
  </si>
  <si>
    <t>rr_mor_EMS</t>
  </si>
  <si>
    <t>ODdeaths</t>
  </si>
  <si>
    <t>cap</t>
  </si>
  <si>
    <t>exposed to fentanyl, old value 86.5800865800866%</t>
  </si>
  <si>
    <t>OD_wit_priv</t>
  </si>
  <si>
    <t>OD_wit_pub</t>
  </si>
  <si>
    <t>pe: Dezman, lo: Carroll (beta). up: Kenney</t>
  </si>
  <si>
    <t>gw.fx</t>
  </si>
  <si>
    <t>annual growth rate in fentanyl exposure</t>
  </si>
  <si>
    <t>fentanyl proportion (10.1001/jamanetworkopen.2019.2851), sti population (NSDUH)</t>
  </si>
  <si>
    <t>OD_911_priv</t>
  </si>
  <si>
    <t>OD_911_pub_mul</t>
  </si>
  <si>
    <t>https://doi.org/10.1016/j.drugalcdep.2019.06.033</t>
  </si>
  <si>
    <t>Probability of witness calling 911 in a private setting</t>
  </si>
  <si>
    <t>Multipler (RR) for calling 911 in public setting compared to private (converted from OR to RR)</t>
  </si>
  <si>
    <t>ODD Fx, range assumed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</si>
</sst>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"/>
    <numFmt numFmtId="166" formatCode="0.0000"/>
    <numFmt numFmtId="167" formatCode="0.000"/>
    <numFmt numFmtId="168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2" fillId="0" borderId="0" xfId="0" applyFont="1"/>
    <xf numFmtId="166" fontId="0" fillId="0" borderId="0" xfId="0" applyNumberFormat="1"/>
    <xf numFmtId="164" fontId="0" fillId="0" borderId="0" xfId="0" applyNumberFormat="1" applyFill="1"/>
    <xf numFmtId="0" fontId="0" fillId="0" borderId="0" xfId="1" applyNumberFormat="1" applyFont="1"/>
    <xf numFmtId="11" fontId="0" fillId="0" borderId="0" xfId="0" applyNumberFormat="1"/>
    <xf numFmtId="9" fontId="0" fillId="0" borderId="0" xfId="1" applyFon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" fontId="0" fillId="0" borderId="0" xfId="0" applyNumberFormat="1"/>
    <xf numFmtId="0" fontId="3" fillId="0" borderId="0" xfId="2"/>
    <xf numFmtId="0" fontId="0" fillId="0" borderId="0" xfId="0" applyFill="1" applyBorder="1"/>
    <xf numFmtId="9" fontId="0" fillId="0" borderId="0" xfId="1" applyFont="1" applyFill="1" applyBorder="1"/>
    <xf numFmtId="165" fontId="0" fillId="0" borderId="0" xfId="0" applyNumberFormat="1" applyFill="1"/>
    <xf numFmtId="0" fontId="4" fillId="0" borderId="0" xfId="2" applyFont="1"/>
    <xf numFmtId="9" fontId="0" fillId="0" borderId="0" xfId="0" applyNumberFormat="1"/>
    <xf numFmtId="0" fontId="0" fillId="0" borderId="0" xfId="0" applyFont="1"/>
    <xf numFmtId="165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drugalcdep.2019.06.033" TargetMode="External"/><Relationship Id="rId2" Type="http://schemas.openxmlformats.org/officeDocument/2006/relationships/hyperlink" Target="https://doi.org/10.1016/j.drugalcdep.2019.06.033" TargetMode="External"/><Relationship Id="rId1" Type="http://schemas.openxmlformats.org/officeDocument/2006/relationships/hyperlink" Target="https://doi.org/10.1016/j.jsat.2019.12.008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drugpo.2020.102718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5117359/" TargetMode="External"/><Relationship Id="rId1" Type="http://schemas.openxmlformats.org/officeDocument/2006/relationships/hyperlink" Target="https://www.cdc.gov/nchs/data/nvsr/nvsr69/nvsr69-13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474C-D15B-46D6-BDBE-860BFA9FCA0F}">
  <dimension ref="A1:K6"/>
  <sheetViews>
    <sheetView workbookViewId="0">
      <selection activeCell="E19" sqref="E19"/>
    </sheetView>
  </sheetViews>
  <sheetFormatPr defaultRowHeight="15" x14ac:dyDescent="0.25"/>
  <cols>
    <col min="1" max="1" width="12.85546875" customWidth="1"/>
    <col min="2" max="2" width="10.28515625" customWidth="1"/>
  </cols>
  <sheetData>
    <row r="1" spans="1:11" x14ac:dyDescent="0.25">
      <c r="A1" s="8" t="s">
        <v>66</v>
      </c>
      <c r="B1" s="8" t="s">
        <v>46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11" x14ac:dyDescent="0.25">
      <c r="A2" t="s">
        <v>148</v>
      </c>
      <c r="B2" t="s">
        <v>50</v>
      </c>
      <c r="C2">
        <v>1059000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69</v>
      </c>
    </row>
    <row r="3" spans="1:11" x14ac:dyDescent="0.25">
      <c r="A3" t="s">
        <v>149</v>
      </c>
      <c r="B3" t="s">
        <v>50</v>
      </c>
      <c r="C3" s="2">
        <f>1-(0.0517+0.0545+0.0558*0.4)</f>
        <v>0.87148000000000003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 t="s">
        <v>72</v>
      </c>
    </row>
    <row r="4" spans="1:11" x14ac:dyDescent="0.25">
      <c r="A4" t="s">
        <v>150</v>
      </c>
      <c r="B4" t="s">
        <v>50</v>
      </c>
      <c r="C4" s="4">
        <v>5.1999999999999998E-2</v>
      </c>
      <c r="D4" s="4">
        <v>3.6799999999999999E-2</v>
      </c>
      <c r="E4" s="4">
        <v>6.7199999999999996E-2</v>
      </c>
      <c r="F4" t="s">
        <v>67</v>
      </c>
      <c r="G4" s="7">
        <f>C4</f>
        <v>5.1999999999999998E-2</v>
      </c>
      <c r="H4">
        <f>(E4-D4)/2/1.96</f>
        <v>7.7551020408163258E-3</v>
      </c>
      <c r="I4" t="s">
        <v>68</v>
      </c>
      <c r="J4" s="3"/>
      <c r="K4" s="3"/>
    </row>
    <row r="5" spans="1:11" x14ac:dyDescent="0.25">
      <c r="A5" t="s">
        <v>151</v>
      </c>
      <c r="B5" t="s">
        <v>51</v>
      </c>
      <c r="C5" s="2">
        <v>3.2000000000000001E-2</v>
      </c>
      <c r="D5" s="2">
        <v>2.7E-2</v>
      </c>
      <c r="E5" s="2">
        <v>3.6999999999999998E-2</v>
      </c>
      <c r="F5" t="s">
        <v>67</v>
      </c>
      <c r="G5" s="7">
        <f t="shared" ref="G5:G6" si="0">C5</f>
        <v>3.2000000000000001E-2</v>
      </c>
      <c r="H5">
        <f t="shared" ref="H5:H6" si="1">(E5-D5)/2/1.96</f>
        <v>2.5510204081632651E-3</v>
      </c>
      <c r="I5" t="s">
        <v>70</v>
      </c>
    </row>
    <row r="6" spans="1:11" x14ac:dyDescent="0.25">
      <c r="A6" t="s">
        <v>151</v>
      </c>
      <c r="B6" t="s">
        <v>52</v>
      </c>
      <c r="C6" s="2">
        <v>1.6E-2</v>
      </c>
      <c r="D6" s="2">
        <v>1.2999999999999999E-2</v>
      </c>
      <c r="E6" s="2">
        <v>1.9E-2</v>
      </c>
      <c r="F6" t="s">
        <v>67</v>
      </c>
      <c r="G6" s="7">
        <f t="shared" si="0"/>
        <v>1.6E-2</v>
      </c>
      <c r="H6">
        <f t="shared" si="1"/>
        <v>1.5306122448979593E-3</v>
      </c>
      <c r="I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4DCE-FC4D-4AE1-9338-95B949A6382F}">
  <dimension ref="A1:J8"/>
  <sheetViews>
    <sheetView workbookViewId="0">
      <selection activeCell="N30" sqref="N30"/>
    </sheetView>
  </sheetViews>
  <sheetFormatPr defaultRowHeight="15" x14ac:dyDescent="0.25"/>
  <cols>
    <col min="1" max="1" width="15.5703125" customWidth="1"/>
    <col min="2" max="2" width="12.5703125" customWidth="1"/>
  </cols>
  <sheetData>
    <row r="1" spans="1:10" x14ac:dyDescent="0.25">
      <c r="A1" s="8" t="s">
        <v>66</v>
      </c>
      <c r="B1" s="8" t="s">
        <v>109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87</v>
      </c>
    </row>
    <row r="2" spans="1:10" x14ac:dyDescent="0.25">
      <c r="A2" t="s">
        <v>60</v>
      </c>
      <c r="B2" t="s">
        <v>50</v>
      </c>
      <c r="C2">
        <v>0.68500000000000005</v>
      </c>
    </row>
    <row r="3" spans="1:10" x14ac:dyDescent="0.25">
      <c r="A3" t="s">
        <v>61</v>
      </c>
      <c r="B3" t="s">
        <v>62</v>
      </c>
      <c r="C3" s="14">
        <v>0.64500000000000002</v>
      </c>
      <c r="D3" s="15">
        <f>1-39/91</f>
        <v>0.5714285714285714</v>
      </c>
      <c r="E3">
        <v>0.85</v>
      </c>
    </row>
    <row r="4" spans="1:10" x14ac:dyDescent="0.25">
      <c r="A4" t="s">
        <v>61</v>
      </c>
      <c r="B4" t="s">
        <v>63</v>
      </c>
      <c r="C4" s="14">
        <v>0.64500000000000002</v>
      </c>
      <c r="D4" s="15">
        <f>1-39/91</f>
        <v>0.5714285714285714</v>
      </c>
      <c r="E4">
        <v>0.85</v>
      </c>
    </row>
    <row r="5" spans="1:10" x14ac:dyDescent="0.25">
      <c r="A5" t="s">
        <v>190</v>
      </c>
      <c r="B5" t="s">
        <v>50</v>
      </c>
      <c r="C5" s="14">
        <f>2651/6446</f>
        <v>0.4112627986348123</v>
      </c>
      <c r="D5" s="15">
        <f>2191/5728</f>
        <v>0.38250698324022347</v>
      </c>
      <c r="E5" s="15">
        <f>460/718</f>
        <v>0.64066852367688021</v>
      </c>
      <c r="I5" t="s">
        <v>193</v>
      </c>
      <c r="J5" s="18" t="s">
        <v>192</v>
      </c>
    </row>
    <row r="6" spans="1:10" x14ac:dyDescent="0.25">
      <c r="A6" t="s">
        <v>191</v>
      </c>
      <c r="B6" t="s">
        <v>50</v>
      </c>
      <c r="C6" s="14">
        <v>1.302</v>
      </c>
      <c r="D6">
        <v>1.232</v>
      </c>
      <c r="E6">
        <v>1.377</v>
      </c>
      <c r="I6" t="s">
        <v>194</v>
      </c>
      <c r="J6" s="18" t="s">
        <v>192</v>
      </c>
    </row>
    <row r="7" spans="1:10" x14ac:dyDescent="0.25">
      <c r="A7" t="s">
        <v>64</v>
      </c>
      <c r="B7" t="s">
        <v>50</v>
      </c>
      <c r="C7" s="14">
        <v>0.95</v>
      </c>
      <c r="D7">
        <v>0.85299999999999998</v>
      </c>
      <c r="E7">
        <v>0.99</v>
      </c>
    </row>
    <row r="8" spans="1:10" x14ac:dyDescent="0.25">
      <c r="A8" t="s">
        <v>65</v>
      </c>
      <c r="B8" t="s">
        <v>50</v>
      </c>
      <c r="C8" s="14">
        <v>7.5600000000000001E-2</v>
      </c>
      <c r="D8" s="14">
        <v>4.8390339999999997E-2</v>
      </c>
      <c r="E8" s="14">
        <v>0.11579589999999999</v>
      </c>
      <c r="F8" t="s">
        <v>170</v>
      </c>
      <c r="G8">
        <v>19</v>
      </c>
      <c r="H8">
        <f>251-G8</f>
        <v>232</v>
      </c>
      <c r="I8" s="22" t="s">
        <v>173</v>
      </c>
      <c r="J8" s="18" t="s">
        <v>171</v>
      </c>
    </row>
  </sheetData>
  <hyperlinks>
    <hyperlink ref="J8" r:id="rId1" xr:uid="{15D6B813-A970-440E-AF95-498C36C49594}"/>
    <hyperlink ref="J5" r:id="rId2" xr:uid="{7327CC0B-C88B-4874-A1C8-CDE2C37C2633}"/>
    <hyperlink ref="J6" r:id="rId3" xr:uid="{1BAC5FB8-A8E9-4DB6-A442-539600BE934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0699-EBC2-4A82-9C12-737CF1FDD727}">
  <dimension ref="A1:C2"/>
  <sheetViews>
    <sheetView workbookViewId="0">
      <selection activeCell="J25" sqref="J25"/>
    </sheetView>
  </sheetViews>
  <sheetFormatPr defaultRowHeight="15" x14ac:dyDescent="0.25"/>
  <cols>
    <col min="1" max="1" width="14.7109375" customWidth="1"/>
  </cols>
  <sheetData>
    <row r="1" spans="1:3" x14ac:dyDescent="0.25">
      <c r="A1" t="s">
        <v>139</v>
      </c>
      <c r="B1" t="s">
        <v>137</v>
      </c>
      <c r="C1" t="s">
        <v>138</v>
      </c>
    </row>
    <row r="2" spans="1:3" x14ac:dyDescent="0.25">
      <c r="A2" t="s">
        <v>174</v>
      </c>
      <c r="B2" s="23">
        <f>1-C2</f>
        <v>0.30812608444187395</v>
      </c>
      <c r="C2" s="13">
        <v>0.69187391555812605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575F-CB03-4ED1-888E-FCC282160895}">
  <dimension ref="A1:C40"/>
  <sheetViews>
    <sheetView workbookViewId="0">
      <selection activeCell="K21" sqref="K21"/>
    </sheetView>
  </sheetViews>
  <sheetFormatPr defaultRowHeight="15" x14ac:dyDescent="0.25"/>
  <cols>
    <col min="1" max="1" width="14.7109375" customWidth="1"/>
  </cols>
  <sheetData>
    <row r="1" spans="1:3" x14ac:dyDescent="0.25">
      <c r="A1" t="s">
        <v>139</v>
      </c>
      <c r="B1" t="s">
        <v>137</v>
      </c>
      <c r="C1" t="s">
        <v>138</v>
      </c>
    </row>
    <row r="2" spans="1:3" x14ac:dyDescent="0.25">
      <c r="A2" t="s">
        <v>34</v>
      </c>
      <c r="B2" s="13">
        <v>0.3</v>
      </c>
      <c r="C2" s="13">
        <v>0.7</v>
      </c>
    </row>
    <row r="3" spans="1:3" x14ac:dyDescent="0.25">
      <c r="A3" t="s">
        <v>35</v>
      </c>
      <c r="B3" s="13">
        <v>0.30299999999999999</v>
      </c>
      <c r="C3" s="13">
        <v>0.69699999999999995</v>
      </c>
    </row>
    <row r="4" spans="1:3" x14ac:dyDescent="0.25">
      <c r="A4" t="s">
        <v>140</v>
      </c>
      <c r="B4" s="13">
        <v>0.16700000000000001</v>
      </c>
      <c r="C4" s="13">
        <v>0.83299999999999996</v>
      </c>
    </row>
    <row r="5" spans="1:3" x14ac:dyDescent="0.25">
      <c r="A5" t="s">
        <v>141</v>
      </c>
      <c r="B5" s="13">
        <v>0.29899999999999999</v>
      </c>
      <c r="C5" s="13">
        <v>0.70099999999999996</v>
      </c>
    </row>
    <row r="6" spans="1:3" x14ac:dyDescent="0.25">
      <c r="A6" t="s">
        <v>37</v>
      </c>
      <c r="B6" s="13">
        <v>0.10299999999999999</v>
      </c>
      <c r="C6" s="13">
        <v>0.89700000000000002</v>
      </c>
    </row>
    <row r="7" spans="1:3" x14ac:dyDescent="0.25">
      <c r="A7" t="s">
        <v>29</v>
      </c>
      <c r="B7" s="13">
        <v>0.18099999999999999</v>
      </c>
      <c r="C7" s="13">
        <v>0.81899999999999995</v>
      </c>
    </row>
    <row r="8" spans="1:3" x14ac:dyDescent="0.25">
      <c r="A8" t="s">
        <v>9</v>
      </c>
      <c r="B8" s="13">
        <v>0.186</v>
      </c>
      <c r="C8" s="13">
        <v>0.81399999999999995</v>
      </c>
    </row>
    <row r="9" spans="1:3" x14ac:dyDescent="0.25">
      <c r="A9" t="s">
        <v>10</v>
      </c>
      <c r="B9" s="13">
        <v>0.22900000000000001</v>
      </c>
      <c r="C9" s="13">
        <v>0.77100000000000002</v>
      </c>
    </row>
    <row r="10" spans="1:3" x14ac:dyDescent="0.25">
      <c r="A10" t="s">
        <v>30</v>
      </c>
      <c r="B10" s="13">
        <v>0.375</v>
      </c>
      <c r="C10" s="13">
        <v>0.625</v>
      </c>
    </row>
    <row r="11" spans="1:3" x14ac:dyDescent="0.25">
      <c r="A11" t="s">
        <v>11</v>
      </c>
      <c r="B11" s="13">
        <v>0.25700000000000001</v>
      </c>
      <c r="C11" s="13">
        <v>0.74299999999999999</v>
      </c>
    </row>
    <row r="12" spans="1:3" x14ac:dyDescent="0.25">
      <c r="A12" t="s">
        <v>38</v>
      </c>
      <c r="B12" s="13">
        <v>0.44800000000000001</v>
      </c>
      <c r="C12" s="13">
        <v>0.55200000000000005</v>
      </c>
    </row>
    <row r="13" spans="1:3" x14ac:dyDescent="0.25">
      <c r="A13" t="s">
        <v>12</v>
      </c>
      <c r="B13" s="13">
        <v>0.154</v>
      </c>
      <c r="C13" s="13">
        <v>0.84599999999999997</v>
      </c>
    </row>
    <row r="14" spans="1:3" x14ac:dyDescent="0.25">
      <c r="A14" t="s">
        <v>142</v>
      </c>
      <c r="B14" s="13">
        <v>0.32100000000000001</v>
      </c>
      <c r="C14" s="13">
        <v>0.67900000000000005</v>
      </c>
    </row>
    <row r="15" spans="1:3" x14ac:dyDescent="0.25">
      <c r="A15" t="s">
        <v>39</v>
      </c>
      <c r="B15" s="13">
        <v>0.104</v>
      </c>
      <c r="C15" s="13">
        <v>0.89600000000000002</v>
      </c>
    </row>
    <row r="16" spans="1:3" x14ac:dyDescent="0.25">
      <c r="A16" t="s">
        <v>23</v>
      </c>
      <c r="B16" s="13">
        <v>0.14299999999999999</v>
      </c>
      <c r="C16" s="13">
        <v>0.85699999999999998</v>
      </c>
    </row>
    <row r="17" spans="1:3" x14ac:dyDescent="0.25">
      <c r="A17" t="s">
        <v>14</v>
      </c>
      <c r="B17" s="13">
        <v>0.23499999999999999</v>
      </c>
      <c r="C17" s="13">
        <v>0.76500000000000001</v>
      </c>
    </row>
    <row r="18" spans="1:3" x14ac:dyDescent="0.25">
      <c r="A18" t="s">
        <v>143</v>
      </c>
      <c r="B18" s="13">
        <v>0.51100000000000001</v>
      </c>
      <c r="C18" s="13">
        <v>0.48899999999999999</v>
      </c>
    </row>
    <row r="19" spans="1:3" x14ac:dyDescent="0.25">
      <c r="A19" t="s">
        <v>24</v>
      </c>
      <c r="B19" s="13">
        <v>0.25</v>
      </c>
      <c r="C19" s="13">
        <v>0.75</v>
      </c>
    </row>
    <row r="20" spans="1:3" x14ac:dyDescent="0.25">
      <c r="A20" t="s">
        <v>25</v>
      </c>
      <c r="B20" s="13">
        <v>0.22700000000000001</v>
      </c>
      <c r="C20" s="13">
        <v>0.77300000000000002</v>
      </c>
    </row>
    <row r="21" spans="1:3" x14ac:dyDescent="0.25">
      <c r="A21" t="s">
        <v>40</v>
      </c>
      <c r="B21" s="13">
        <v>0.23899999999999999</v>
      </c>
      <c r="C21" s="13">
        <v>0.76100000000000001</v>
      </c>
    </row>
    <row r="22" spans="1:3" x14ac:dyDescent="0.25">
      <c r="A22" t="s">
        <v>41</v>
      </c>
      <c r="B22" s="13">
        <v>0.24894736842105261</v>
      </c>
      <c r="C22" s="13">
        <v>0.75105263157894742</v>
      </c>
    </row>
    <row r="23" spans="1:3" x14ac:dyDescent="0.25">
      <c r="A23" t="s">
        <v>26</v>
      </c>
      <c r="B23" s="13">
        <v>0.23300000000000001</v>
      </c>
      <c r="C23" s="13">
        <v>0.76700000000000002</v>
      </c>
    </row>
    <row r="24" spans="1:3" x14ac:dyDescent="0.25">
      <c r="A24" t="s">
        <v>42</v>
      </c>
      <c r="B24" s="13">
        <v>0.27200000000000002</v>
      </c>
      <c r="C24" s="13">
        <v>0.72799999999999998</v>
      </c>
    </row>
    <row r="25" spans="1:3" x14ac:dyDescent="0.25">
      <c r="A25" t="s">
        <v>16</v>
      </c>
      <c r="B25" s="13">
        <v>0.25600000000000001</v>
      </c>
      <c r="C25" s="13">
        <v>0.74399999999999999</v>
      </c>
    </row>
    <row r="26" spans="1:3" x14ac:dyDescent="0.25">
      <c r="A26" t="s">
        <v>17</v>
      </c>
      <c r="B26" s="13">
        <v>0.30199999999999999</v>
      </c>
      <c r="C26" s="13">
        <v>0.69799999999999995</v>
      </c>
    </row>
    <row r="27" spans="1:3" x14ac:dyDescent="0.25">
      <c r="A27" t="s">
        <v>18</v>
      </c>
      <c r="B27" s="13">
        <v>0.3</v>
      </c>
      <c r="C27" s="13">
        <v>0.7</v>
      </c>
    </row>
    <row r="28" spans="1:3" x14ac:dyDescent="0.25">
      <c r="A28" t="s">
        <v>27</v>
      </c>
      <c r="B28" s="13">
        <v>0.18</v>
      </c>
      <c r="C28" s="13">
        <v>0.82</v>
      </c>
    </row>
    <row r="29" spans="1:3" x14ac:dyDescent="0.25">
      <c r="A29" t="s">
        <v>19</v>
      </c>
      <c r="B29" s="13">
        <v>0.439</v>
      </c>
      <c r="C29" s="13">
        <v>0.56100000000000005</v>
      </c>
    </row>
    <row r="30" spans="1:3" x14ac:dyDescent="0.25">
      <c r="A30" t="s">
        <v>43</v>
      </c>
      <c r="B30" s="13">
        <v>0.25800000000000001</v>
      </c>
      <c r="C30" s="13">
        <v>0.74199999999999999</v>
      </c>
    </row>
    <row r="31" spans="1:3" x14ac:dyDescent="0.25">
      <c r="A31" t="s">
        <v>20</v>
      </c>
      <c r="B31" s="13">
        <v>0.16700000000000001</v>
      </c>
      <c r="C31" s="13">
        <v>0.83299999999999996</v>
      </c>
    </row>
    <row r="32" spans="1:3" x14ac:dyDescent="0.25">
      <c r="A32" t="s">
        <v>144</v>
      </c>
      <c r="B32" s="13">
        <v>0.22600000000000001</v>
      </c>
      <c r="C32" s="13">
        <v>0.77300000000000002</v>
      </c>
    </row>
    <row r="33" spans="1:3" x14ac:dyDescent="0.25">
      <c r="A33" t="s">
        <v>44</v>
      </c>
      <c r="B33" s="13">
        <v>0.25</v>
      </c>
      <c r="C33" s="13">
        <v>0.75</v>
      </c>
    </row>
    <row r="34" spans="1:3" x14ac:dyDescent="0.25">
      <c r="A34" t="s">
        <v>28</v>
      </c>
      <c r="B34" s="13">
        <v>0.16700000000000001</v>
      </c>
      <c r="C34" s="13">
        <v>0.83299999999999996</v>
      </c>
    </row>
    <row r="35" spans="1:3" x14ac:dyDescent="0.25">
      <c r="A35" t="s">
        <v>36</v>
      </c>
      <c r="B35" s="13">
        <v>0.14299999999999999</v>
      </c>
      <c r="C35" s="13">
        <v>0.85699999999999998</v>
      </c>
    </row>
    <row r="36" spans="1:3" x14ac:dyDescent="0.25">
      <c r="A36" t="s">
        <v>31</v>
      </c>
      <c r="B36" s="13">
        <v>0.34</v>
      </c>
      <c r="C36" s="13">
        <v>0.66</v>
      </c>
    </row>
    <row r="37" spans="1:3" x14ac:dyDescent="0.25">
      <c r="A37" t="s">
        <v>145</v>
      </c>
      <c r="B37" s="13">
        <v>0.33300000000000002</v>
      </c>
      <c r="C37" s="13">
        <v>0.66700000000000004</v>
      </c>
    </row>
    <row r="38" spans="1:3" x14ac:dyDescent="0.25">
      <c r="A38" t="s">
        <v>146</v>
      </c>
      <c r="B38" s="13">
        <v>0.13900000000000001</v>
      </c>
      <c r="C38" s="13">
        <v>0.86099999999999999</v>
      </c>
    </row>
    <row r="39" spans="1:3" x14ac:dyDescent="0.25">
      <c r="A39" t="s">
        <v>147</v>
      </c>
      <c r="B39" s="13">
        <v>0.19800000000000001</v>
      </c>
      <c r="C39" s="13">
        <v>0.80200000000000005</v>
      </c>
    </row>
    <row r="40" spans="1:3" x14ac:dyDescent="0.25">
      <c r="A40" t="s">
        <v>22</v>
      </c>
      <c r="B40" s="13">
        <v>0.22500000000000001</v>
      </c>
      <c r="C40" s="13">
        <v>0.77500000000000002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BD01-DBD0-4627-918F-9B992A90379F}">
  <dimension ref="A1:V33"/>
  <sheetViews>
    <sheetView workbookViewId="0">
      <selection activeCell="J22" sqref="J22"/>
    </sheetView>
  </sheetViews>
  <sheetFormatPr defaultRowHeight="15" x14ac:dyDescent="0.25"/>
  <cols>
    <col min="1" max="1" width="11.7109375" customWidth="1"/>
  </cols>
  <sheetData>
    <row r="1" spans="1:21" x14ac:dyDescent="0.25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21" x14ac:dyDescent="0.25">
      <c r="A2" t="s">
        <v>178</v>
      </c>
      <c r="B2" s="14">
        <v>0.1111111</v>
      </c>
      <c r="C2">
        <v>6.850038E-2</v>
      </c>
      <c r="D2">
        <v>0.17524139999999999</v>
      </c>
    </row>
    <row r="3" spans="1:21" x14ac:dyDescent="0.25">
      <c r="A3" t="s">
        <v>179</v>
      </c>
      <c r="B3" s="14">
        <v>3.7000000000000033E-2</v>
      </c>
      <c r="C3">
        <v>2.9000000000000026E-2</v>
      </c>
      <c r="D3">
        <v>4.500000000000004E-2</v>
      </c>
      <c r="G3" s="14"/>
      <c r="H3" s="14"/>
      <c r="I3" s="14"/>
    </row>
    <row r="4" spans="1:21" x14ac:dyDescent="0.25">
      <c r="A4" t="s">
        <v>180</v>
      </c>
      <c r="B4">
        <v>0.8</v>
      </c>
      <c r="C4">
        <v>0.65</v>
      </c>
      <c r="D4">
        <v>0.95</v>
      </c>
    </row>
    <row r="12" spans="1:21" x14ac:dyDescent="0.25">
      <c r="L12" s="13"/>
      <c r="M12" s="13"/>
      <c r="N12" s="13"/>
      <c r="S12" s="13"/>
      <c r="T12" s="13"/>
      <c r="U12" s="13"/>
    </row>
    <row r="13" spans="1:21" x14ac:dyDescent="0.25">
      <c r="L13" s="13"/>
      <c r="M13" s="13"/>
      <c r="N13" s="13"/>
      <c r="S13" s="13"/>
      <c r="T13" s="13"/>
      <c r="U13" s="13"/>
    </row>
    <row r="14" spans="1:21" x14ac:dyDescent="0.25">
      <c r="L14" s="13"/>
      <c r="M14" s="13"/>
      <c r="N14" s="13"/>
      <c r="S14" s="13"/>
      <c r="T14" s="13"/>
      <c r="U14" s="13"/>
    </row>
    <row r="15" spans="1:21" x14ac:dyDescent="0.25">
      <c r="L15" s="13"/>
      <c r="M15" s="13"/>
      <c r="N15" s="13"/>
      <c r="S15" s="13"/>
      <c r="T15" s="13"/>
      <c r="U15" s="13"/>
    </row>
    <row r="16" spans="1:21" x14ac:dyDescent="0.25">
      <c r="L16" s="13"/>
      <c r="M16" s="13"/>
      <c r="N16" s="13"/>
      <c r="S16" s="13"/>
      <c r="T16" s="13"/>
      <c r="U16" s="13"/>
    </row>
    <row r="17" spans="12:22" x14ac:dyDescent="0.25">
      <c r="L17" s="13"/>
      <c r="M17" s="13"/>
      <c r="N17" s="13"/>
      <c r="S17" s="13"/>
      <c r="T17" s="13"/>
      <c r="U17" s="13"/>
    </row>
    <row r="18" spans="12:22" x14ac:dyDescent="0.25">
      <c r="L18" s="13"/>
      <c r="M18" s="13"/>
      <c r="N18" s="13"/>
      <c r="S18" s="13"/>
      <c r="T18" s="13"/>
      <c r="U18" s="13"/>
    </row>
    <row r="19" spans="12:22" x14ac:dyDescent="0.25">
      <c r="L19" s="13"/>
      <c r="M19" s="13"/>
      <c r="N19" s="13"/>
      <c r="S19" s="13"/>
      <c r="T19" s="13"/>
      <c r="U19" s="13"/>
    </row>
    <row r="21" spans="12:22" x14ac:dyDescent="0.25">
      <c r="L21" s="17"/>
      <c r="M21" s="17"/>
      <c r="N21" s="17"/>
      <c r="S21" s="17"/>
      <c r="T21" s="17"/>
      <c r="U21" s="17"/>
    </row>
    <row r="22" spans="12:22" x14ac:dyDescent="0.25">
      <c r="L22" s="17"/>
      <c r="M22" s="17"/>
      <c r="N22" s="17"/>
      <c r="S22" s="17"/>
      <c r="T22" s="17"/>
      <c r="U22" s="17"/>
    </row>
    <row r="23" spans="12:22" x14ac:dyDescent="0.25">
      <c r="L23" s="17"/>
      <c r="M23" s="17"/>
      <c r="N23" s="17"/>
      <c r="S23" s="17"/>
      <c r="T23" s="17"/>
      <c r="U23" s="17"/>
    </row>
    <row r="24" spans="12:22" x14ac:dyDescent="0.25">
      <c r="L24" s="17"/>
      <c r="M24" s="17"/>
      <c r="N24" s="17"/>
      <c r="S24" s="17"/>
      <c r="T24" s="17"/>
      <c r="U24" s="17"/>
    </row>
    <row r="29" spans="12:22" x14ac:dyDescent="0.25">
      <c r="L29" s="17"/>
      <c r="M29" s="17"/>
      <c r="S29" s="17"/>
      <c r="T29" s="17"/>
    </row>
    <row r="30" spans="12:22" x14ac:dyDescent="0.25">
      <c r="L30" s="17"/>
      <c r="M30" s="17"/>
      <c r="S30" s="17"/>
      <c r="T30" s="17"/>
    </row>
    <row r="32" spans="12:22" x14ac:dyDescent="0.25">
      <c r="O32" s="15"/>
      <c r="V32" s="15"/>
    </row>
    <row r="33" spans="15:22" x14ac:dyDescent="0.25">
      <c r="O33" s="15"/>
      <c r="V33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6D060-BD9A-4D96-B4CE-F2ECE1E1EF2B}">
  <dimension ref="A1:H5"/>
  <sheetViews>
    <sheetView workbookViewId="0">
      <selection activeCell="J14" sqref="J14"/>
    </sheetView>
  </sheetViews>
  <sheetFormatPr defaultRowHeight="15" x14ac:dyDescent="0.25"/>
  <sheetData>
    <row r="1" spans="1:8" x14ac:dyDescent="0.25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5">
      <c r="A2" t="s">
        <v>58</v>
      </c>
      <c r="B2">
        <v>15.5</v>
      </c>
      <c r="H2" t="s">
        <v>59</v>
      </c>
    </row>
    <row r="3" spans="1:8" x14ac:dyDescent="0.25">
      <c r="A3" t="s">
        <v>169</v>
      </c>
      <c r="B3" s="5">
        <v>0.3</v>
      </c>
      <c r="C3" s="5">
        <v>0</v>
      </c>
      <c r="D3" s="5">
        <v>0.6</v>
      </c>
    </row>
    <row r="4" spans="1:8" x14ac:dyDescent="0.25">
      <c r="A4" t="s">
        <v>172</v>
      </c>
      <c r="B4" s="5">
        <v>0.7</v>
      </c>
      <c r="C4" s="5">
        <v>0.4</v>
      </c>
      <c r="D4" s="5">
        <v>1</v>
      </c>
    </row>
    <row r="5" spans="1:8" x14ac:dyDescent="0.25">
      <c r="A5" t="s">
        <v>182</v>
      </c>
      <c r="B5">
        <v>0.9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31C3-2912-4A67-95C1-06AD5483D65C}">
  <dimension ref="A1:AO11"/>
  <sheetViews>
    <sheetView workbookViewId="0">
      <selection activeCell="H13" sqref="H13"/>
    </sheetView>
  </sheetViews>
  <sheetFormatPr defaultRowHeight="15" x14ac:dyDescent="0.25"/>
  <sheetData>
    <row r="1" spans="1:41" x14ac:dyDescent="0.25">
      <c r="A1" t="s">
        <v>105</v>
      </c>
      <c r="B1" t="s">
        <v>106</v>
      </c>
      <c r="C1" t="s">
        <v>34</v>
      </c>
      <c r="D1" t="s">
        <v>35</v>
      </c>
      <c r="E1" t="s">
        <v>7</v>
      </c>
      <c r="F1" t="s">
        <v>8</v>
      </c>
      <c r="G1" t="s">
        <v>37</v>
      </c>
      <c r="H1" t="s">
        <v>29</v>
      </c>
      <c r="I1" t="s">
        <v>9</v>
      </c>
      <c r="J1" t="s">
        <v>10</v>
      </c>
      <c r="K1" t="s">
        <v>30</v>
      </c>
      <c r="L1" t="s">
        <v>11</v>
      </c>
      <c r="M1" t="s">
        <v>38</v>
      </c>
      <c r="N1" t="s">
        <v>12</v>
      </c>
      <c r="O1" t="s">
        <v>13</v>
      </c>
      <c r="P1" t="s">
        <v>39</v>
      </c>
      <c r="Q1" t="s">
        <v>23</v>
      </c>
      <c r="R1" t="s">
        <v>14</v>
      </c>
      <c r="S1" t="s">
        <v>15</v>
      </c>
      <c r="T1" t="s">
        <v>24</v>
      </c>
      <c r="U1" t="s">
        <v>25</v>
      </c>
      <c r="V1" t="s">
        <v>40</v>
      </c>
      <c r="W1" t="s">
        <v>41</v>
      </c>
      <c r="X1" t="s">
        <v>26</v>
      </c>
      <c r="Y1" t="s">
        <v>42</v>
      </c>
      <c r="Z1" t="s">
        <v>16</v>
      </c>
      <c r="AA1" t="s">
        <v>17</v>
      </c>
      <c r="AB1" t="s">
        <v>18</v>
      </c>
      <c r="AC1" t="s">
        <v>27</v>
      </c>
      <c r="AD1" t="s">
        <v>19</v>
      </c>
      <c r="AE1" t="s">
        <v>43</v>
      </c>
      <c r="AF1" t="s">
        <v>20</v>
      </c>
      <c r="AG1" t="s">
        <v>21</v>
      </c>
      <c r="AH1" t="s">
        <v>44</v>
      </c>
      <c r="AI1" t="s">
        <v>28</v>
      </c>
      <c r="AJ1" t="s">
        <v>36</v>
      </c>
      <c r="AK1" t="s">
        <v>31</v>
      </c>
      <c r="AL1" t="s">
        <v>32</v>
      </c>
      <c r="AM1" t="s">
        <v>33</v>
      </c>
      <c r="AN1" t="s">
        <v>45</v>
      </c>
      <c r="AO1" t="s">
        <v>22</v>
      </c>
    </row>
    <row r="2" spans="1:41" x14ac:dyDescent="0.25">
      <c r="A2">
        <v>2015</v>
      </c>
      <c r="B2" t="s">
        <v>107</v>
      </c>
      <c r="C2">
        <f>ROUND(C4/3090*932,0)</f>
        <v>4</v>
      </c>
      <c r="D2">
        <f t="shared" ref="D2:AO2" si="0">ROUND(D4/3090*932,0)</f>
        <v>10</v>
      </c>
      <c r="E2">
        <f t="shared" si="0"/>
        <v>36</v>
      </c>
      <c r="F2">
        <f t="shared" si="0"/>
        <v>5</v>
      </c>
      <c r="G2">
        <f t="shared" si="0"/>
        <v>5</v>
      </c>
      <c r="H2">
        <f t="shared" si="0"/>
        <v>19</v>
      </c>
      <c r="I2">
        <f t="shared" si="0"/>
        <v>144</v>
      </c>
      <c r="J2">
        <f t="shared" si="0"/>
        <v>6</v>
      </c>
      <c r="K2">
        <f t="shared" si="0"/>
        <v>7</v>
      </c>
      <c r="L2">
        <f t="shared" si="0"/>
        <v>41</v>
      </c>
      <c r="M2">
        <f t="shared" si="0"/>
        <v>36</v>
      </c>
      <c r="N2">
        <f t="shared" si="0"/>
        <v>0</v>
      </c>
      <c r="O2">
        <f t="shared" si="0"/>
        <v>0</v>
      </c>
      <c r="P2">
        <f t="shared" si="0"/>
        <v>2</v>
      </c>
      <c r="Q2">
        <f t="shared" si="0"/>
        <v>4</v>
      </c>
      <c r="R2">
        <f t="shared" si="0"/>
        <v>12</v>
      </c>
      <c r="S2">
        <f t="shared" si="0"/>
        <v>8</v>
      </c>
      <c r="T2">
        <f t="shared" si="0"/>
        <v>0</v>
      </c>
      <c r="U2">
        <f t="shared" si="0"/>
        <v>1</v>
      </c>
      <c r="V2">
        <f t="shared" si="0"/>
        <v>28</v>
      </c>
      <c r="W2">
        <f t="shared" si="0"/>
        <v>0</v>
      </c>
      <c r="X2">
        <f t="shared" si="0"/>
        <v>17</v>
      </c>
      <c r="Y2">
        <f t="shared" si="0"/>
        <v>23</v>
      </c>
      <c r="Z2">
        <f t="shared" si="0"/>
        <v>14</v>
      </c>
      <c r="AA2">
        <f t="shared" si="0"/>
        <v>2</v>
      </c>
      <c r="AB2">
        <f t="shared" si="0"/>
        <v>80</v>
      </c>
      <c r="AC2">
        <f t="shared" si="0"/>
        <v>4</v>
      </c>
      <c r="AD2">
        <f t="shared" si="0"/>
        <v>207</v>
      </c>
      <c r="AE2">
        <f t="shared" si="0"/>
        <v>25</v>
      </c>
      <c r="AF2">
        <f t="shared" si="0"/>
        <v>3</v>
      </c>
      <c r="AG2">
        <f t="shared" si="0"/>
        <v>8</v>
      </c>
      <c r="AH2">
        <f t="shared" si="0"/>
        <v>33</v>
      </c>
      <c r="AI2">
        <f t="shared" si="0"/>
        <v>6</v>
      </c>
      <c r="AJ2">
        <f t="shared" si="0"/>
        <v>13</v>
      </c>
      <c r="AK2">
        <f t="shared" si="0"/>
        <v>53</v>
      </c>
      <c r="AL2">
        <f t="shared" si="0"/>
        <v>2</v>
      </c>
      <c r="AM2">
        <f t="shared" si="0"/>
        <v>29</v>
      </c>
      <c r="AN2">
        <f t="shared" si="0"/>
        <v>11</v>
      </c>
      <c r="AO2">
        <f t="shared" si="0"/>
        <v>34</v>
      </c>
    </row>
    <row r="3" spans="1:41" x14ac:dyDescent="0.25">
      <c r="A3">
        <v>2015</v>
      </c>
      <c r="B3" t="s">
        <v>108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5">
      <c r="A4">
        <v>2016</v>
      </c>
      <c r="B4" t="s">
        <v>107</v>
      </c>
      <c r="C4">
        <v>12</v>
      </c>
      <c r="D4">
        <v>32</v>
      </c>
      <c r="E4">
        <v>121</v>
      </c>
      <c r="F4">
        <v>16</v>
      </c>
      <c r="G4">
        <v>16</v>
      </c>
      <c r="H4">
        <v>63</v>
      </c>
      <c r="I4">
        <v>477</v>
      </c>
      <c r="J4">
        <v>19</v>
      </c>
      <c r="K4">
        <v>22</v>
      </c>
      <c r="L4">
        <v>137</v>
      </c>
      <c r="M4">
        <v>120</v>
      </c>
      <c r="N4">
        <v>1</v>
      </c>
      <c r="O4">
        <v>1</v>
      </c>
      <c r="P4">
        <v>6</v>
      </c>
      <c r="Q4">
        <v>12</v>
      </c>
      <c r="R4">
        <v>40</v>
      </c>
      <c r="S4">
        <v>27</v>
      </c>
      <c r="T4">
        <v>0</v>
      </c>
      <c r="U4">
        <v>4</v>
      </c>
      <c r="V4">
        <v>93</v>
      </c>
      <c r="W4">
        <v>0</v>
      </c>
      <c r="X4">
        <v>56</v>
      </c>
      <c r="Y4">
        <v>77</v>
      </c>
      <c r="Z4">
        <v>47</v>
      </c>
      <c r="AA4">
        <v>5</v>
      </c>
      <c r="AB4">
        <v>265</v>
      </c>
      <c r="AC4">
        <v>13</v>
      </c>
      <c r="AD4">
        <v>687</v>
      </c>
      <c r="AE4">
        <v>83</v>
      </c>
      <c r="AF4">
        <v>11</v>
      </c>
      <c r="AG4">
        <v>27</v>
      </c>
      <c r="AH4">
        <v>111</v>
      </c>
      <c r="AI4">
        <v>20</v>
      </c>
      <c r="AJ4">
        <v>42</v>
      </c>
      <c r="AK4">
        <v>176</v>
      </c>
      <c r="AL4">
        <v>7</v>
      </c>
      <c r="AM4">
        <v>97</v>
      </c>
      <c r="AN4">
        <v>35</v>
      </c>
      <c r="AO4">
        <v>112</v>
      </c>
    </row>
    <row r="5" spans="1:41" x14ac:dyDescent="0.25">
      <c r="A5">
        <v>2016</v>
      </c>
      <c r="B5" t="s">
        <v>108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A6">
        <v>2017</v>
      </c>
      <c r="B6" t="s">
        <v>107</v>
      </c>
      <c r="C6">
        <v>7</v>
      </c>
      <c r="D6">
        <v>35</v>
      </c>
      <c r="E6">
        <v>28</v>
      </c>
      <c r="F6">
        <v>53</v>
      </c>
      <c r="G6">
        <v>27</v>
      </c>
      <c r="H6">
        <v>49</v>
      </c>
      <c r="I6">
        <v>225</v>
      </c>
      <c r="J6">
        <v>78</v>
      </c>
      <c r="K6">
        <v>17</v>
      </c>
      <c r="L6">
        <v>110</v>
      </c>
      <c r="M6">
        <v>6</v>
      </c>
      <c r="N6">
        <v>29</v>
      </c>
      <c r="O6">
        <v>9</v>
      </c>
      <c r="P6">
        <v>17</v>
      </c>
      <c r="Q6">
        <v>1</v>
      </c>
      <c r="R6">
        <v>147</v>
      </c>
      <c r="S6">
        <v>23</v>
      </c>
      <c r="T6">
        <v>3</v>
      </c>
      <c r="U6">
        <v>19</v>
      </c>
      <c r="V6">
        <v>42</v>
      </c>
      <c r="W6">
        <v>4</v>
      </c>
      <c r="X6">
        <v>53</v>
      </c>
      <c r="Y6">
        <v>139</v>
      </c>
      <c r="Z6">
        <v>80</v>
      </c>
      <c r="AA6">
        <v>32</v>
      </c>
      <c r="AB6">
        <v>448</v>
      </c>
      <c r="AC6">
        <v>23</v>
      </c>
      <c r="AD6">
        <v>1257</v>
      </c>
      <c r="AE6">
        <v>57</v>
      </c>
      <c r="AF6">
        <v>13</v>
      </c>
      <c r="AG6">
        <v>34</v>
      </c>
      <c r="AH6">
        <v>67</v>
      </c>
      <c r="AI6">
        <v>16</v>
      </c>
      <c r="AJ6">
        <v>10</v>
      </c>
      <c r="AK6">
        <v>329</v>
      </c>
      <c r="AL6">
        <v>12</v>
      </c>
      <c r="AM6">
        <v>143</v>
      </c>
      <c r="AN6">
        <v>106</v>
      </c>
      <c r="AO6">
        <v>430</v>
      </c>
    </row>
    <row r="7" spans="1:41" x14ac:dyDescent="0.25">
      <c r="A7">
        <v>2017</v>
      </c>
      <c r="B7" t="s">
        <v>108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1</v>
      </c>
      <c r="U7">
        <v>0</v>
      </c>
      <c r="V7">
        <v>2</v>
      </c>
      <c r="W7">
        <v>0</v>
      </c>
      <c r="X7">
        <v>0</v>
      </c>
      <c r="Y7">
        <v>1</v>
      </c>
      <c r="Z7">
        <v>0</v>
      </c>
      <c r="AA7">
        <v>1</v>
      </c>
      <c r="AB7">
        <v>2</v>
      </c>
      <c r="AC7">
        <v>0</v>
      </c>
      <c r="AD7">
        <v>8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2</v>
      </c>
      <c r="AL7">
        <v>0</v>
      </c>
      <c r="AM7">
        <v>0</v>
      </c>
      <c r="AN7">
        <v>0</v>
      </c>
      <c r="AO7">
        <v>1</v>
      </c>
    </row>
    <row r="8" spans="1:41" x14ac:dyDescent="0.25">
      <c r="A8">
        <v>2018</v>
      </c>
      <c r="B8" t="s">
        <v>107</v>
      </c>
      <c r="C8">
        <v>44</v>
      </c>
      <c r="D8">
        <v>103</v>
      </c>
      <c r="E8">
        <v>57</v>
      </c>
      <c r="F8">
        <v>85</v>
      </c>
      <c r="G8">
        <v>32</v>
      </c>
      <c r="H8">
        <v>151</v>
      </c>
      <c r="I8">
        <v>582</v>
      </c>
      <c r="J8">
        <v>85</v>
      </c>
      <c r="K8">
        <v>32</v>
      </c>
      <c r="L8">
        <v>138</v>
      </c>
      <c r="M8">
        <v>7</v>
      </c>
      <c r="N8">
        <v>29</v>
      </c>
      <c r="O8">
        <v>25</v>
      </c>
      <c r="P8">
        <v>41</v>
      </c>
      <c r="Q8">
        <v>8</v>
      </c>
      <c r="R8">
        <v>291</v>
      </c>
      <c r="S8">
        <v>46</v>
      </c>
      <c r="T8">
        <v>4</v>
      </c>
      <c r="U8">
        <v>41</v>
      </c>
      <c r="V8">
        <v>53</v>
      </c>
      <c r="W8">
        <v>64</v>
      </c>
      <c r="X8">
        <v>88</v>
      </c>
      <c r="Y8">
        <v>165</v>
      </c>
      <c r="Z8">
        <v>120</v>
      </c>
      <c r="AA8">
        <v>43</v>
      </c>
      <c r="AB8">
        <v>824</v>
      </c>
      <c r="AC8">
        <v>79</v>
      </c>
      <c r="AD8">
        <v>2553</v>
      </c>
      <c r="AE8">
        <v>21</v>
      </c>
      <c r="AF8">
        <v>37</v>
      </c>
      <c r="AG8">
        <v>59</v>
      </c>
      <c r="AH8">
        <v>90</v>
      </c>
      <c r="AI8">
        <v>46</v>
      </c>
      <c r="AJ8">
        <v>29</v>
      </c>
      <c r="AK8">
        <v>520</v>
      </c>
      <c r="AL8">
        <v>9</v>
      </c>
      <c r="AM8">
        <v>213</v>
      </c>
      <c r="AN8">
        <v>256</v>
      </c>
      <c r="AO8">
        <v>584</v>
      </c>
    </row>
    <row r="9" spans="1:41" x14ac:dyDescent="0.25">
      <c r="A9">
        <v>2018</v>
      </c>
      <c r="B9" t="s">
        <v>108</v>
      </c>
      <c r="C9">
        <v>3</v>
      </c>
      <c r="D9">
        <v>2</v>
      </c>
      <c r="E9">
        <v>4</v>
      </c>
      <c r="F9">
        <v>6</v>
      </c>
      <c r="G9">
        <v>0</v>
      </c>
      <c r="H9">
        <v>4</v>
      </c>
      <c r="I9">
        <v>18</v>
      </c>
      <c r="J9">
        <v>13</v>
      </c>
      <c r="K9">
        <v>1</v>
      </c>
      <c r="L9">
        <v>12</v>
      </c>
      <c r="M9">
        <v>0</v>
      </c>
      <c r="N9">
        <v>0</v>
      </c>
      <c r="O9">
        <v>0</v>
      </c>
      <c r="P9">
        <v>1</v>
      </c>
      <c r="Q9">
        <v>1</v>
      </c>
      <c r="R9">
        <v>14</v>
      </c>
      <c r="S9">
        <v>8</v>
      </c>
      <c r="T9">
        <v>0</v>
      </c>
      <c r="U9">
        <v>3</v>
      </c>
      <c r="V9">
        <v>2</v>
      </c>
      <c r="W9">
        <v>0</v>
      </c>
      <c r="X9">
        <v>2</v>
      </c>
      <c r="Y9">
        <v>5</v>
      </c>
      <c r="Z9">
        <v>5</v>
      </c>
      <c r="AA9">
        <v>4</v>
      </c>
      <c r="AB9">
        <v>22</v>
      </c>
      <c r="AC9">
        <v>2</v>
      </c>
      <c r="AD9">
        <v>48</v>
      </c>
      <c r="AE9">
        <v>0</v>
      </c>
      <c r="AF9">
        <v>1</v>
      </c>
      <c r="AG9">
        <v>5</v>
      </c>
      <c r="AH9">
        <v>3</v>
      </c>
      <c r="AI9">
        <v>2</v>
      </c>
      <c r="AJ9">
        <v>1</v>
      </c>
      <c r="AK9">
        <v>24</v>
      </c>
      <c r="AL9">
        <v>3</v>
      </c>
      <c r="AM9">
        <v>5</v>
      </c>
      <c r="AN9">
        <v>1</v>
      </c>
      <c r="AO9">
        <v>71</v>
      </c>
    </row>
    <row r="10" spans="1:41" x14ac:dyDescent="0.25">
      <c r="A10">
        <v>2019</v>
      </c>
      <c r="B10" t="s">
        <v>107</v>
      </c>
      <c r="C10">
        <v>55</v>
      </c>
      <c r="D10">
        <v>209</v>
      </c>
      <c r="E10">
        <v>92</v>
      </c>
      <c r="F10">
        <v>91</v>
      </c>
      <c r="G10">
        <v>13</v>
      </c>
      <c r="H10">
        <v>156</v>
      </c>
      <c r="I10">
        <v>454</v>
      </c>
      <c r="J10">
        <v>48</v>
      </c>
      <c r="K10">
        <v>41</v>
      </c>
      <c r="L10">
        <v>260</v>
      </c>
      <c r="M10">
        <v>21</v>
      </c>
      <c r="N10">
        <v>19</v>
      </c>
      <c r="O10">
        <v>14</v>
      </c>
      <c r="P10">
        <v>3</v>
      </c>
      <c r="Q10">
        <v>1</v>
      </c>
      <c r="R10">
        <v>129</v>
      </c>
      <c r="S10">
        <v>55</v>
      </c>
      <c r="T10">
        <v>7</v>
      </c>
      <c r="U10">
        <v>28</v>
      </c>
      <c r="V10">
        <v>39</v>
      </c>
      <c r="W10">
        <v>0</v>
      </c>
      <c r="X10">
        <v>79</v>
      </c>
      <c r="Y10">
        <v>140</v>
      </c>
      <c r="Z10">
        <v>110</v>
      </c>
      <c r="AA10">
        <v>34</v>
      </c>
      <c r="AB10">
        <v>725</v>
      </c>
      <c r="AC10">
        <v>38</v>
      </c>
      <c r="AD10">
        <v>2622</v>
      </c>
      <c r="AE10">
        <v>21</v>
      </c>
      <c r="AF10">
        <v>60</v>
      </c>
      <c r="AG10">
        <v>35</v>
      </c>
      <c r="AH10">
        <v>101</v>
      </c>
      <c r="AI10">
        <v>17</v>
      </c>
      <c r="AJ10">
        <v>106</v>
      </c>
      <c r="AK10">
        <v>434</v>
      </c>
      <c r="AL10">
        <v>40</v>
      </c>
      <c r="AM10">
        <v>212</v>
      </c>
      <c r="AN10">
        <v>59</v>
      </c>
      <c r="AO10">
        <v>667</v>
      </c>
    </row>
    <row r="11" spans="1:41" x14ac:dyDescent="0.25">
      <c r="A11">
        <v>2019</v>
      </c>
      <c r="B11" t="s">
        <v>108</v>
      </c>
      <c r="C11">
        <v>60</v>
      </c>
      <c r="D11">
        <v>68</v>
      </c>
      <c r="E11">
        <v>1</v>
      </c>
      <c r="F11">
        <v>10</v>
      </c>
      <c r="G11">
        <v>3</v>
      </c>
      <c r="H11">
        <v>26</v>
      </c>
      <c r="I11">
        <v>32</v>
      </c>
      <c r="J11">
        <v>15</v>
      </c>
      <c r="K11">
        <v>7</v>
      </c>
      <c r="L11">
        <v>41</v>
      </c>
      <c r="M11">
        <v>4</v>
      </c>
      <c r="N11">
        <v>0</v>
      </c>
      <c r="O11">
        <v>5</v>
      </c>
      <c r="P11">
        <v>0</v>
      </c>
      <c r="Q11">
        <v>1</v>
      </c>
      <c r="R11">
        <v>5</v>
      </c>
      <c r="S11">
        <v>16</v>
      </c>
      <c r="T11">
        <v>1</v>
      </c>
      <c r="U11">
        <v>16</v>
      </c>
      <c r="V11">
        <v>10</v>
      </c>
      <c r="W11">
        <v>0</v>
      </c>
      <c r="X11">
        <v>44</v>
      </c>
      <c r="Y11">
        <v>55</v>
      </c>
      <c r="Z11">
        <v>9</v>
      </c>
      <c r="AA11">
        <v>2</v>
      </c>
      <c r="AB11">
        <v>32</v>
      </c>
      <c r="AC11">
        <v>30</v>
      </c>
      <c r="AD11">
        <v>186</v>
      </c>
      <c r="AE11">
        <v>3</v>
      </c>
      <c r="AF11">
        <v>4</v>
      </c>
      <c r="AG11">
        <v>5</v>
      </c>
      <c r="AH11">
        <v>19</v>
      </c>
      <c r="AI11">
        <v>19</v>
      </c>
      <c r="AJ11">
        <v>21</v>
      </c>
      <c r="AK11">
        <v>35</v>
      </c>
      <c r="AL11">
        <v>2</v>
      </c>
      <c r="AM11">
        <v>46</v>
      </c>
      <c r="AN11">
        <v>3</v>
      </c>
      <c r="AO11">
        <v>170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DF1B-CEE8-4A4A-BA54-C5F7372A6A88}">
  <dimension ref="A1:B6"/>
  <sheetViews>
    <sheetView workbookViewId="0">
      <selection activeCell="F10" sqref="F10"/>
    </sheetView>
  </sheetViews>
  <sheetFormatPr defaultRowHeight="15" x14ac:dyDescent="0.25"/>
  <sheetData>
    <row r="1" spans="1:2" x14ac:dyDescent="0.25">
      <c r="A1" t="s">
        <v>105</v>
      </c>
      <c r="B1" t="s">
        <v>0</v>
      </c>
    </row>
    <row r="2" spans="1:2" x14ac:dyDescent="0.25">
      <c r="A2">
        <v>2015</v>
      </c>
      <c r="B2">
        <v>979</v>
      </c>
    </row>
    <row r="3" spans="1:2" x14ac:dyDescent="0.25">
      <c r="A3">
        <v>2016</v>
      </c>
      <c r="B3">
        <v>2564</v>
      </c>
    </row>
    <row r="4" spans="1:2" x14ac:dyDescent="0.25">
      <c r="A4">
        <v>2017</v>
      </c>
      <c r="B4">
        <v>2893</v>
      </c>
    </row>
    <row r="5" spans="1:2" x14ac:dyDescent="0.25">
      <c r="A5">
        <v>2018</v>
      </c>
      <c r="B5">
        <v>8007</v>
      </c>
    </row>
    <row r="6" spans="1:2" x14ac:dyDescent="0.25">
      <c r="A6">
        <v>2019</v>
      </c>
      <c r="B6">
        <v>11098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4D2B-1423-4BB1-B82C-0D272D8DA6C7}">
  <dimension ref="A1:AN40"/>
  <sheetViews>
    <sheetView workbookViewId="0">
      <selection activeCell="H12" sqref="H12"/>
    </sheetView>
  </sheetViews>
  <sheetFormatPr defaultRowHeight="15" x14ac:dyDescent="0.25"/>
  <cols>
    <col min="1" max="1" width="16.85546875" style="19" customWidth="1"/>
    <col min="2" max="16384" width="9.140625" style="19"/>
  </cols>
  <sheetData>
    <row r="1" spans="1:40" x14ac:dyDescent="0.25">
      <c r="B1" s="19" t="s">
        <v>34</v>
      </c>
      <c r="C1" s="19" t="s">
        <v>35</v>
      </c>
      <c r="D1" s="19" t="s">
        <v>7</v>
      </c>
      <c r="E1" s="19" t="s">
        <v>8</v>
      </c>
      <c r="F1" s="19" t="s">
        <v>37</v>
      </c>
      <c r="G1" s="19" t="s">
        <v>29</v>
      </c>
      <c r="H1" s="19" t="s">
        <v>9</v>
      </c>
      <c r="I1" s="19" t="s">
        <v>10</v>
      </c>
      <c r="J1" s="19" t="s">
        <v>30</v>
      </c>
      <c r="K1" s="19" t="s">
        <v>11</v>
      </c>
      <c r="L1" s="19" t="s">
        <v>38</v>
      </c>
      <c r="M1" s="19" t="s">
        <v>12</v>
      </c>
      <c r="N1" s="19" t="s">
        <v>13</v>
      </c>
      <c r="O1" s="19" t="s">
        <v>39</v>
      </c>
      <c r="P1" s="19" t="s">
        <v>23</v>
      </c>
      <c r="Q1" s="19" t="s">
        <v>14</v>
      </c>
      <c r="R1" s="19" t="s">
        <v>15</v>
      </c>
      <c r="S1" s="19" t="s">
        <v>24</v>
      </c>
      <c r="T1" s="19" t="s">
        <v>25</v>
      </c>
      <c r="U1" s="19" t="s">
        <v>40</v>
      </c>
      <c r="V1" s="19" t="s">
        <v>41</v>
      </c>
      <c r="W1" s="19" t="s">
        <v>26</v>
      </c>
      <c r="X1" s="19" t="s">
        <v>42</v>
      </c>
      <c r="Y1" s="19" t="s">
        <v>16</v>
      </c>
      <c r="Z1" s="19" t="s">
        <v>17</v>
      </c>
      <c r="AA1" s="19" t="s">
        <v>18</v>
      </c>
      <c r="AB1" s="19" t="s">
        <v>27</v>
      </c>
      <c r="AC1" s="19" t="s">
        <v>19</v>
      </c>
      <c r="AD1" s="19" t="s">
        <v>43</v>
      </c>
      <c r="AE1" s="19" t="s">
        <v>20</v>
      </c>
      <c r="AF1" s="19" t="s">
        <v>21</v>
      </c>
      <c r="AG1" s="19" t="s">
        <v>44</v>
      </c>
      <c r="AH1" s="19" t="s">
        <v>28</v>
      </c>
      <c r="AI1" s="19" t="s">
        <v>36</v>
      </c>
      <c r="AJ1" s="19" t="s">
        <v>31</v>
      </c>
      <c r="AK1" s="19" t="s">
        <v>32</v>
      </c>
      <c r="AL1" s="19" t="s">
        <v>33</v>
      </c>
      <c r="AM1" s="19" t="s">
        <v>45</v>
      </c>
      <c r="AN1" s="19" t="s">
        <v>22</v>
      </c>
    </row>
    <row r="2" spans="1:40" x14ac:dyDescent="0.25">
      <c r="A2" s="19" t="s">
        <v>34</v>
      </c>
      <c r="B2" s="20">
        <v>0.46666666666666667</v>
      </c>
      <c r="C2" s="20">
        <v>0.1</v>
      </c>
      <c r="D2" s="20">
        <v>0</v>
      </c>
      <c r="E2" s="20">
        <v>0</v>
      </c>
      <c r="F2" s="20">
        <v>0</v>
      </c>
      <c r="G2" s="20">
        <v>3.3333333333333333E-2</v>
      </c>
      <c r="H2" s="20">
        <v>0</v>
      </c>
      <c r="I2" s="20">
        <v>0</v>
      </c>
      <c r="J2" s="20">
        <v>0</v>
      </c>
      <c r="K2" s="20">
        <v>0.13333333333333333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3.3333333333333333E-2</v>
      </c>
      <c r="Y2" s="20">
        <v>0</v>
      </c>
      <c r="Z2" s="20">
        <v>0</v>
      </c>
      <c r="AA2" s="20">
        <v>0</v>
      </c>
      <c r="AB2" s="20">
        <v>0</v>
      </c>
      <c r="AC2" s="20">
        <v>6.6666666666666666E-2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0.1</v>
      </c>
      <c r="AJ2" s="20">
        <v>6.6666666666666666E-2</v>
      </c>
      <c r="AK2" s="20">
        <v>0</v>
      </c>
      <c r="AL2" s="20">
        <v>0</v>
      </c>
      <c r="AM2" s="20">
        <v>0</v>
      </c>
      <c r="AN2" s="20">
        <v>0</v>
      </c>
    </row>
    <row r="3" spans="1:40" x14ac:dyDescent="0.25">
      <c r="A3" s="19" t="s">
        <v>35</v>
      </c>
      <c r="B3" s="20">
        <v>9.7014925373134331E-2</v>
      </c>
      <c r="C3" s="20">
        <v>0.5149253731343284</v>
      </c>
      <c r="D3" s="20">
        <v>0</v>
      </c>
      <c r="E3" s="20">
        <v>7.462686567164179E-3</v>
      </c>
      <c r="F3" s="20">
        <v>0</v>
      </c>
      <c r="G3" s="20">
        <v>0</v>
      </c>
      <c r="H3" s="20">
        <v>7.462686567164179E-3</v>
      </c>
      <c r="I3" s="20">
        <v>0</v>
      </c>
      <c r="J3" s="20">
        <v>0</v>
      </c>
      <c r="K3" s="20">
        <v>0.14925373134328357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2.2388059701492536E-2</v>
      </c>
      <c r="X3" s="20">
        <v>0</v>
      </c>
      <c r="Y3" s="20">
        <v>0</v>
      </c>
      <c r="Z3" s="20">
        <v>0</v>
      </c>
      <c r="AA3" s="20">
        <v>0</v>
      </c>
      <c r="AB3" s="20">
        <v>2.2388059701492536E-2</v>
      </c>
      <c r="AC3" s="20">
        <v>2.2388059701492536E-2</v>
      </c>
      <c r="AD3" s="20">
        <v>0</v>
      </c>
      <c r="AE3" s="20">
        <v>0</v>
      </c>
      <c r="AF3" s="20">
        <v>0</v>
      </c>
      <c r="AG3" s="20">
        <v>0</v>
      </c>
      <c r="AH3" s="20">
        <v>6.7164179104477612E-2</v>
      </c>
      <c r="AI3" s="20">
        <v>4.4776119402985072E-2</v>
      </c>
      <c r="AJ3" s="20">
        <v>4.4776119402985072E-2</v>
      </c>
      <c r="AK3" s="20">
        <v>0</v>
      </c>
      <c r="AL3" s="20">
        <v>0</v>
      </c>
      <c r="AM3" s="20">
        <v>0</v>
      </c>
      <c r="AN3" s="20">
        <v>0</v>
      </c>
    </row>
    <row r="4" spans="1:40" x14ac:dyDescent="0.25">
      <c r="A4" s="19" t="s">
        <v>7</v>
      </c>
      <c r="B4" s="20">
        <v>0</v>
      </c>
      <c r="C4" s="20">
        <v>0</v>
      </c>
      <c r="D4" s="20">
        <v>0.8571428571428571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0.14285714285714285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</row>
    <row r="5" spans="1:40" x14ac:dyDescent="0.25">
      <c r="A5" s="19" t="s">
        <v>141</v>
      </c>
      <c r="B5" s="20">
        <v>0</v>
      </c>
      <c r="C5" s="20">
        <v>0</v>
      </c>
      <c r="D5" s="20">
        <v>0</v>
      </c>
      <c r="E5" s="20">
        <v>0.59722222222222221</v>
      </c>
      <c r="F5" s="20">
        <v>0</v>
      </c>
      <c r="G5" s="20">
        <v>0</v>
      </c>
      <c r="H5" s="20">
        <v>0</v>
      </c>
      <c r="I5" s="20">
        <v>4.1666666666666664E-2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0.22222222222222221</v>
      </c>
      <c r="AB5" s="20">
        <v>0</v>
      </c>
      <c r="AC5" s="20">
        <v>0.1388888888888889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</row>
    <row r="6" spans="1:40" x14ac:dyDescent="0.25">
      <c r="A6" s="19" t="s">
        <v>37</v>
      </c>
      <c r="B6" s="20">
        <v>0</v>
      </c>
      <c r="C6" s="20">
        <v>0</v>
      </c>
      <c r="D6" s="20">
        <v>0</v>
      </c>
      <c r="E6" s="20">
        <v>0</v>
      </c>
      <c r="F6" s="20">
        <v>0.53333333333333333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6.6666666666666666E-2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0.13333333333333333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0.26666666666666666</v>
      </c>
      <c r="AN6" s="20">
        <v>0</v>
      </c>
    </row>
    <row r="7" spans="1:40" x14ac:dyDescent="0.25">
      <c r="A7" s="19" t="s">
        <v>29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0.66666666666666663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0.12962962962962962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0.20370370370370369</v>
      </c>
      <c r="AM7" s="20">
        <v>0</v>
      </c>
      <c r="AN7" s="20">
        <v>0</v>
      </c>
    </row>
    <row r="8" spans="1:40" x14ac:dyDescent="0.25">
      <c r="A8" s="19" t="s">
        <v>9</v>
      </c>
      <c r="B8" s="20">
        <v>2.1929824561403508E-3</v>
      </c>
      <c r="C8" s="20">
        <v>2.1929824561403508E-3</v>
      </c>
      <c r="D8" s="20">
        <v>2.1929824561403508E-3</v>
      </c>
      <c r="E8" s="20">
        <v>4.3859649122807015E-3</v>
      </c>
      <c r="F8" s="20">
        <v>4.3859649122807015E-3</v>
      </c>
      <c r="G8" s="20">
        <v>3.0701754385964911E-2</v>
      </c>
      <c r="H8" s="20">
        <v>0.40131578947368424</v>
      </c>
      <c r="I8" s="20">
        <v>1.5350877192982455E-2</v>
      </c>
      <c r="J8" s="20">
        <v>0</v>
      </c>
      <c r="K8" s="20">
        <v>1.0964912280701754E-2</v>
      </c>
      <c r="L8" s="20">
        <v>4.3859649122807015E-3</v>
      </c>
      <c r="M8" s="20">
        <v>0</v>
      </c>
      <c r="N8" s="20">
        <v>0</v>
      </c>
      <c r="O8" s="20">
        <v>2.1929824561403508E-3</v>
      </c>
      <c r="P8" s="20">
        <v>0</v>
      </c>
      <c r="Q8" s="20">
        <v>4.3859649122807015E-3</v>
      </c>
      <c r="R8" s="20">
        <v>4.3859649122807015E-3</v>
      </c>
      <c r="S8" s="20">
        <v>0</v>
      </c>
      <c r="T8" s="20">
        <v>2.1929824561403508E-3</v>
      </c>
      <c r="U8" s="20">
        <v>6.5789473684210523E-3</v>
      </c>
      <c r="V8" s="20">
        <v>0</v>
      </c>
      <c r="W8" s="20">
        <v>4.3859649122807015E-3</v>
      </c>
      <c r="X8" s="20">
        <v>4.3859649122807015E-3</v>
      </c>
      <c r="Y8" s="20">
        <v>4.3859649122807015E-3</v>
      </c>
      <c r="Z8" s="20">
        <v>1.0964912280701754E-2</v>
      </c>
      <c r="AA8" s="20">
        <v>4.6052631578947366E-2</v>
      </c>
      <c r="AB8" s="20">
        <v>2.1929824561403508E-3</v>
      </c>
      <c r="AC8" s="20">
        <v>0.25877192982456143</v>
      </c>
      <c r="AD8" s="20">
        <v>4.3859649122807015E-3</v>
      </c>
      <c r="AE8" s="20">
        <v>4.3859649122807015E-3</v>
      </c>
      <c r="AF8" s="20">
        <v>4.3859649122807015E-3</v>
      </c>
      <c r="AG8" s="20">
        <v>2.1929824561403508E-3</v>
      </c>
      <c r="AH8" s="20">
        <v>4.3859649122807015E-3</v>
      </c>
      <c r="AI8" s="20">
        <v>0</v>
      </c>
      <c r="AJ8" s="20">
        <v>9.8684210526315791E-2</v>
      </c>
      <c r="AK8" s="20">
        <v>4.3859649122807015E-3</v>
      </c>
      <c r="AL8" s="20">
        <v>2.4122807017543858E-2</v>
      </c>
      <c r="AM8" s="20">
        <v>4.3859649122807015E-3</v>
      </c>
      <c r="AN8" s="20">
        <v>1.9736842105263157E-2</v>
      </c>
    </row>
    <row r="9" spans="1:40" x14ac:dyDescent="0.25">
      <c r="A9" s="19" t="s">
        <v>10</v>
      </c>
      <c r="B9" s="20">
        <v>0</v>
      </c>
      <c r="C9" s="20">
        <v>2.1052631578947368E-2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0.32631578947368423</v>
      </c>
      <c r="J9" s="20">
        <v>0</v>
      </c>
      <c r="K9" s="20">
        <v>5.2631578947368418E-2</v>
      </c>
      <c r="L9" s="20">
        <v>0</v>
      </c>
      <c r="M9" s="20">
        <v>6.3157894736842107E-2</v>
      </c>
      <c r="N9" s="20">
        <v>0</v>
      </c>
      <c r="O9" s="20">
        <v>0</v>
      </c>
      <c r="P9" s="20">
        <v>0</v>
      </c>
      <c r="Q9" s="20">
        <v>0</v>
      </c>
      <c r="R9" s="20">
        <v>0.16842105263157894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3.1578947368421054E-2</v>
      </c>
      <c r="Z9" s="20">
        <v>0</v>
      </c>
      <c r="AA9" s="20">
        <v>2.1052631578947368E-2</v>
      </c>
      <c r="AB9" s="20">
        <v>0</v>
      </c>
      <c r="AC9" s="20">
        <v>0.15789473684210525</v>
      </c>
      <c r="AD9" s="20">
        <v>0</v>
      </c>
      <c r="AE9" s="20">
        <v>0</v>
      </c>
      <c r="AF9" s="20">
        <v>3.1578947368421054E-2</v>
      </c>
      <c r="AG9" s="20">
        <v>0</v>
      </c>
      <c r="AH9" s="20">
        <v>0</v>
      </c>
      <c r="AI9" s="20">
        <v>0</v>
      </c>
      <c r="AJ9" s="20">
        <v>5.2631578947368418E-2</v>
      </c>
      <c r="AK9" s="20">
        <v>0</v>
      </c>
      <c r="AL9" s="20">
        <v>0</v>
      </c>
      <c r="AM9" s="20">
        <v>0</v>
      </c>
      <c r="AN9" s="20">
        <v>7.3684210526315783E-2</v>
      </c>
    </row>
    <row r="10" spans="1:40" x14ac:dyDescent="0.25">
      <c r="A10" s="19" t="s">
        <v>30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2.2222222222222223E-2</v>
      </c>
      <c r="H10" s="20">
        <v>2.2222222222222223E-2</v>
      </c>
      <c r="I10" s="20">
        <v>0</v>
      </c>
      <c r="J10" s="20">
        <v>0.37777777777777777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2.2222222222222223E-2</v>
      </c>
      <c r="V10" s="20">
        <v>0</v>
      </c>
      <c r="W10" s="20">
        <v>0</v>
      </c>
      <c r="X10" s="20">
        <v>0.33333333333333331</v>
      </c>
      <c r="Y10" s="20">
        <v>0</v>
      </c>
      <c r="Z10" s="20">
        <v>0</v>
      </c>
      <c r="AA10" s="20">
        <v>0</v>
      </c>
      <c r="AB10" s="20">
        <v>0</v>
      </c>
      <c r="AC10" s="20">
        <v>0.1111111111111111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0.1111111111111111</v>
      </c>
      <c r="AK10" s="20">
        <v>0</v>
      </c>
      <c r="AL10" s="20">
        <v>0</v>
      </c>
      <c r="AM10" s="20">
        <v>0</v>
      </c>
      <c r="AN10" s="20">
        <v>0</v>
      </c>
    </row>
    <row r="11" spans="1:40" x14ac:dyDescent="0.25">
      <c r="A11" s="19" t="s">
        <v>11</v>
      </c>
      <c r="B11" s="20">
        <v>7.6271186440677971E-2</v>
      </c>
      <c r="C11" s="20">
        <v>2.5423728813559324E-2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0.63559322033898302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8.4745762711864406E-3</v>
      </c>
      <c r="Z11" s="20">
        <v>0</v>
      </c>
      <c r="AA11" s="20">
        <v>0.11016949152542373</v>
      </c>
      <c r="AB11" s="20">
        <v>0</v>
      </c>
      <c r="AC11" s="20">
        <v>3.3898305084745763E-2</v>
      </c>
      <c r="AD11" s="20">
        <v>0</v>
      </c>
      <c r="AE11" s="20">
        <v>0</v>
      </c>
      <c r="AF11" s="20">
        <v>0</v>
      </c>
      <c r="AG11" s="20">
        <v>0</v>
      </c>
      <c r="AH11" s="20">
        <v>8.4745762711864403E-2</v>
      </c>
      <c r="AI11" s="20">
        <v>2.5423728813559324E-2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</row>
    <row r="12" spans="1:40" x14ac:dyDescent="0.25">
      <c r="A12" s="19" t="s">
        <v>38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1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</row>
    <row r="13" spans="1:40" x14ac:dyDescent="0.25">
      <c r="A13" s="19" t="s">
        <v>12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</row>
    <row r="14" spans="1:40" x14ac:dyDescent="0.25">
      <c r="A14" s="19" t="s">
        <v>13</v>
      </c>
      <c r="B14" s="20">
        <v>0</v>
      </c>
      <c r="C14" s="20">
        <v>0</v>
      </c>
      <c r="D14" s="20">
        <v>0.66666666666666663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0.33333333333333331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</row>
    <row r="15" spans="1:40" x14ac:dyDescent="0.25">
      <c r="A15" s="19" t="s">
        <v>39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0.1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0.5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0.1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0.1</v>
      </c>
      <c r="AL15" s="20">
        <v>0</v>
      </c>
      <c r="AM15" s="20">
        <v>0.2</v>
      </c>
      <c r="AN15" s="20">
        <v>0</v>
      </c>
    </row>
    <row r="16" spans="1:40" x14ac:dyDescent="0.25">
      <c r="A16" s="19" t="s">
        <v>23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1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</row>
    <row r="17" spans="1:40" x14ac:dyDescent="0.25">
      <c r="A17" s="19" t="s">
        <v>14</v>
      </c>
      <c r="B17" s="20">
        <v>0</v>
      </c>
      <c r="C17" s="20">
        <v>0</v>
      </c>
      <c r="D17" s="20">
        <v>0</v>
      </c>
      <c r="E17" s="20">
        <v>9.6525096525096527E-4</v>
      </c>
      <c r="F17" s="20">
        <v>0</v>
      </c>
      <c r="G17" s="20">
        <v>2.6061776061776062E-2</v>
      </c>
      <c r="H17" s="20">
        <v>0.11389961389961389</v>
      </c>
      <c r="I17" s="20">
        <v>2.5096525096525095E-2</v>
      </c>
      <c r="J17" s="20">
        <v>1.9305019305019305E-3</v>
      </c>
      <c r="K17" s="20">
        <v>2.8957528957528956E-3</v>
      </c>
      <c r="L17" s="20">
        <v>0</v>
      </c>
      <c r="M17" s="20">
        <v>9.6525096525096523E-3</v>
      </c>
      <c r="N17" s="20">
        <v>0</v>
      </c>
      <c r="O17" s="20">
        <v>9.6525096525096527E-4</v>
      </c>
      <c r="P17" s="20">
        <v>0</v>
      </c>
      <c r="Q17" s="20">
        <v>0.27413127413127414</v>
      </c>
      <c r="R17" s="20">
        <v>1.0617760617760617E-2</v>
      </c>
      <c r="S17" s="20">
        <v>0</v>
      </c>
      <c r="T17" s="20">
        <v>0</v>
      </c>
      <c r="U17" s="20">
        <v>9.6525096525096527E-4</v>
      </c>
      <c r="V17" s="20">
        <v>0</v>
      </c>
      <c r="W17" s="20">
        <v>0</v>
      </c>
      <c r="X17" s="20">
        <v>1.0617760617760617E-2</v>
      </c>
      <c r="Y17" s="20">
        <v>4.9227799227799227E-2</v>
      </c>
      <c r="Z17" s="20">
        <v>9.6525096525096527E-4</v>
      </c>
      <c r="AA17" s="20">
        <v>0.12162162162162163</v>
      </c>
      <c r="AB17" s="20">
        <v>0</v>
      </c>
      <c r="AC17" s="20">
        <v>0.18146718146718147</v>
      </c>
      <c r="AD17" s="20">
        <v>0</v>
      </c>
      <c r="AE17" s="20">
        <v>8.6872586872586872E-3</v>
      </c>
      <c r="AF17" s="20">
        <v>1.9305019305019305E-2</v>
      </c>
      <c r="AG17" s="20">
        <v>7.7220077220077222E-3</v>
      </c>
      <c r="AH17" s="20">
        <v>0</v>
      </c>
      <c r="AI17" s="20">
        <v>0</v>
      </c>
      <c r="AJ17" s="20">
        <v>2.9922779922779922E-2</v>
      </c>
      <c r="AK17" s="20">
        <v>9.6525096525096523E-3</v>
      </c>
      <c r="AL17" s="20">
        <v>1.6409266409266408E-2</v>
      </c>
      <c r="AM17" s="20">
        <v>1.1583011583011582E-2</v>
      </c>
      <c r="AN17" s="20">
        <v>6.5637065637065631E-2</v>
      </c>
    </row>
    <row r="18" spans="1:40" x14ac:dyDescent="0.25">
      <c r="A18" s="19" t="s">
        <v>15</v>
      </c>
      <c r="B18" s="20">
        <v>5.8823529411764705E-2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5.8823529411764705E-2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0.11764705882352941</v>
      </c>
      <c r="R18" s="20">
        <v>5.8823529411764705E-2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0.11764705882352941</v>
      </c>
      <c r="Z18" s="20">
        <v>0.11764705882352941</v>
      </c>
      <c r="AA18" s="20">
        <v>5.8823529411764705E-2</v>
      </c>
      <c r="AB18" s="20">
        <v>0</v>
      </c>
      <c r="AC18" s="20">
        <v>0.23529411764705882</v>
      </c>
      <c r="AD18" s="20">
        <v>0</v>
      </c>
      <c r="AE18" s="20">
        <v>0</v>
      </c>
      <c r="AF18" s="20">
        <v>5.8823529411764705E-2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5.8823529411764705E-2</v>
      </c>
      <c r="AM18" s="20">
        <v>0</v>
      </c>
      <c r="AN18" s="20">
        <v>5.8823529411764705E-2</v>
      </c>
    </row>
    <row r="19" spans="1:40" x14ac:dyDescent="0.25">
      <c r="A19" s="19" t="s">
        <v>24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1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</row>
    <row r="20" spans="1:40" x14ac:dyDescent="0.25">
      <c r="A20" s="19" t="s">
        <v>25</v>
      </c>
      <c r="B20" s="20">
        <v>0</v>
      </c>
      <c r="C20" s="20">
        <v>4.7619047619047616E-2</v>
      </c>
      <c r="D20" s="20">
        <v>0</v>
      </c>
      <c r="E20" s="20">
        <v>0</v>
      </c>
      <c r="F20" s="20">
        <v>1.7857142857142856E-2</v>
      </c>
      <c r="G20" s="20">
        <v>0</v>
      </c>
      <c r="H20" s="20">
        <v>0</v>
      </c>
      <c r="I20" s="20">
        <v>0</v>
      </c>
      <c r="J20" s="20">
        <v>3.5714285714285712E-2</v>
      </c>
      <c r="K20" s="20">
        <v>1.1904761904761904E-2</v>
      </c>
      <c r="L20" s="20">
        <v>0</v>
      </c>
      <c r="M20" s="20">
        <v>0</v>
      </c>
      <c r="N20" s="20">
        <v>5.9523809523809521E-3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0.19642857142857142</v>
      </c>
      <c r="U20" s="20">
        <v>1.1904761904761904E-2</v>
      </c>
      <c r="V20" s="20">
        <v>0</v>
      </c>
      <c r="W20" s="20">
        <v>0.25</v>
      </c>
      <c r="X20" s="20">
        <v>1.1904761904761904E-2</v>
      </c>
      <c r="Y20" s="20">
        <v>0</v>
      </c>
      <c r="Z20" s="20">
        <v>0</v>
      </c>
      <c r="AA20" s="20">
        <v>5.9523809523809521E-3</v>
      </c>
      <c r="AB20" s="20">
        <v>0.23809523809523808</v>
      </c>
      <c r="AC20" s="20">
        <v>2.3809523809523808E-2</v>
      </c>
      <c r="AD20" s="20">
        <v>5.9523809523809521E-3</v>
      </c>
      <c r="AE20" s="20">
        <v>0</v>
      </c>
      <c r="AF20" s="20">
        <v>3.5714285714285712E-2</v>
      </c>
      <c r="AG20" s="20">
        <v>1.1904761904761904E-2</v>
      </c>
      <c r="AH20" s="20">
        <v>3.5714285714285712E-2</v>
      </c>
      <c r="AI20" s="20">
        <v>3.5714285714285712E-2</v>
      </c>
      <c r="AJ20" s="20">
        <v>1.7857142857142856E-2</v>
      </c>
      <c r="AK20" s="20">
        <v>0</v>
      </c>
      <c r="AL20" s="20">
        <v>0</v>
      </c>
      <c r="AM20" s="20">
        <v>0</v>
      </c>
      <c r="AN20" s="20">
        <v>0</v>
      </c>
    </row>
    <row r="21" spans="1:40" x14ac:dyDescent="0.25">
      <c r="A21" s="19" t="s">
        <v>40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0.48837209302325579</v>
      </c>
      <c r="V21" s="20">
        <v>0</v>
      </c>
      <c r="W21" s="20">
        <v>2.3255813953488372E-2</v>
      </c>
      <c r="X21" s="20">
        <v>0.23255813953488372</v>
      </c>
      <c r="Y21" s="20">
        <v>0</v>
      </c>
      <c r="Z21" s="20">
        <v>0</v>
      </c>
      <c r="AA21" s="20">
        <v>0</v>
      </c>
      <c r="AB21" s="20">
        <v>0</v>
      </c>
      <c r="AC21" s="20">
        <v>2.3255813953488372E-2</v>
      </c>
      <c r="AD21" s="20">
        <v>0</v>
      </c>
      <c r="AE21" s="20">
        <v>0</v>
      </c>
      <c r="AF21" s="20">
        <v>0</v>
      </c>
      <c r="AG21" s="20">
        <v>0.23255813953488372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</row>
    <row r="22" spans="1:40" x14ac:dyDescent="0.25">
      <c r="A22" s="19" t="s">
        <v>41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1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</row>
    <row r="23" spans="1:40" x14ac:dyDescent="0.25">
      <c r="A23" s="19" t="s">
        <v>26</v>
      </c>
      <c r="B23" s="20">
        <v>4.0983606557377051E-3</v>
      </c>
      <c r="C23" s="20">
        <v>8.1967213114754103E-3</v>
      </c>
      <c r="D23" s="20">
        <v>0</v>
      </c>
      <c r="E23" s="20">
        <v>0</v>
      </c>
      <c r="F23" s="20">
        <v>8.1967213114754103E-3</v>
      </c>
      <c r="G23" s="20">
        <v>3.2786885245901641E-2</v>
      </c>
      <c r="H23" s="20">
        <v>2.8688524590163935E-2</v>
      </c>
      <c r="I23" s="20">
        <v>0</v>
      </c>
      <c r="J23" s="20">
        <v>0</v>
      </c>
      <c r="K23" s="20">
        <v>8.1967213114754103E-3</v>
      </c>
      <c r="L23" s="20">
        <v>8.1967213114754103E-3</v>
      </c>
      <c r="M23" s="20">
        <v>0</v>
      </c>
      <c r="N23" s="20">
        <v>8.1967213114754103E-3</v>
      </c>
      <c r="O23" s="20">
        <v>4.0983606557377051E-3</v>
      </c>
      <c r="P23" s="20">
        <v>4.5081967213114756E-2</v>
      </c>
      <c r="Q23" s="20">
        <v>8.1967213114754103E-3</v>
      </c>
      <c r="R23" s="20">
        <v>0</v>
      </c>
      <c r="S23" s="20">
        <v>8.1967213114754103E-3</v>
      </c>
      <c r="T23" s="20">
        <v>6.1475409836065573E-2</v>
      </c>
      <c r="U23" s="20">
        <v>4.0983606557377046E-2</v>
      </c>
      <c r="V23" s="20">
        <v>0</v>
      </c>
      <c r="W23" s="20">
        <v>0.31967213114754101</v>
      </c>
      <c r="X23" s="20">
        <v>2.0491803278688523E-2</v>
      </c>
      <c r="Y23" s="20">
        <v>1.6393442622950821E-2</v>
      </c>
      <c r="Z23" s="20">
        <v>0</v>
      </c>
      <c r="AA23" s="20">
        <v>8.1967213114754103E-3</v>
      </c>
      <c r="AB23" s="20">
        <v>0.10655737704918032</v>
      </c>
      <c r="AC23" s="20">
        <v>7.7868852459016397E-2</v>
      </c>
      <c r="AD23" s="20">
        <v>4.0983606557377051E-3</v>
      </c>
      <c r="AE23" s="20">
        <v>8.1967213114754103E-3</v>
      </c>
      <c r="AF23" s="20">
        <v>8.1967213114754103E-3</v>
      </c>
      <c r="AG23" s="20">
        <v>2.0491803278688523E-2</v>
      </c>
      <c r="AH23" s="20">
        <v>2.4590163934426229E-2</v>
      </c>
      <c r="AI23" s="20">
        <v>0</v>
      </c>
      <c r="AJ23" s="20">
        <v>6.1475409836065573E-2</v>
      </c>
      <c r="AK23" s="20">
        <v>0</v>
      </c>
      <c r="AL23" s="20">
        <v>2.8688524590163935E-2</v>
      </c>
      <c r="AM23" s="20">
        <v>1.2295081967213115E-2</v>
      </c>
      <c r="AN23" s="20">
        <v>8.1967213114754103E-3</v>
      </c>
    </row>
    <row r="24" spans="1:40" x14ac:dyDescent="0.25">
      <c r="A24" s="19" t="s">
        <v>42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3.3333333333333333E-2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7.2222222222222215E-2</v>
      </c>
      <c r="V24" s="20">
        <v>0</v>
      </c>
      <c r="W24" s="20">
        <v>5.5555555555555558E-3</v>
      </c>
      <c r="X24" s="20">
        <v>0.75</v>
      </c>
      <c r="Y24" s="20">
        <v>0</v>
      </c>
      <c r="Z24" s="20">
        <v>0</v>
      </c>
      <c r="AA24" s="20">
        <v>1.1111111111111112E-2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2.2222222222222223E-2</v>
      </c>
      <c r="AH24" s="20">
        <v>0</v>
      </c>
      <c r="AI24" s="20">
        <v>0</v>
      </c>
      <c r="AJ24" s="20">
        <v>0</v>
      </c>
      <c r="AK24" s="20">
        <v>0</v>
      </c>
      <c r="AL24" s="20">
        <v>3.3333333333333333E-2</v>
      </c>
      <c r="AM24" s="20">
        <v>7.2222222222222215E-2</v>
      </c>
      <c r="AN24" s="20">
        <v>0</v>
      </c>
    </row>
    <row r="25" spans="1:40" x14ac:dyDescent="0.25">
      <c r="A25" s="19" t="s">
        <v>16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1.1194029850746268E-2</v>
      </c>
      <c r="I25" s="20">
        <v>0</v>
      </c>
      <c r="J25" s="20">
        <v>0</v>
      </c>
      <c r="K25" s="20">
        <v>4.1044776119402986E-2</v>
      </c>
      <c r="L25" s="20">
        <v>9.3283582089552244E-2</v>
      </c>
      <c r="M25" s="20">
        <v>7.462686567164179E-3</v>
      </c>
      <c r="N25" s="20">
        <v>0</v>
      </c>
      <c r="O25" s="20">
        <v>0</v>
      </c>
      <c r="P25" s="20">
        <v>0</v>
      </c>
      <c r="Q25" s="20">
        <v>3.7313432835820895E-3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3.7313432835820892E-2</v>
      </c>
      <c r="X25" s="20">
        <v>0</v>
      </c>
      <c r="Y25" s="20">
        <v>0.12313432835820895</v>
      </c>
      <c r="Z25" s="20">
        <v>0</v>
      </c>
      <c r="AA25" s="20">
        <v>0</v>
      </c>
      <c r="AB25" s="20">
        <v>0</v>
      </c>
      <c r="AC25" s="20">
        <v>0.54104477611940294</v>
      </c>
      <c r="AD25" s="20">
        <v>0</v>
      </c>
      <c r="AE25" s="20">
        <v>0</v>
      </c>
      <c r="AF25" s="20">
        <v>0</v>
      </c>
      <c r="AG25" s="20">
        <v>0.1417910447761194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</row>
    <row r="26" spans="1:40" x14ac:dyDescent="0.25">
      <c r="A26" s="19" t="s">
        <v>17</v>
      </c>
      <c r="B26" s="20">
        <v>0</v>
      </c>
      <c r="C26" s="20">
        <v>0</v>
      </c>
      <c r="D26" s="20">
        <v>0.16</v>
      </c>
      <c r="E26" s="20">
        <v>0</v>
      </c>
      <c r="F26" s="20">
        <v>0</v>
      </c>
      <c r="G26" s="20">
        <v>0</v>
      </c>
      <c r="H26" s="20">
        <v>0.16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0.68</v>
      </c>
    </row>
    <row r="27" spans="1:40" x14ac:dyDescent="0.25">
      <c r="A27" s="19" t="s">
        <v>18</v>
      </c>
      <c r="B27" s="20">
        <v>5.8719906048150322E-4</v>
      </c>
      <c r="C27" s="20">
        <v>0</v>
      </c>
      <c r="D27" s="20">
        <v>1.1743981209630064E-3</v>
      </c>
      <c r="E27" s="20">
        <v>2.3487962419260128E-2</v>
      </c>
      <c r="F27" s="20">
        <v>0</v>
      </c>
      <c r="G27" s="20">
        <v>5.8719906048150322E-4</v>
      </c>
      <c r="H27" s="20">
        <v>4.6388725778038757E-2</v>
      </c>
      <c r="I27" s="20">
        <v>1.1743981209630064E-2</v>
      </c>
      <c r="J27" s="20">
        <v>1.7615971814445098E-3</v>
      </c>
      <c r="K27" s="20">
        <v>9.3951849677040514E-3</v>
      </c>
      <c r="L27" s="20">
        <v>0</v>
      </c>
      <c r="M27" s="20">
        <v>1.2331180270111567E-2</v>
      </c>
      <c r="N27" s="20">
        <v>3.5231943628890195E-3</v>
      </c>
      <c r="O27" s="20">
        <v>2.3487962419260129E-3</v>
      </c>
      <c r="P27" s="20">
        <v>0</v>
      </c>
      <c r="Q27" s="20">
        <v>1.5267175572519083E-2</v>
      </c>
      <c r="R27" s="20">
        <v>7.046388725778039E-3</v>
      </c>
      <c r="S27" s="20">
        <v>5.8719906048150322E-4</v>
      </c>
      <c r="T27" s="20">
        <v>5.8719906048150322E-4</v>
      </c>
      <c r="U27" s="20">
        <v>1.7615971814445098E-3</v>
      </c>
      <c r="V27" s="20">
        <v>0</v>
      </c>
      <c r="W27" s="20">
        <v>8.2207868467410444E-3</v>
      </c>
      <c r="X27" s="20">
        <v>4.6975924838520257E-3</v>
      </c>
      <c r="Y27" s="20">
        <v>1.4679976512037582E-2</v>
      </c>
      <c r="Z27" s="20">
        <v>1.1743981209630064E-3</v>
      </c>
      <c r="AA27" s="20">
        <v>0.50968878449794486</v>
      </c>
      <c r="AB27" s="20">
        <v>1.7615971814445098E-3</v>
      </c>
      <c r="AC27" s="20">
        <v>0.21491485613623018</v>
      </c>
      <c r="AD27" s="20">
        <v>0</v>
      </c>
      <c r="AE27" s="20">
        <v>7.046388725778039E-3</v>
      </c>
      <c r="AF27" s="20">
        <v>5.8719906048150322E-4</v>
      </c>
      <c r="AG27" s="20">
        <v>1.4679976512037582E-2</v>
      </c>
      <c r="AH27" s="20">
        <v>0</v>
      </c>
      <c r="AI27" s="20">
        <v>1.7615971814445098E-3</v>
      </c>
      <c r="AJ27" s="20">
        <v>4.2278332354668234E-2</v>
      </c>
      <c r="AK27" s="20">
        <v>1.1743981209630064E-3</v>
      </c>
      <c r="AL27" s="20">
        <v>9.982384028185555E-3</v>
      </c>
      <c r="AM27" s="20">
        <v>0</v>
      </c>
      <c r="AN27" s="20">
        <v>2.8772753963593658E-2</v>
      </c>
    </row>
    <row r="28" spans="1:40" x14ac:dyDescent="0.25">
      <c r="A28" s="19" t="s">
        <v>27</v>
      </c>
      <c r="B28" s="20">
        <v>0</v>
      </c>
      <c r="C28" s="20">
        <v>0.35416666666666669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2.0833333333333332E-2</v>
      </c>
      <c r="J28" s="20">
        <v>0</v>
      </c>
      <c r="K28" s="20">
        <v>0</v>
      </c>
      <c r="L28" s="20">
        <v>2.0833333333333332E-2</v>
      </c>
      <c r="M28" s="20">
        <v>0</v>
      </c>
      <c r="N28" s="20">
        <v>0</v>
      </c>
      <c r="O28" s="20">
        <v>0</v>
      </c>
      <c r="P28" s="20">
        <v>0</v>
      </c>
      <c r="Q28" s="20">
        <v>2.0833333333333332E-2</v>
      </c>
      <c r="R28" s="20">
        <v>0</v>
      </c>
      <c r="S28" s="20">
        <v>0</v>
      </c>
      <c r="T28" s="20">
        <v>2.0833333333333332E-2</v>
      </c>
      <c r="U28" s="20">
        <v>0</v>
      </c>
      <c r="V28" s="20">
        <v>0</v>
      </c>
      <c r="W28" s="20">
        <v>6.25E-2</v>
      </c>
      <c r="X28" s="20">
        <v>2.0833333333333332E-2</v>
      </c>
      <c r="Y28" s="20">
        <v>0</v>
      </c>
      <c r="Z28" s="20">
        <v>0</v>
      </c>
      <c r="AA28" s="20">
        <v>0</v>
      </c>
      <c r="AB28" s="20">
        <v>0.3125</v>
      </c>
      <c r="AC28" s="20">
        <v>4.1666666666666664E-2</v>
      </c>
      <c r="AD28" s="20">
        <v>0</v>
      </c>
      <c r="AE28" s="20">
        <v>0</v>
      </c>
      <c r="AF28" s="20">
        <v>0</v>
      </c>
      <c r="AG28" s="20">
        <v>4.1666666666666664E-2</v>
      </c>
      <c r="AH28" s="20">
        <v>0</v>
      </c>
      <c r="AI28" s="20">
        <v>6.25E-2</v>
      </c>
      <c r="AJ28" s="20">
        <v>0</v>
      </c>
      <c r="AK28" s="20">
        <v>0</v>
      </c>
      <c r="AL28" s="20">
        <v>2.0833333333333332E-2</v>
      </c>
      <c r="AM28" s="20">
        <v>0</v>
      </c>
      <c r="AN28" s="20">
        <v>0</v>
      </c>
    </row>
    <row r="29" spans="1:40" x14ac:dyDescent="0.25">
      <c r="A29" s="19" t="s">
        <v>19</v>
      </c>
      <c r="B29" s="20">
        <v>3.4760625691262442E-3</v>
      </c>
      <c r="C29" s="20">
        <v>8.3741507347132246E-3</v>
      </c>
      <c r="D29" s="20">
        <v>2.1014378258808659E-2</v>
      </c>
      <c r="E29" s="20">
        <v>5.8461052298941383E-3</v>
      </c>
      <c r="F29" s="20">
        <v>1.1060199083583505E-3</v>
      </c>
      <c r="G29" s="20">
        <v>9.0061621109179969E-3</v>
      </c>
      <c r="H29" s="20">
        <v>0.11534207615737083</v>
      </c>
      <c r="I29" s="20">
        <v>6.6361194501501023E-3</v>
      </c>
      <c r="J29" s="20">
        <v>2.6860483488702798E-3</v>
      </c>
      <c r="K29" s="20">
        <v>2.9704534681624269E-2</v>
      </c>
      <c r="L29" s="20">
        <v>3.1600568810238584E-4</v>
      </c>
      <c r="M29" s="20">
        <v>4.7400853215357879E-4</v>
      </c>
      <c r="N29" s="20">
        <v>4.7400853215357879E-4</v>
      </c>
      <c r="O29" s="20">
        <v>1.1060199083583505E-3</v>
      </c>
      <c r="P29" s="20">
        <v>9.4801706430715758E-4</v>
      </c>
      <c r="Q29" s="20">
        <v>2.2436403855269394E-2</v>
      </c>
      <c r="R29" s="20">
        <v>3.4760625691262442E-3</v>
      </c>
      <c r="S29" s="20">
        <v>1.5800284405119292E-4</v>
      </c>
      <c r="T29" s="20">
        <v>1.2640227524095434E-3</v>
      </c>
      <c r="U29" s="20">
        <v>2.6860483488702798E-3</v>
      </c>
      <c r="V29" s="20">
        <v>0</v>
      </c>
      <c r="W29" s="20">
        <v>4.8980881655869809E-3</v>
      </c>
      <c r="X29" s="20">
        <v>1.7064307157528835E-2</v>
      </c>
      <c r="Y29" s="20">
        <v>1.7538315689682414E-2</v>
      </c>
      <c r="Z29" s="20">
        <v>2.6860483488702798E-3</v>
      </c>
      <c r="AA29" s="20">
        <v>5.8619055142992572E-2</v>
      </c>
      <c r="AB29" s="20">
        <v>3.0020540369726655E-3</v>
      </c>
      <c r="AC29" s="20">
        <v>0.52614947069047246</v>
      </c>
      <c r="AD29" s="20">
        <v>1.2008216147890662E-2</v>
      </c>
      <c r="AE29" s="20">
        <v>2.3700426607678937E-3</v>
      </c>
      <c r="AF29" s="20">
        <v>6.9521251382524884E-3</v>
      </c>
      <c r="AG29" s="20">
        <v>9.3221677990203821E-3</v>
      </c>
      <c r="AH29" s="20">
        <v>2.8440511929214724E-3</v>
      </c>
      <c r="AI29" s="20">
        <v>6.7941222942012958E-3</v>
      </c>
      <c r="AJ29" s="20">
        <v>4.2818770737873282E-2</v>
      </c>
      <c r="AK29" s="20">
        <v>4.7400853215357879E-4</v>
      </c>
      <c r="AL29" s="20">
        <v>1.5168273028914521E-2</v>
      </c>
      <c r="AM29" s="20">
        <v>7.7421393585084533E-3</v>
      </c>
      <c r="AN29" s="20">
        <v>2.7018486332753989E-2</v>
      </c>
    </row>
    <row r="30" spans="1:40" x14ac:dyDescent="0.25">
      <c r="A30" s="19" t="s">
        <v>43</v>
      </c>
      <c r="B30" s="20">
        <v>1.8518518518518517E-2</v>
      </c>
      <c r="C30" s="20">
        <v>0</v>
      </c>
      <c r="D30" s="20">
        <v>0</v>
      </c>
      <c r="E30" s="20">
        <v>0</v>
      </c>
      <c r="F30" s="20">
        <v>1.8518518518518517E-2</v>
      </c>
      <c r="G30" s="20">
        <v>0</v>
      </c>
      <c r="H30" s="20">
        <v>1.8518518518518517E-2</v>
      </c>
      <c r="I30" s="20">
        <v>3.7037037037037035E-2</v>
      </c>
      <c r="J30" s="20">
        <v>0</v>
      </c>
      <c r="K30" s="20">
        <v>5.5555555555555552E-2</v>
      </c>
      <c r="L30" s="20">
        <v>7.407407407407407E-2</v>
      </c>
      <c r="M30" s="20">
        <v>0</v>
      </c>
      <c r="N30" s="20">
        <v>0</v>
      </c>
      <c r="O30" s="20">
        <v>7.407407407407407E-2</v>
      </c>
      <c r="P30" s="20">
        <v>0</v>
      </c>
      <c r="Q30" s="20">
        <v>0</v>
      </c>
      <c r="R30" s="20">
        <v>1.8518518518518517E-2</v>
      </c>
      <c r="S30" s="20">
        <v>0</v>
      </c>
      <c r="T30" s="20">
        <v>3.7037037037037035E-2</v>
      </c>
      <c r="U30" s="20">
        <v>0</v>
      </c>
      <c r="V30" s="20">
        <v>0</v>
      </c>
      <c r="W30" s="20">
        <v>1.8518518518518517E-2</v>
      </c>
      <c r="X30" s="20">
        <v>0</v>
      </c>
      <c r="Y30" s="20">
        <v>0</v>
      </c>
      <c r="Z30" s="20">
        <v>0</v>
      </c>
      <c r="AA30" s="20">
        <v>5.5555555555555552E-2</v>
      </c>
      <c r="AB30" s="20">
        <v>1.8518518518518517E-2</v>
      </c>
      <c r="AC30" s="20">
        <v>0.16666666666666666</v>
      </c>
      <c r="AD30" s="20">
        <v>0.25925925925925924</v>
      </c>
      <c r="AE30" s="20">
        <v>0</v>
      </c>
      <c r="AF30" s="20">
        <v>0</v>
      </c>
      <c r="AG30" s="20">
        <v>1.8518518518518517E-2</v>
      </c>
      <c r="AH30" s="20">
        <v>0</v>
      </c>
      <c r="AI30" s="20">
        <v>0</v>
      </c>
      <c r="AJ30" s="20">
        <v>1.8518518518518517E-2</v>
      </c>
      <c r="AK30" s="20">
        <v>0</v>
      </c>
      <c r="AL30" s="20">
        <v>0</v>
      </c>
      <c r="AM30" s="20">
        <v>1.8518518518518517E-2</v>
      </c>
      <c r="AN30" s="20">
        <v>7.407407407407407E-2</v>
      </c>
    </row>
    <row r="31" spans="1:40" x14ac:dyDescent="0.25">
      <c r="A31" s="19" t="s">
        <v>20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1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</row>
    <row r="32" spans="1:40" x14ac:dyDescent="0.25">
      <c r="A32" s="19" t="s">
        <v>21</v>
      </c>
      <c r="B32" s="20">
        <v>0</v>
      </c>
      <c r="C32" s="20">
        <v>0</v>
      </c>
      <c r="D32" s="20">
        <v>0.22222222222222221</v>
      </c>
      <c r="E32" s="20">
        <v>5.5555555555555552E-2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5.5555555555555552E-2</v>
      </c>
      <c r="Z32" s="20">
        <v>0</v>
      </c>
      <c r="AA32" s="20">
        <v>5.5555555555555552E-2</v>
      </c>
      <c r="AB32" s="20">
        <v>0</v>
      </c>
      <c r="AC32" s="20">
        <v>5.5555555555555552E-2</v>
      </c>
      <c r="AD32" s="20">
        <v>0</v>
      </c>
      <c r="AE32" s="20">
        <v>0</v>
      </c>
      <c r="AF32" s="20">
        <v>0.55555555555555558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v>0</v>
      </c>
    </row>
    <row r="33" spans="1:40" x14ac:dyDescent="0.25">
      <c r="A33" s="19" t="s">
        <v>44</v>
      </c>
      <c r="B33" s="20">
        <v>0</v>
      </c>
      <c r="C33" s="20">
        <v>0</v>
      </c>
      <c r="D33" s="20">
        <v>0</v>
      </c>
      <c r="E33" s="20">
        <v>4.0404040404040407E-2</v>
      </c>
      <c r="F33" s="20">
        <v>5.5555555555555552E-2</v>
      </c>
      <c r="G33" s="20">
        <v>0</v>
      </c>
      <c r="H33" s="20">
        <v>5.0505050505050509E-3</v>
      </c>
      <c r="I33" s="20">
        <v>0</v>
      </c>
      <c r="J33" s="20">
        <v>0</v>
      </c>
      <c r="K33" s="20">
        <v>0</v>
      </c>
      <c r="L33" s="20">
        <v>4.0404040404040407E-2</v>
      </c>
      <c r="M33" s="20">
        <v>0</v>
      </c>
      <c r="N33" s="20">
        <v>0</v>
      </c>
      <c r="O33" s="20">
        <v>1.5151515151515152E-2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0.2878787878787879</v>
      </c>
      <c r="V33" s="20">
        <v>0</v>
      </c>
      <c r="W33" s="20">
        <v>0</v>
      </c>
      <c r="X33" s="20">
        <v>0.1111111111111111</v>
      </c>
      <c r="Y33" s="20">
        <v>0</v>
      </c>
      <c r="Z33" s="20">
        <v>0</v>
      </c>
      <c r="AA33" s="20">
        <v>0</v>
      </c>
      <c r="AB33" s="20">
        <v>0</v>
      </c>
      <c r="AC33" s="20">
        <v>4.0404040404040407E-2</v>
      </c>
      <c r="AD33" s="20">
        <v>1.0101010101010102E-2</v>
      </c>
      <c r="AE33" s="20">
        <v>0</v>
      </c>
      <c r="AF33" s="20">
        <v>0</v>
      </c>
      <c r="AG33" s="20">
        <v>0.37373737373737376</v>
      </c>
      <c r="AH33" s="20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2.0202020202020204E-2</v>
      </c>
      <c r="AN33" s="20">
        <v>0</v>
      </c>
    </row>
    <row r="34" spans="1:40" x14ac:dyDescent="0.25">
      <c r="A34" s="19" t="s">
        <v>28</v>
      </c>
      <c r="B34" s="20">
        <v>0</v>
      </c>
      <c r="C34" s="20">
        <v>3.125E-2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0.96875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</row>
    <row r="35" spans="1:40" x14ac:dyDescent="0.25">
      <c r="A35" s="19" t="s">
        <v>36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1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</row>
    <row r="36" spans="1:40" x14ac:dyDescent="0.25">
      <c r="A36" s="19" t="s">
        <v>31</v>
      </c>
      <c r="B36" s="20">
        <v>1.3131976362442547E-3</v>
      </c>
      <c r="C36" s="20">
        <v>2.6263952724885093E-3</v>
      </c>
      <c r="D36" s="20">
        <v>8.5357846355876565E-3</v>
      </c>
      <c r="E36" s="20">
        <v>2.6263952724885093E-3</v>
      </c>
      <c r="F36" s="20">
        <v>5.2527905449770186E-3</v>
      </c>
      <c r="G36" s="20">
        <v>6.7629678266579119E-2</v>
      </c>
      <c r="H36" s="20">
        <v>7.3539067629678267E-2</v>
      </c>
      <c r="I36" s="20">
        <v>9.8489822718319103E-3</v>
      </c>
      <c r="J36" s="20">
        <v>1.1818778726198293E-2</v>
      </c>
      <c r="K36" s="20">
        <v>2.3637557452396585E-2</v>
      </c>
      <c r="L36" s="20">
        <v>1.969796454366382E-3</v>
      </c>
      <c r="M36" s="20">
        <v>4.5961917268548917E-3</v>
      </c>
      <c r="N36" s="20">
        <v>5.9093893630991464E-3</v>
      </c>
      <c r="O36" s="20">
        <v>6.5659881812212733E-4</v>
      </c>
      <c r="P36" s="20">
        <v>3.939592908732764E-3</v>
      </c>
      <c r="Q36" s="20">
        <v>1.6414970453053186E-2</v>
      </c>
      <c r="R36" s="20">
        <v>1.1162179908076166E-2</v>
      </c>
      <c r="S36" s="20">
        <v>0</v>
      </c>
      <c r="T36" s="20">
        <v>5.9093893630991464E-3</v>
      </c>
      <c r="U36" s="20">
        <v>5.2527905449770186E-3</v>
      </c>
      <c r="V36" s="20">
        <v>0</v>
      </c>
      <c r="W36" s="20">
        <v>7.8791858174655279E-3</v>
      </c>
      <c r="X36" s="20">
        <v>3.2829940906106372E-2</v>
      </c>
      <c r="Y36" s="20">
        <v>8.5357846355876565E-3</v>
      </c>
      <c r="Z36" s="20">
        <v>2.6263952724885093E-3</v>
      </c>
      <c r="AA36" s="20">
        <v>2.5607353906762966E-2</v>
      </c>
      <c r="AB36" s="20">
        <v>3.2829940906106371E-3</v>
      </c>
      <c r="AC36" s="20">
        <v>0.11556139198949442</v>
      </c>
      <c r="AD36" s="20">
        <v>3.2829940906106371E-3</v>
      </c>
      <c r="AE36" s="20">
        <v>7.222586999343401E-3</v>
      </c>
      <c r="AF36" s="20">
        <v>6.5659881812212741E-3</v>
      </c>
      <c r="AG36" s="20">
        <v>1.5758371634931056E-2</v>
      </c>
      <c r="AH36" s="20">
        <v>6.5659881812212733E-4</v>
      </c>
      <c r="AI36" s="20">
        <v>1.969796454366382E-3</v>
      </c>
      <c r="AJ36" s="20">
        <v>0.37229152987524622</v>
      </c>
      <c r="AK36" s="20">
        <v>6.5659881812212741E-3</v>
      </c>
      <c r="AL36" s="20">
        <v>0.10833880499015101</v>
      </c>
      <c r="AM36" s="20">
        <v>9.1923834537097834E-3</v>
      </c>
      <c r="AN36" s="20">
        <v>9.1923834537097834E-3</v>
      </c>
    </row>
    <row r="37" spans="1:40" x14ac:dyDescent="0.25">
      <c r="A37" s="19" t="s">
        <v>32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1</v>
      </c>
      <c r="AL37" s="20">
        <v>0</v>
      </c>
      <c r="AM37" s="20">
        <v>0</v>
      </c>
      <c r="AN37" s="20">
        <v>0</v>
      </c>
    </row>
    <row r="38" spans="1:40" x14ac:dyDescent="0.25">
      <c r="A38" s="19" t="s">
        <v>33</v>
      </c>
      <c r="B38" s="20">
        <v>0</v>
      </c>
      <c r="C38" s="20">
        <v>0</v>
      </c>
      <c r="D38" s="20">
        <v>0</v>
      </c>
      <c r="E38" s="20">
        <v>5.3191489361702126E-3</v>
      </c>
      <c r="F38" s="20">
        <v>0</v>
      </c>
      <c r="G38" s="20">
        <v>9.0425531914893623E-2</v>
      </c>
      <c r="H38" s="20">
        <v>8.5106382978723402E-2</v>
      </c>
      <c r="I38" s="20">
        <v>5.3191489361702126E-3</v>
      </c>
      <c r="J38" s="20">
        <v>0</v>
      </c>
      <c r="K38" s="20">
        <v>5.3191489361702126E-3</v>
      </c>
      <c r="L38" s="20">
        <v>5.3191489361702126E-3</v>
      </c>
      <c r="M38" s="20">
        <v>0</v>
      </c>
      <c r="N38" s="20">
        <v>0</v>
      </c>
      <c r="O38" s="20">
        <v>0</v>
      </c>
      <c r="P38" s="20">
        <v>0</v>
      </c>
      <c r="Q38" s="20">
        <v>1.0638297872340425E-2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1.5957446808510637E-2</v>
      </c>
      <c r="X38" s="20">
        <v>1.5957446808510637E-2</v>
      </c>
      <c r="Y38" s="20">
        <v>0</v>
      </c>
      <c r="Z38" s="20">
        <v>0</v>
      </c>
      <c r="AA38" s="20">
        <v>0</v>
      </c>
      <c r="AB38" s="20">
        <v>0</v>
      </c>
      <c r="AC38" s="20">
        <v>7.4468085106382975E-2</v>
      </c>
      <c r="AD38" s="20">
        <v>0</v>
      </c>
      <c r="AE38" s="20">
        <v>0</v>
      </c>
      <c r="AF38" s="20">
        <v>0</v>
      </c>
      <c r="AG38" s="20">
        <v>5.3191489361702126E-3</v>
      </c>
      <c r="AH38" s="20">
        <v>0</v>
      </c>
      <c r="AI38" s="20">
        <v>0</v>
      </c>
      <c r="AJ38" s="20">
        <v>4.7872340425531915E-2</v>
      </c>
      <c r="AK38" s="20">
        <v>0</v>
      </c>
      <c r="AL38" s="20">
        <v>0.6063829787234043</v>
      </c>
      <c r="AM38" s="20">
        <v>0</v>
      </c>
      <c r="AN38" s="20">
        <v>2.6595744680851064E-2</v>
      </c>
    </row>
    <row r="39" spans="1:40" x14ac:dyDescent="0.25">
      <c r="A39" s="19" t="s">
        <v>45</v>
      </c>
      <c r="B39" s="20">
        <v>0</v>
      </c>
      <c r="C39" s="20">
        <v>9.3984962406015032E-3</v>
      </c>
      <c r="D39" s="20">
        <v>1.8796992481203006E-3</v>
      </c>
      <c r="E39" s="20">
        <v>0</v>
      </c>
      <c r="F39" s="20">
        <v>6.2030075187969921E-2</v>
      </c>
      <c r="G39" s="20">
        <v>0</v>
      </c>
      <c r="H39" s="20">
        <v>2.819548872180451E-2</v>
      </c>
      <c r="I39" s="20">
        <v>3.7593984962406013E-3</v>
      </c>
      <c r="J39" s="20">
        <v>5.6390977443609019E-3</v>
      </c>
      <c r="K39" s="20">
        <v>0</v>
      </c>
      <c r="L39" s="20">
        <v>0</v>
      </c>
      <c r="M39" s="20">
        <v>0</v>
      </c>
      <c r="N39" s="20">
        <v>0</v>
      </c>
      <c r="O39" s="20">
        <v>4.6992481203007516E-2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7.5187969924812026E-2</v>
      </c>
      <c r="V39" s="20">
        <v>0</v>
      </c>
      <c r="W39" s="20">
        <v>0</v>
      </c>
      <c r="X39" s="20">
        <v>0</v>
      </c>
      <c r="Y39" s="20">
        <v>0</v>
      </c>
      <c r="Z39" s="20">
        <v>5.6390977443609019E-3</v>
      </c>
      <c r="AA39" s="20">
        <v>5.2631578947368418E-2</v>
      </c>
      <c r="AB39" s="20">
        <v>0</v>
      </c>
      <c r="AC39" s="20">
        <v>4.5112781954887216E-2</v>
      </c>
      <c r="AD39" s="20">
        <v>0.10902255639097744</v>
      </c>
      <c r="AE39" s="20">
        <v>0</v>
      </c>
      <c r="AF39" s="20">
        <v>0</v>
      </c>
      <c r="AG39" s="20">
        <v>1.1278195488721804E-2</v>
      </c>
      <c r="AH39" s="20">
        <v>0</v>
      </c>
      <c r="AI39" s="20">
        <v>0</v>
      </c>
      <c r="AJ39" s="20">
        <v>9.3984962406015032E-3</v>
      </c>
      <c r="AK39" s="20">
        <v>0</v>
      </c>
      <c r="AL39" s="20">
        <v>9.3984962406015032E-3</v>
      </c>
      <c r="AM39" s="20">
        <v>0.51127819548872178</v>
      </c>
      <c r="AN39" s="20">
        <v>1.3157894736842105E-2</v>
      </c>
    </row>
    <row r="40" spans="1:40" x14ac:dyDescent="0.25">
      <c r="A40" s="19" t="s">
        <v>22</v>
      </c>
      <c r="B40" s="20">
        <v>2.1141649048625794E-3</v>
      </c>
      <c r="C40" s="20">
        <v>3.5236081747709656E-3</v>
      </c>
      <c r="D40" s="20">
        <v>2.255109231853418E-2</v>
      </c>
      <c r="E40" s="20">
        <v>1.1980267794221282E-2</v>
      </c>
      <c r="F40" s="20">
        <v>0</v>
      </c>
      <c r="G40" s="20">
        <v>4.2283298097251587E-3</v>
      </c>
      <c r="H40" s="20">
        <v>2.3255813953488372E-2</v>
      </c>
      <c r="I40" s="20">
        <v>3.7350246652572236E-2</v>
      </c>
      <c r="J40" s="20">
        <v>2.8188865398167725E-3</v>
      </c>
      <c r="K40" s="20">
        <v>1.5503875968992248E-2</v>
      </c>
      <c r="L40" s="20">
        <v>0</v>
      </c>
      <c r="M40" s="20">
        <v>0</v>
      </c>
      <c r="N40" s="20">
        <v>7.7519379844961239E-3</v>
      </c>
      <c r="O40" s="20">
        <v>7.7519379844961239E-3</v>
      </c>
      <c r="P40" s="20">
        <v>0</v>
      </c>
      <c r="Q40" s="20">
        <v>7.0472163495419312E-3</v>
      </c>
      <c r="R40" s="20">
        <v>1.5503875968992248E-2</v>
      </c>
      <c r="S40" s="20">
        <v>1.4094432699083862E-3</v>
      </c>
      <c r="T40" s="20">
        <v>0</v>
      </c>
      <c r="U40" s="20">
        <v>3.5236081747709656E-3</v>
      </c>
      <c r="V40" s="20">
        <v>0</v>
      </c>
      <c r="W40" s="20">
        <v>0</v>
      </c>
      <c r="X40" s="20">
        <v>1.5503875968992248E-2</v>
      </c>
      <c r="Y40" s="20">
        <v>4.9330514446793514E-3</v>
      </c>
      <c r="Z40" s="20">
        <v>3.5236081747709654E-2</v>
      </c>
      <c r="AA40" s="20">
        <v>5.4263565891472867E-2</v>
      </c>
      <c r="AB40" s="20">
        <v>0</v>
      </c>
      <c r="AC40" s="20">
        <v>7.399577167019028E-2</v>
      </c>
      <c r="AD40" s="20">
        <v>2.1141649048625794E-3</v>
      </c>
      <c r="AE40" s="20">
        <v>1.4094432699083862E-3</v>
      </c>
      <c r="AF40" s="20">
        <v>2.255109231853418E-2</v>
      </c>
      <c r="AG40" s="20">
        <v>7.0472163495419312E-4</v>
      </c>
      <c r="AH40" s="20">
        <v>0</v>
      </c>
      <c r="AI40" s="20">
        <v>7.0472163495419312E-4</v>
      </c>
      <c r="AJ40" s="20">
        <v>6.3424947145877377E-3</v>
      </c>
      <c r="AK40" s="20">
        <v>0</v>
      </c>
      <c r="AL40" s="20">
        <v>1.0570824524312896E-2</v>
      </c>
      <c r="AM40" s="20">
        <v>1.1980267794221282E-2</v>
      </c>
      <c r="AN40" s="20">
        <v>0.59337561663143057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5363-D7FC-49B9-A9BB-CFCFB09307A2}">
  <dimension ref="A1:H10"/>
  <sheetViews>
    <sheetView workbookViewId="0"/>
  </sheetViews>
  <sheetFormatPr defaultRowHeight="15" x14ac:dyDescent="0.25"/>
  <sheetData>
    <row r="1" spans="1:8" x14ac:dyDescent="0.25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5">
      <c r="A2" t="s">
        <v>128</v>
      </c>
      <c r="B2">
        <v>1019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</row>
    <row r="3" spans="1:8" x14ac:dyDescent="0.25">
      <c r="A3" t="s">
        <v>129</v>
      </c>
      <c r="B3">
        <v>1511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</row>
    <row r="4" spans="1:8" x14ac:dyDescent="0.25">
      <c r="A4" t="s">
        <v>130</v>
      </c>
      <c r="B4">
        <v>1511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</row>
    <row r="5" spans="1:8" x14ac:dyDescent="0.25">
      <c r="A5" t="s">
        <v>131</v>
      </c>
      <c r="B5">
        <v>631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</row>
    <row r="6" spans="1:8" x14ac:dyDescent="0.25">
      <c r="A6" t="s">
        <v>132</v>
      </c>
      <c r="B6" s="5">
        <v>2000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t="s">
        <v>50</v>
      </c>
    </row>
    <row r="7" spans="1:8" x14ac:dyDescent="0.25">
      <c r="A7" t="s">
        <v>133</v>
      </c>
      <c r="B7">
        <v>61.5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</row>
    <row r="8" spans="1:8" x14ac:dyDescent="0.25">
      <c r="A8" t="s">
        <v>134</v>
      </c>
      <c r="B8">
        <v>10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</row>
    <row r="9" spans="1:8" x14ac:dyDescent="0.25">
      <c r="A9" t="s">
        <v>135</v>
      </c>
      <c r="B9">
        <v>500</v>
      </c>
      <c r="C9" t="s">
        <v>50</v>
      </c>
      <c r="D9" t="s">
        <v>50</v>
      </c>
      <c r="E9" t="s">
        <v>50</v>
      </c>
      <c r="F9" t="s">
        <v>50</v>
      </c>
      <c r="G9" t="s">
        <v>50</v>
      </c>
      <c r="H9" t="s">
        <v>50</v>
      </c>
    </row>
    <row r="10" spans="1:8" x14ac:dyDescent="0.25">
      <c r="A10" t="s">
        <v>136</v>
      </c>
      <c r="B10" s="5">
        <v>1034</v>
      </c>
      <c r="C10" t="s">
        <v>50</v>
      </c>
      <c r="D10" t="s">
        <v>50</v>
      </c>
      <c r="E10" t="s">
        <v>50</v>
      </c>
      <c r="F10" t="s">
        <v>50</v>
      </c>
      <c r="G10" t="s">
        <v>50</v>
      </c>
      <c r="H10" t="s">
        <v>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80A51-D5C0-4CC2-9F82-0D2250CCEDDE}">
  <dimension ref="A1:N25"/>
  <sheetViews>
    <sheetView workbookViewId="0">
      <selection activeCell="M32" sqref="M32"/>
    </sheetView>
  </sheetViews>
  <sheetFormatPr defaultRowHeight="15" x14ac:dyDescent="0.25"/>
  <cols>
    <col min="6" max="6" width="15" customWidth="1"/>
  </cols>
  <sheetData>
    <row r="1" spans="1:11" x14ac:dyDescent="0.25">
      <c r="A1" s="18" t="s">
        <v>102</v>
      </c>
      <c r="F1" t="s">
        <v>103</v>
      </c>
      <c r="H1" t="s">
        <v>104</v>
      </c>
    </row>
    <row r="2" spans="1:11" x14ac:dyDescent="0.25">
      <c r="B2" t="s">
        <v>80</v>
      </c>
      <c r="C2" t="s">
        <v>73</v>
      </c>
      <c r="D2" t="s">
        <v>89</v>
      </c>
      <c r="F2">
        <v>5.7</v>
      </c>
      <c r="I2" t="s">
        <v>80</v>
      </c>
      <c r="J2" t="s">
        <v>73</v>
      </c>
      <c r="K2" t="s">
        <v>89</v>
      </c>
    </row>
    <row r="3" spans="1:11" x14ac:dyDescent="0.25">
      <c r="B3">
        <v>519</v>
      </c>
      <c r="C3">
        <v>7474</v>
      </c>
      <c r="D3">
        <v>593</v>
      </c>
      <c r="I3">
        <v>600</v>
      </c>
      <c r="J3">
        <v>100</v>
      </c>
      <c r="K3">
        <v>900</v>
      </c>
    </row>
    <row r="4" spans="1:11" x14ac:dyDescent="0.25">
      <c r="A4" t="s">
        <v>90</v>
      </c>
      <c r="B4" s="13">
        <v>0.69750000000000001</v>
      </c>
      <c r="C4" s="13">
        <f>0.6549</f>
        <v>0.65490000000000004</v>
      </c>
      <c r="D4" s="13">
        <v>0.66779999999999995</v>
      </c>
      <c r="H4" t="s">
        <v>90</v>
      </c>
      <c r="I4" s="13">
        <v>0.69750000000000001</v>
      </c>
      <c r="J4" s="13">
        <f>0.6549</f>
        <v>0.65490000000000004</v>
      </c>
      <c r="K4" s="13">
        <v>0.66779999999999995</v>
      </c>
    </row>
    <row r="5" spans="1:11" x14ac:dyDescent="0.25">
      <c r="A5" t="s">
        <v>96</v>
      </c>
      <c r="B5" s="13">
        <f>1-B4</f>
        <v>0.30249999999999999</v>
      </c>
      <c r="C5" s="13">
        <f t="shared" ref="C5:D5" si="0">1-C4</f>
        <v>0.34509999999999996</v>
      </c>
      <c r="D5" s="13">
        <f t="shared" si="0"/>
        <v>0.33220000000000005</v>
      </c>
      <c r="H5" t="s">
        <v>96</v>
      </c>
      <c r="I5" s="13">
        <f>1-I4</f>
        <v>0.30249999999999999</v>
      </c>
      <c r="J5" s="13">
        <f t="shared" ref="J5:K5" si="1">1-J4</f>
        <v>0.34509999999999996</v>
      </c>
      <c r="K5" s="13">
        <f t="shared" si="1"/>
        <v>0.33220000000000005</v>
      </c>
    </row>
    <row r="6" spans="1:11" x14ac:dyDescent="0.25">
      <c r="A6" t="s">
        <v>93</v>
      </c>
      <c r="B6" s="13">
        <v>0.879</v>
      </c>
      <c r="C6" s="13">
        <v>0.80940000000000001</v>
      </c>
      <c r="D6" s="13">
        <v>0.87019999999999997</v>
      </c>
      <c r="H6" t="s">
        <v>93</v>
      </c>
      <c r="I6" s="13">
        <v>0.879</v>
      </c>
      <c r="J6" s="13">
        <v>0.80940000000000001</v>
      </c>
      <c r="K6" s="13">
        <v>0.87019999999999997</v>
      </c>
    </row>
    <row r="7" spans="1:11" x14ac:dyDescent="0.25">
      <c r="A7" t="s">
        <v>92</v>
      </c>
      <c r="B7" s="13">
        <f>1-B6</f>
        <v>0.121</v>
      </c>
      <c r="C7" s="13">
        <f t="shared" ref="C7:D7" si="2">1-C6</f>
        <v>0.19059999999999999</v>
      </c>
      <c r="D7" s="13">
        <f t="shared" si="2"/>
        <v>0.12980000000000003</v>
      </c>
      <c r="H7" t="s">
        <v>92</v>
      </c>
      <c r="I7" s="13">
        <f>1-I6</f>
        <v>0.121</v>
      </c>
      <c r="J7" s="13">
        <f t="shared" ref="J7:K7" si="3">1-J6</f>
        <v>0.19059999999999999</v>
      </c>
      <c r="K7" s="13">
        <f t="shared" si="3"/>
        <v>0.12980000000000003</v>
      </c>
    </row>
    <row r="8" spans="1:11" x14ac:dyDescent="0.25">
      <c r="A8" t="s">
        <v>94</v>
      </c>
      <c r="B8" s="13">
        <v>0.94099999999999995</v>
      </c>
      <c r="C8" s="13">
        <v>0.92600000000000005</v>
      </c>
      <c r="D8" s="13">
        <v>0.93600000000000005</v>
      </c>
      <c r="H8" t="s">
        <v>94</v>
      </c>
      <c r="I8" s="13">
        <v>0.94099999999999995</v>
      </c>
      <c r="J8" s="13">
        <v>0.92600000000000005</v>
      </c>
      <c r="K8" s="13">
        <v>0.93600000000000005</v>
      </c>
    </row>
    <row r="9" spans="1:11" x14ac:dyDescent="0.25">
      <c r="A9" t="s">
        <v>97</v>
      </c>
      <c r="B9" s="13">
        <f>1-B8</f>
        <v>5.9000000000000052E-2</v>
      </c>
      <c r="C9" s="13">
        <f t="shared" ref="C9:D9" si="4">1-C8</f>
        <v>7.3999999999999955E-2</v>
      </c>
      <c r="D9" s="13">
        <f t="shared" si="4"/>
        <v>6.3999999999999946E-2</v>
      </c>
      <c r="H9" t="s">
        <v>97</v>
      </c>
      <c r="I9" s="13">
        <f>1-I8</f>
        <v>5.9000000000000052E-2</v>
      </c>
      <c r="J9" s="13">
        <f t="shared" ref="J9:K9" si="5">1-J8</f>
        <v>7.3999999999999955E-2</v>
      </c>
      <c r="K9" s="13">
        <f t="shared" si="5"/>
        <v>6.3999999999999946E-2</v>
      </c>
    </row>
    <row r="10" spans="1:11" x14ac:dyDescent="0.25">
      <c r="A10" t="s">
        <v>95</v>
      </c>
      <c r="B10" s="13">
        <v>0.72699999999999998</v>
      </c>
      <c r="C10" s="13">
        <v>0.58399999999999996</v>
      </c>
      <c r="D10" s="13">
        <v>0.73799999999999999</v>
      </c>
      <c r="H10" t="s">
        <v>95</v>
      </c>
      <c r="I10" s="13">
        <v>0.72699999999999998</v>
      </c>
      <c r="J10" s="13">
        <v>0.58399999999999996</v>
      </c>
      <c r="K10" s="13">
        <v>0.73799999999999999</v>
      </c>
    </row>
    <row r="11" spans="1:11" x14ac:dyDescent="0.25">
      <c r="A11" t="s">
        <v>98</v>
      </c>
      <c r="B11" s="13">
        <f>1-B10</f>
        <v>0.27300000000000002</v>
      </c>
      <c r="C11" s="13">
        <f t="shared" ref="C11:D11" si="6">1-C10</f>
        <v>0.41600000000000004</v>
      </c>
      <c r="D11" s="13">
        <f t="shared" si="6"/>
        <v>0.26200000000000001</v>
      </c>
      <c r="H11" t="s">
        <v>98</v>
      </c>
      <c r="I11" s="13">
        <f>1-I10</f>
        <v>0.27300000000000002</v>
      </c>
      <c r="J11" s="13">
        <f t="shared" ref="J11:K11" si="7">1-J10</f>
        <v>0.41600000000000004</v>
      </c>
      <c r="K11" s="13">
        <f t="shared" si="7"/>
        <v>0.26200000000000001</v>
      </c>
    </row>
    <row r="13" spans="1:11" x14ac:dyDescent="0.25">
      <c r="A13" t="s">
        <v>94</v>
      </c>
      <c r="B13" s="17">
        <f>B3*B4*B8</f>
        <v>340.64435249999997</v>
      </c>
      <c r="C13" s="17">
        <f t="shared" ref="C13:D13" si="8">C3*C4*C8</f>
        <v>4532.5131276000002</v>
      </c>
      <c r="D13" s="17">
        <f t="shared" si="8"/>
        <v>370.66105439999995</v>
      </c>
      <c r="H13" t="s">
        <v>94</v>
      </c>
      <c r="I13" s="17">
        <f>I3*I4*I8</f>
        <v>393.80849999999998</v>
      </c>
      <c r="J13" s="17">
        <f t="shared" ref="J13:K13" si="9">J3*J4*J8</f>
        <v>60.643740000000008</v>
      </c>
      <c r="K13" s="17">
        <f t="shared" si="9"/>
        <v>562.55471999999997</v>
      </c>
    </row>
    <row r="14" spans="1:11" x14ac:dyDescent="0.25">
      <c r="A14" t="s">
        <v>97</v>
      </c>
      <c r="B14" s="17">
        <f>B3*B4*B9</f>
        <v>21.358147500000019</v>
      </c>
      <c r="C14" s="17">
        <f t="shared" ref="C14:D14" si="10">C3*C4*C9</f>
        <v>362.20947239999975</v>
      </c>
      <c r="D14" s="17">
        <f t="shared" si="10"/>
        <v>25.344345599999976</v>
      </c>
      <c r="H14" t="s">
        <v>97</v>
      </c>
      <c r="I14" s="17">
        <f>I3*I4*I9</f>
        <v>24.691500000000023</v>
      </c>
      <c r="J14" s="17">
        <f t="shared" ref="J14:K14" si="11">J3*J4*J9</f>
        <v>4.8462599999999973</v>
      </c>
      <c r="K14" s="17">
        <f t="shared" si="11"/>
        <v>38.465279999999964</v>
      </c>
    </row>
    <row r="15" spans="1:11" x14ac:dyDescent="0.25">
      <c r="A15" t="s">
        <v>95</v>
      </c>
      <c r="B15" s="17">
        <f>B3*B5*B10</f>
        <v>114.13718249999999</v>
      </c>
      <c r="C15" s="17">
        <f t="shared" ref="C15:D15" si="12">C3*C5*C10</f>
        <v>1506.2980015999999</v>
      </c>
      <c r="D15" s="17">
        <f t="shared" si="12"/>
        <v>145.38201480000001</v>
      </c>
      <c r="H15" t="s">
        <v>95</v>
      </c>
      <c r="I15" s="17">
        <f>I3*I5*I10</f>
        <v>131.95050000000001</v>
      </c>
      <c r="J15" s="17">
        <f t="shared" ref="J15:K15" si="13">J3*J5*J10</f>
        <v>20.153839999999999</v>
      </c>
      <c r="K15" s="17">
        <f t="shared" si="13"/>
        <v>220.64724000000001</v>
      </c>
    </row>
    <row r="16" spans="1:11" x14ac:dyDescent="0.25">
      <c r="A16" t="s">
        <v>98</v>
      </c>
      <c r="B16" s="17">
        <f>B3*B5*B11</f>
        <v>42.860317500000001</v>
      </c>
      <c r="C16" s="17">
        <f t="shared" ref="C16:D16" si="14">C3*C5*C11</f>
        <v>1072.9793984</v>
      </c>
      <c r="D16" s="17">
        <f t="shared" si="14"/>
        <v>51.612585200000005</v>
      </c>
      <c r="H16" t="s">
        <v>98</v>
      </c>
      <c r="I16" s="17">
        <f>I3*I5*I11</f>
        <v>49.549500000000002</v>
      </c>
      <c r="J16" s="17">
        <f t="shared" ref="J16:K16" si="15">J3*J5*J11</f>
        <v>14.356160000000001</v>
      </c>
      <c r="K16" s="17">
        <f t="shared" si="15"/>
        <v>78.332760000000007</v>
      </c>
    </row>
    <row r="17" spans="1:14" x14ac:dyDescent="0.25">
      <c r="B17">
        <f>B13/(B13+B14)</f>
        <v>0.94099999999999995</v>
      </c>
      <c r="C17">
        <f t="shared" ref="C17:D17" si="16">C13/(C13+C14)</f>
        <v>0.92600000000000005</v>
      </c>
      <c r="D17">
        <f t="shared" si="16"/>
        <v>0.93600000000000005</v>
      </c>
      <c r="I17">
        <f>I13/(I13+I14)</f>
        <v>0.94099999999999995</v>
      </c>
      <c r="J17">
        <f t="shared" ref="J17:K17" si="17">J13/(J13+J14)</f>
        <v>0.92600000000000005</v>
      </c>
      <c r="K17">
        <f t="shared" si="17"/>
        <v>0.93599999999999994</v>
      </c>
    </row>
    <row r="18" spans="1:14" x14ac:dyDescent="0.25">
      <c r="B18">
        <f>B15/(B15+B16)</f>
        <v>0.72699999999999998</v>
      </c>
      <c r="C18">
        <f t="shared" ref="C18" si="18">C15/(C15+C16)</f>
        <v>0.58399999999999996</v>
      </c>
      <c r="D18">
        <f>D15/(D15+D16)</f>
        <v>0.73799999999999999</v>
      </c>
      <c r="I18">
        <f>I15/(I15+I16)</f>
        <v>0.72699999999999998</v>
      </c>
      <c r="J18">
        <f t="shared" ref="J18" si="19">J15/(J15+J16)</f>
        <v>0.58399999999999996</v>
      </c>
      <c r="K18">
        <f>K15/(K15+K16)</f>
        <v>0.73799999999999999</v>
      </c>
    </row>
    <row r="20" spans="1:14" x14ac:dyDescent="0.25">
      <c r="B20" t="s">
        <v>91</v>
      </c>
      <c r="C20" t="s">
        <v>99</v>
      </c>
      <c r="I20" t="s">
        <v>91</v>
      </c>
      <c r="J20" t="s">
        <v>99</v>
      </c>
    </row>
    <row r="21" spans="1:14" x14ac:dyDescent="0.25">
      <c r="A21" t="s">
        <v>90</v>
      </c>
      <c r="B21" s="17">
        <f>B13+C13+D13</f>
        <v>5243.8185345000002</v>
      </c>
      <c r="C21" s="17">
        <f>B14+C14+D14</f>
        <v>408.91196549999978</v>
      </c>
      <c r="H21" t="s">
        <v>90</v>
      </c>
      <c r="I21" s="17">
        <f>I13+J13+K13</f>
        <v>1017.0069599999999</v>
      </c>
      <c r="J21" s="17">
        <f>I14+J14+K14</f>
        <v>68.003039999999984</v>
      </c>
    </row>
    <row r="22" spans="1:14" x14ac:dyDescent="0.25">
      <c r="A22" t="s">
        <v>96</v>
      </c>
      <c r="B22" s="17">
        <f>B15+C15+D15</f>
        <v>1765.8171988999998</v>
      </c>
      <c r="C22" s="17">
        <f>B16+C16+D16</f>
        <v>1167.4523011000001</v>
      </c>
      <c r="E22">
        <f>B22/(B22+C22)</f>
        <v>0.60199623624764098</v>
      </c>
      <c r="H22" t="s">
        <v>96</v>
      </c>
      <c r="I22" s="17">
        <f>I15+J15+K15</f>
        <v>372.75157999999999</v>
      </c>
      <c r="J22" s="17">
        <f>I16+J16+K16</f>
        <v>142.23842000000002</v>
      </c>
      <c r="M22">
        <f>I22/(I22+J22)</f>
        <v>0.72380353016563426</v>
      </c>
    </row>
    <row r="24" spans="1:14" x14ac:dyDescent="0.25">
      <c r="D24" t="s">
        <v>100</v>
      </c>
      <c r="E24" s="15">
        <f>B21*C22/C21/B22</f>
        <v>8.4783479955198739</v>
      </c>
      <c r="K24" t="s">
        <v>100</v>
      </c>
      <c r="L24" s="15">
        <f>I21*J22/J21/I22</f>
        <v>5.7068048774948226</v>
      </c>
    </row>
    <row r="25" spans="1:14" x14ac:dyDescent="0.25">
      <c r="D25" t="s">
        <v>101</v>
      </c>
      <c r="E25" s="15">
        <f>(B21/(B21+C21))/(B22/(B22+C22))</f>
        <v>1.5409750168597309</v>
      </c>
      <c r="K25" t="s">
        <v>101</v>
      </c>
      <c r="L25" s="15">
        <f>(I21/(I21+J21))/(I22/(I22+J22))</f>
        <v>1.2949991616265983</v>
      </c>
      <c r="N25">
        <f>M22*L25</f>
        <v>0.93732496474686866</v>
      </c>
    </row>
  </sheetData>
  <hyperlinks>
    <hyperlink ref="A1" r:id="rId1" tooltip="Persistent link using digital object identifier" xr:uid="{4D626F25-AE3D-43BD-BCDE-4A5EC98FA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58D2-F688-4298-B00E-9C23AB00DF3A}">
  <dimension ref="A1:CC52"/>
  <sheetViews>
    <sheetView workbookViewId="0">
      <selection activeCell="G1" sqref="G1"/>
    </sheetView>
  </sheetViews>
  <sheetFormatPr defaultRowHeight="15" x14ac:dyDescent="0.25"/>
  <cols>
    <col min="4" max="8" width="11.140625" customWidth="1"/>
    <col min="9" max="9" width="10.28515625" customWidth="1"/>
    <col min="10" max="10" width="10.5703125" customWidth="1"/>
    <col min="11" max="11" width="11.5703125" customWidth="1"/>
  </cols>
  <sheetData>
    <row r="1" spans="1:81" x14ac:dyDescent="0.25">
      <c r="A1" s="8" t="s">
        <v>46</v>
      </c>
      <c r="B1" s="8" t="s">
        <v>81</v>
      </c>
      <c r="C1" s="8" t="s">
        <v>82</v>
      </c>
      <c r="D1" s="8" t="s">
        <v>34</v>
      </c>
      <c r="E1" s="8" t="s">
        <v>35</v>
      </c>
      <c r="F1" s="8" t="s">
        <v>7</v>
      </c>
      <c r="G1" s="8" t="s">
        <v>141</v>
      </c>
      <c r="H1" s="8" t="s">
        <v>37</v>
      </c>
      <c r="I1" s="8" t="s">
        <v>29</v>
      </c>
      <c r="J1" s="8" t="s">
        <v>9</v>
      </c>
      <c r="K1" s="8" t="s">
        <v>10</v>
      </c>
      <c r="L1" s="8" t="s">
        <v>30</v>
      </c>
      <c r="M1" s="8" t="s">
        <v>11</v>
      </c>
      <c r="N1" s="8" t="s">
        <v>38</v>
      </c>
      <c r="O1" s="8" t="s">
        <v>12</v>
      </c>
      <c r="P1" s="8" t="s">
        <v>13</v>
      </c>
      <c r="Q1" s="8" t="s">
        <v>39</v>
      </c>
      <c r="R1" s="8" t="s">
        <v>23</v>
      </c>
      <c r="S1" s="8" t="s">
        <v>14</v>
      </c>
      <c r="T1" s="8" t="s">
        <v>15</v>
      </c>
      <c r="U1" s="8" t="s">
        <v>24</v>
      </c>
      <c r="V1" s="8" t="s">
        <v>25</v>
      </c>
      <c r="W1" s="8" t="s">
        <v>40</v>
      </c>
      <c r="X1" s="8" t="s">
        <v>41</v>
      </c>
      <c r="Y1" s="8" t="s">
        <v>26</v>
      </c>
      <c r="Z1" s="8" t="s">
        <v>42</v>
      </c>
      <c r="AA1" s="8" t="s">
        <v>16</v>
      </c>
      <c r="AB1" s="8" t="s">
        <v>17</v>
      </c>
      <c r="AC1" s="8" t="s">
        <v>18</v>
      </c>
      <c r="AD1" s="8" t="s">
        <v>27</v>
      </c>
      <c r="AE1" s="8" t="s">
        <v>19</v>
      </c>
      <c r="AF1" s="8" t="s">
        <v>43</v>
      </c>
      <c r="AG1" s="8" t="s">
        <v>20</v>
      </c>
      <c r="AH1" s="8" t="s">
        <v>21</v>
      </c>
      <c r="AI1" s="8" t="s">
        <v>44</v>
      </c>
      <c r="AJ1" s="8" t="s">
        <v>28</v>
      </c>
      <c r="AK1" s="8" t="s">
        <v>36</v>
      </c>
      <c r="AL1" s="8" t="s">
        <v>31</v>
      </c>
      <c r="AM1" s="8" t="s">
        <v>32</v>
      </c>
      <c r="AN1" s="8" t="s">
        <v>33</v>
      </c>
      <c r="AO1" s="8" t="s">
        <v>45</v>
      </c>
      <c r="AP1" s="8" t="s">
        <v>22</v>
      </c>
    </row>
    <row r="2" spans="1:81" x14ac:dyDescent="0.25">
      <c r="A2" t="s">
        <v>51</v>
      </c>
      <c r="B2" t="s">
        <v>83</v>
      </c>
      <c r="C2" t="s">
        <v>74</v>
      </c>
      <c r="D2" s="11">
        <v>919</v>
      </c>
      <c r="E2" s="11">
        <v>627</v>
      </c>
      <c r="F2" s="11">
        <v>671</v>
      </c>
      <c r="G2" s="11">
        <v>126</v>
      </c>
      <c r="H2" s="11">
        <v>249</v>
      </c>
      <c r="I2" s="11">
        <v>1417</v>
      </c>
      <c r="J2" s="11">
        <v>2147</v>
      </c>
      <c r="K2" s="11">
        <v>1211</v>
      </c>
      <c r="L2" s="11">
        <v>633</v>
      </c>
      <c r="M2" s="11">
        <v>1226</v>
      </c>
      <c r="N2" s="11">
        <v>251</v>
      </c>
      <c r="O2" s="11">
        <v>208</v>
      </c>
      <c r="P2" s="11">
        <v>419</v>
      </c>
      <c r="Q2" s="11">
        <v>358</v>
      </c>
      <c r="R2" s="11">
        <v>231</v>
      </c>
      <c r="S2" s="11">
        <v>807</v>
      </c>
      <c r="T2" s="11">
        <v>815</v>
      </c>
      <c r="U2" s="11">
        <v>119</v>
      </c>
      <c r="V2" s="11">
        <v>501</v>
      </c>
      <c r="W2" s="11">
        <v>411</v>
      </c>
      <c r="X2" s="11">
        <v>30</v>
      </c>
      <c r="Y2" s="11">
        <v>377</v>
      </c>
      <c r="Z2" s="11">
        <v>1089</v>
      </c>
      <c r="AA2" s="11">
        <v>658</v>
      </c>
      <c r="AB2" s="11">
        <v>443</v>
      </c>
      <c r="AC2" s="11">
        <v>1079</v>
      </c>
      <c r="AD2" s="11">
        <v>772</v>
      </c>
      <c r="AE2" s="11">
        <v>1073</v>
      </c>
      <c r="AF2" s="11">
        <v>326</v>
      </c>
      <c r="AG2" s="11">
        <v>478</v>
      </c>
      <c r="AH2" s="11">
        <v>691</v>
      </c>
      <c r="AI2" s="11">
        <v>943</v>
      </c>
      <c r="AJ2" s="11">
        <v>538</v>
      </c>
      <c r="AK2" s="11">
        <v>325</v>
      </c>
      <c r="AL2" s="11">
        <v>2575</v>
      </c>
      <c r="AM2" s="11">
        <v>252</v>
      </c>
      <c r="AN2" s="11">
        <v>782</v>
      </c>
      <c r="AO2" s="11">
        <v>764</v>
      </c>
      <c r="AP2" s="11">
        <v>880</v>
      </c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</row>
    <row r="3" spans="1:81" x14ac:dyDescent="0.25">
      <c r="A3" t="s">
        <v>51</v>
      </c>
      <c r="B3" t="s">
        <v>83</v>
      </c>
      <c r="C3" t="s">
        <v>75</v>
      </c>
      <c r="D3" s="11">
        <v>462</v>
      </c>
      <c r="E3" s="11">
        <v>2163</v>
      </c>
      <c r="F3" s="11">
        <v>654</v>
      </c>
      <c r="G3" s="11">
        <v>258</v>
      </c>
      <c r="H3" s="11">
        <v>304</v>
      </c>
      <c r="I3" s="11">
        <v>1431</v>
      </c>
      <c r="J3" s="11">
        <v>3120</v>
      </c>
      <c r="K3" s="11">
        <v>1149</v>
      </c>
      <c r="L3" s="11">
        <v>352</v>
      </c>
      <c r="M3" s="11">
        <v>1674</v>
      </c>
      <c r="N3" s="11">
        <v>309</v>
      </c>
      <c r="O3" s="11">
        <v>202</v>
      </c>
      <c r="P3" s="11">
        <v>448</v>
      </c>
      <c r="Q3" s="11">
        <v>295</v>
      </c>
      <c r="R3" s="11">
        <v>151</v>
      </c>
      <c r="S3" s="11">
        <v>1071</v>
      </c>
      <c r="T3" s="11">
        <v>795</v>
      </c>
      <c r="U3" s="11">
        <v>110</v>
      </c>
      <c r="V3" s="11">
        <v>532</v>
      </c>
      <c r="W3" s="11">
        <v>1857</v>
      </c>
      <c r="X3" s="11">
        <v>21</v>
      </c>
      <c r="Y3" s="11">
        <v>1573</v>
      </c>
      <c r="Z3" s="11">
        <v>966</v>
      </c>
      <c r="AA3" s="11">
        <v>1180</v>
      </c>
      <c r="AB3" s="11">
        <v>435</v>
      </c>
      <c r="AC3" s="11">
        <v>1901</v>
      </c>
      <c r="AD3" s="11">
        <v>668</v>
      </c>
      <c r="AE3" s="11">
        <v>8455</v>
      </c>
      <c r="AF3" s="11">
        <v>317</v>
      </c>
      <c r="AG3" s="11">
        <v>400</v>
      </c>
      <c r="AH3" s="11">
        <v>2048</v>
      </c>
      <c r="AI3" s="11">
        <v>2908</v>
      </c>
      <c r="AJ3" s="11">
        <v>553</v>
      </c>
      <c r="AK3" s="11">
        <v>477</v>
      </c>
      <c r="AL3" s="11">
        <v>3379</v>
      </c>
      <c r="AM3" s="11">
        <v>254</v>
      </c>
      <c r="AN3" s="11">
        <v>1348</v>
      </c>
      <c r="AO3" s="11">
        <v>785</v>
      </c>
      <c r="AP3" s="11">
        <v>1408</v>
      </c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</row>
    <row r="4" spans="1:81" x14ac:dyDescent="0.25">
      <c r="A4" t="s">
        <v>51</v>
      </c>
      <c r="B4" t="s">
        <v>83</v>
      </c>
      <c r="C4" t="s">
        <v>76</v>
      </c>
      <c r="D4" s="11">
        <v>301</v>
      </c>
      <c r="E4" s="11">
        <v>962</v>
      </c>
      <c r="F4" s="11">
        <v>722</v>
      </c>
      <c r="G4" s="11">
        <v>318</v>
      </c>
      <c r="H4" s="11">
        <v>286</v>
      </c>
      <c r="I4" s="11">
        <v>1416</v>
      </c>
      <c r="J4" s="11">
        <v>3301</v>
      </c>
      <c r="K4" s="11">
        <v>1335</v>
      </c>
      <c r="L4" s="11">
        <v>306</v>
      </c>
      <c r="M4" s="11">
        <v>2117</v>
      </c>
      <c r="N4" s="11">
        <v>250</v>
      </c>
      <c r="O4" s="11">
        <v>130</v>
      </c>
      <c r="P4" s="11">
        <v>332</v>
      </c>
      <c r="Q4" s="11">
        <v>316</v>
      </c>
      <c r="R4" s="11">
        <v>130</v>
      </c>
      <c r="S4" s="11">
        <v>1182</v>
      </c>
      <c r="T4" s="11">
        <v>766</v>
      </c>
      <c r="U4" s="11">
        <v>99</v>
      </c>
      <c r="V4" s="11">
        <v>619</v>
      </c>
      <c r="W4" s="11">
        <v>543</v>
      </c>
      <c r="X4" s="11">
        <v>44</v>
      </c>
      <c r="Y4" s="11">
        <v>1360</v>
      </c>
      <c r="Z4" s="11">
        <v>854</v>
      </c>
      <c r="AA4" s="11">
        <v>1415</v>
      </c>
      <c r="AB4" s="11">
        <v>387</v>
      </c>
      <c r="AC4" s="11">
        <v>2375</v>
      </c>
      <c r="AD4" s="11">
        <v>488</v>
      </c>
      <c r="AE4" s="11">
        <v>4871</v>
      </c>
      <c r="AF4" s="11">
        <v>314</v>
      </c>
      <c r="AG4" s="11">
        <v>333</v>
      </c>
      <c r="AH4" s="11">
        <v>601</v>
      </c>
      <c r="AI4" s="11">
        <v>900</v>
      </c>
      <c r="AJ4" s="11">
        <v>583</v>
      </c>
      <c r="AK4" s="11">
        <v>545</v>
      </c>
      <c r="AL4" s="11">
        <v>3857</v>
      </c>
      <c r="AM4" s="11">
        <v>221</v>
      </c>
      <c r="AN4" s="11">
        <v>1778</v>
      </c>
      <c r="AO4" s="11">
        <v>965</v>
      </c>
      <c r="AP4" s="11">
        <v>1760</v>
      </c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1" x14ac:dyDescent="0.25">
      <c r="A5" t="s">
        <v>51</v>
      </c>
      <c r="B5" t="s">
        <v>83</v>
      </c>
      <c r="C5" t="s">
        <v>77</v>
      </c>
      <c r="D5" s="11">
        <v>1630</v>
      </c>
      <c r="E5" s="11">
        <v>1912</v>
      </c>
      <c r="F5" s="11">
        <v>1822</v>
      </c>
      <c r="G5" s="11">
        <v>473</v>
      </c>
      <c r="H5" s="11">
        <v>765</v>
      </c>
      <c r="I5" s="11">
        <v>3854</v>
      </c>
      <c r="J5" s="11">
        <v>6951</v>
      </c>
      <c r="K5" s="11">
        <v>3332</v>
      </c>
      <c r="L5" s="11">
        <v>1267</v>
      </c>
      <c r="M5" s="11">
        <v>3863</v>
      </c>
      <c r="N5" s="11">
        <v>703</v>
      </c>
      <c r="O5" s="11">
        <v>548</v>
      </c>
      <c r="P5" s="11">
        <v>1117</v>
      </c>
      <c r="Q5" s="11">
        <v>930</v>
      </c>
      <c r="R5" s="11">
        <v>482</v>
      </c>
      <c r="S5" s="11">
        <v>2768</v>
      </c>
      <c r="T5" s="11">
        <v>1956</v>
      </c>
      <c r="U5" s="11">
        <v>321</v>
      </c>
      <c r="V5" s="11">
        <v>1391</v>
      </c>
      <c r="W5" s="11">
        <v>1126</v>
      </c>
      <c r="X5" s="11">
        <v>104</v>
      </c>
      <c r="Y5" s="11">
        <v>2003</v>
      </c>
      <c r="Z5" s="11">
        <v>2648</v>
      </c>
      <c r="AA5" s="11">
        <v>2618</v>
      </c>
      <c r="AB5" s="11">
        <v>1251</v>
      </c>
      <c r="AC5" s="11">
        <v>4255</v>
      </c>
      <c r="AD5" s="11">
        <v>1672</v>
      </c>
      <c r="AE5" s="11">
        <v>5467</v>
      </c>
      <c r="AF5" s="11">
        <v>945</v>
      </c>
      <c r="AG5" s="11">
        <v>1100</v>
      </c>
      <c r="AH5" s="11">
        <v>1864</v>
      </c>
      <c r="AI5" s="11">
        <v>2233</v>
      </c>
      <c r="AJ5" s="11">
        <v>1662</v>
      </c>
      <c r="AK5" s="11">
        <v>1002</v>
      </c>
      <c r="AL5" s="11">
        <v>7964</v>
      </c>
      <c r="AM5" s="11">
        <v>732</v>
      </c>
      <c r="AN5" s="11">
        <v>2741</v>
      </c>
      <c r="AO5" s="11">
        <v>2127</v>
      </c>
      <c r="AP5" s="11">
        <v>3054</v>
      </c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1" x14ac:dyDescent="0.25">
      <c r="A6" t="s">
        <v>51</v>
      </c>
      <c r="B6" t="s">
        <v>83</v>
      </c>
      <c r="C6" t="s">
        <v>78</v>
      </c>
      <c r="D6" s="11">
        <v>1800</v>
      </c>
      <c r="E6" s="11">
        <v>2126</v>
      </c>
      <c r="F6" s="11">
        <v>1886</v>
      </c>
      <c r="G6" s="11">
        <v>528</v>
      </c>
      <c r="H6" s="11">
        <v>1005</v>
      </c>
      <c r="I6" s="11">
        <v>3704</v>
      </c>
      <c r="J6" s="11">
        <v>6854</v>
      </c>
      <c r="K6" s="11">
        <v>3353</v>
      </c>
      <c r="L6" s="11">
        <v>1438</v>
      </c>
      <c r="M6" s="11">
        <v>3998</v>
      </c>
      <c r="N6" s="11">
        <v>843</v>
      </c>
      <c r="O6" s="11">
        <v>603</v>
      </c>
      <c r="P6" s="11">
        <v>1283</v>
      </c>
      <c r="Q6" s="11">
        <v>940</v>
      </c>
      <c r="R6" s="11">
        <v>818</v>
      </c>
      <c r="S6" s="11">
        <v>2688</v>
      </c>
      <c r="T6" s="11">
        <v>2082</v>
      </c>
      <c r="U6" s="11">
        <v>455</v>
      </c>
      <c r="V6" s="11">
        <v>1522</v>
      </c>
      <c r="W6" s="11">
        <v>1608</v>
      </c>
      <c r="X6" s="11">
        <v>141</v>
      </c>
      <c r="Y6" s="11">
        <v>1906</v>
      </c>
      <c r="Z6" s="11">
        <v>3082</v>
      </c>
      <c r="AA6" s="11">
        <v>2778</v>
      </c>
      <c r="AB6" s="11">
        <v>1337</v>
      </c>
      <c r="AC6" s="11">
        <v>4236</v>
      </c>
      <c r="AD6" s="11">
        <v>1969</v>
      </c>
      <c r="AE6" s="11">
        <v>5372</v>
      </c>
      <c r="AF6" s="11">
        <v>894</v>
      </c>
      <c r="AG6" s="11">
        <v>1319</v>
      </c>
      <c r="AH6" s="11">
        <v>2070</v>
      </c>
      <c r="AI6" s="11">
        <v>2812</v>
      </c>
      <c r="AJ6" s="11">
        <v>1800</v>
      </c>
      <c r="AK6" s="11">
        <v>1133</v>
      </c>
      <c r="AL6" s="11">
        <v>8280</v>
      </c>
      <c r="AM6" s="11">
        <v>711</v>
      </c>
      <c r="AN6" s="11">
        <v>2672</v>
      </c>
      <c r="AO6" s="11">
        <v>2309</v>
      </c>
      <c r="AP6" s="11">
        <v>3121</v>
      </c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1" x14ac:dyDescent="0.25">
      <c r="A7" t="s">
        <v>51</v>
      </c>
      <c r="B7" t="s">
        <v>83</v>
      </c>
      <c r="C7" t="s">
        <v>79</v>
      </c>
      <c r="D7" s="11">
        <v>998</v>
      </c>
      <c r="E7" s="11">
        <v>1724</v>
      </c>
      <c r="F7" s="11">
        <v>830</v>
      </c>
      <c r="G7" s="11">
        <v>454</v>
      </c>
      <c r="H7" s="11">
        <v>640</v>
      </c>
      <c r="I7" s="11">
        <v>2130</v>
      </c>
      <c r="J7" s="11">
        <v>4681</v>
      </c>
      <c r="K7" s="11">
        <v>2102</v>
      </c>
      <c r="L7" s="11">
        <v>862</v>
      </c>
      <c r="M7" s="11">
        <v>3014</v>
      </c>
      <c r="N7" s="11">
        <v>345</v>
      </c>
      <c r="O7" s="11">
        <v>267</v>
      </c>
      <c r="P7" s="11">
        <v>562</v>
      </c>
      <c r="Q7" s="11">
        <v>492</v>
      </c>
      <c r="R7" s="11">
        <v>464</v>
      </c>
      <c r="S7" s="11">
        <v>2130</v>
      </c>
      <c r="T7" s="11">
        <v>1337</v>
      </c>
      <c r="U7" s="11">
        <v>368</v>
      </c>
      <c r="V7" s="11">
        <v>1091</v>
      </c>
      <c r="W7" s="11">
        <v>1151</v>
      </c>
      <c r="X7" s="11">
        <v>118</v>
      </c>
      <c r="Y7" s="11">
        <v>1341</v>
      </c>
      <c r="Z7" s="11">
        <v>1576</v>
      </c>
      <c r="AA7" s="11">
        <v>2304</v>
      </c>
      <c r="AB7" s="11">
        <v>819</v>
      </c>
      <c r="AC7" s="11">
        <v>2939</v>
      </c>
      <c r="AD7" s="11">
        <v>1248</v>
      </c>
      <c r="AE7" s="11">
        <v>3982</v>
      </c>
      <c r="AF7" s="11">
        <v>352</v>
      </c>
      <c r="AG7" s="11">
        <v>701</v>
      </c>
      <c r="AH7" s="11">
        <v>1403</v>
      </c>
      <c r="AI7" s="11">
        <v>1669</v>
      </c>
      <c r="AJ7" s="11">
        <v>1292</v>
      </c>
      <c r="AK7" s="11">
        <v>724</v>
      </c>
      <c r="AL7" s="11">
        <v>5406</v>
      </c>
      <c r="AM7" s="11">
        <v>285</v>
      </c>
      <c r="AN7" s="11">
        <v>1574</v>
      </c>
      <c r="AO7" s="11">
        <v>1705</v>
      </c>
      <c r="AP7" s="11">
        <v>2081</v>
      </c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1" x14ac:dyDescent="0.25">
      <c r="A8" t="s">
        <v>51</v>
      </c>
      <c r="B8" t="s">
        <v>84</v>
      </c>
      <c r="C8" t="s">
        <v>74</v>
      </c>
      <c r="D8" s="11">
        <v>6</v>
      </c>
      <c r="E8" s="11">
        <v>8</v>
      </c>
      <c r="F8" s="11">
        <v>7</v>
      </c>
      <c r="G8" s="11">
        <v>115</v>
      </c>
      <c r="H8" s="11">
        <v>2</v>
      </c>
      <c r="I8" s="11">
        <v>17</v>
      </c>
      <c r="J8" s="11">
        <v>179</v>
      </c>
      <c r="K8" s="11">
        <v>31</v>
      </c>
      <c r="L8" s="11">
        <v>7</v>
      </c>
      <c r="M8" s="11">
        <v>127</v>
      </c>
      <c r="N8" s="11">
        <v>3</v>
      </c>
      <c r="O8" s="11">
        <v>4</v>
      </c>
      <c r="P8" s="11">
        <v>4</v>
      </c>
      <c r="Q8" s="11">
        <v>2</v>
      </c>
      <c r="R8" s="11">
        <v>2</v>
      </c>
      <c r="S8" s="11">
        <v>29</v>
      </c>
      <c r="T8" s="11">
        <v>25</v>
      </c>
      <c r="U8" s="11">
        <v>2</v>
      </c>
      <c r="V8" s="11">
        <v>31</v>
      </c>
      <c r="W8" s="11">
        <v>9</v>
      </c>
      <c r="X8" s="11">
        <v>0</v>
      </c>
      <c r="Y8" s="11">
        <v>73</v>
      </c>
      <c r="Z8" s="11">
        <v>19</v>
      </c>
      <c r="AA8" s="11">
        <v>67</v>
      </c>
      <c r="AB8" s="11">
        <v>3</v>
      </c>
      <c r="AC8" s="11">
        <v>522</v>
      </c>
      <c r="AD8" s="11">
        <v>16</v>
      </c>
      <c r="AE8" s="11">
        <v>1515</v>
      </c>
      <c r="AF8" s="11">
        <v>4</v>
      </c>
      <c r="AG8" s="11">
        <v>2</v>
      </c>
      <c r="AH8" s="11">
        <v>12</v>
      </c>
      <c r="AI8" s="11">
        <v>16</v>
      </c>
      <c r="AJ8" s="11">
        <v>6</v>
      </c>
      <c r="AK8" s="11">
        <v>8</v>
      </c>
      <c r="AL8" s="11">
        <v>60</v>
      </c>
      <c r="AM8" s="11">
        <v>3</v>
      </c>
      <c r="AN8" s="11">
        <v>29</v>
      </c>
      <c r="AO8" s="11">
        <v>18</v>
      </c>
      <c r="AP8" s="11">
        <v>141</v>
      </c>
    </row>
    <row r="9" spans="1:81" x14ac:dyDescent="0.25">
      <c r="A9" t="s">
        <v>51</v>
      </c>
      <c r="B9" t="s">
        <v>84</v>
      </c>
      <c r="C9" t="s">
        <v>75</v>
      </c>
      <c r="D9" s="11">
        <v>6</v>
      </c>
      <c r="E9" s="11">
        <v>25</v>
      </c>
      <c r="F9" s="11">
        <v>3</v>
      </c>
      <c r="G9" s="11">
        <v>152</v>
      </c>
      <c r="H9" s="11">
        <v>1</v>
      </c>
      <c r="I9" s="11">
        <v>10</v>
      </c>
      <c r="J9" s="11">
        <v>402</v>
      </c>
      <c r="K9" s="11">
        <v>21</v>
      </c>
      <c r="L9" s="11">
        <v>8</v>
      </c>
      <c r="M9" s="11">
        <v>161</v>
      </c>
      <c r="N9" s="11">
        <v>24</v>
      </c>
      <c r="O9" s="11">
        <v>1</v>
      </c>
      <c r="P9" s="11">
        <v>3</v>
      </c>
      <c r="Q9" s="11">
        <v>3</v>
      </c>
      <c r="R9" s="11">
        <v>3</v>
      </c>
      <c r="S9" s="11">
        <v>36</v>
      </c>
      <c r="T9" s="11">
        <v>14</v>
      </c>
      <c r="U9" s="11">
        <v>1</v>
      </c>
      <c r="V9" s="11">
        <v>33</v>
      </c>
      <c r="W9" s="11">
        <v>22</v>
      </c>
      <c r="X9" s="11">
        <v>1</v>
      </c>
      <c r="Y9" s="11">
        <v>129</v>
      </c>
      <c r="Z9" s="11">
        <v>13</v>
      </c>
      <c r="AA9" s="11">
        <v>68</v>
      </c>
      <c r="AB9" s="11">
        <v>5</v>
      </c>
      <c r="AC9" s="11">
        <v>638</v>
      </c>
      <c r="AD9" s="11">
        <v>12</v>
      </c>
      <c r="AE9" s="11">
        <v>2315</v>
      </c>
      <c r="AF9" s="11">
        <v>1</v>
      </c>
      <c r="AG9" s="11">
        <v>2</v>
      </c>
      <c r="AH9" s="11">
        <v>66</v>
      </c>
      <c r="AI9" s="11">
        <v>187</v>
      </c>
      <c r="AJ9" s="11">
        <v>9</v>
      </c>
      <c r="AK9" s="11">
        <v>7</v>
      </c>
      <c r="AL9" s="11">
        <v>107</v>
      </c>
      <c r="AM9" s="11">
        <v>3</v>
      </c>
      <c r="AN9" s="11">
        <v>46</v>
      </c>
      <c r="AO9" s="11">
        <v>9</v>
      </c>
      <c r="AP9" s="11">
        <v>141</v>
      </c>
    </row>
    <row r="10" spans="1:81" x14ac:dyDescent="0.25">
      <c r="A10" t="s">
        <v>51</v>
      </c>
      <c r="B10" t="s">
        <v>84</v>
      </c>
      <c r="C10" t="s">
        <v>76</v>
      </c>
      <c r="D10" s="11">
        <v>2</v>
      </c>
      <c r="E10" s="11">
        <v>11</v>
      </c>
      <c r="F10" s="11">
        <v>3</v>
      </c>
      <c r="G10" s="11">
        <v>160</v>
      </c>
      <c r="H10" s="11">
        <v>2</v>
      </c>
      <c r="I10" s="11">
        <v>11</v>
      </c>
      <c r="J10" s="11">
        <v>397</v>
      </c>
      <c r="K10" s="11">
        <v>24</v>
      </c>
      <c r="L10" s="11">
        <v>5</v>
      </c>
      <c r="M10" s="11">
        <v>166</v>
      </c>
      <c r="N10" s="11">
        <v>2</v>
      </c>
      <c r="O10" s="11">
        <v>0</v>
      </c>
      <c r="P10" s="11">
        <v>1</v>
      </c>
      <c r="Q10" s="11">
        <v>2</v>
      </c>
      <c r="R10" s="11">
        <v>1</v>
      </c>
      <c r="S10" s="11">
        <v>38</v>
      </c>
      <c r="T10" s="11">
        <v>20</v>
      </c>
      <c r="U10" s="11">
        <v>1</v>
      </c>
      <c r="V10" s="11">
        <v>52</v>
      </c>
      <c r="W10" s="11">
        <v>3</v>
      </c>
      <c r="X10" s="11">
        <v>1</v>
      </c>
      <c r="Y10" s="11">
        <v>136</v>
      </c>
      <c r="Z10" s="11">
        <v>14</v>
      </c>
      <c r="AA10" s="11">
        <v>105</v>
      </c>
      <c r="AB10" s="11">
        <v>3</v>
      </c>
      <c r="AC10" s="11">
        <v>682</v>
      </c>
      <c r="AD10" s="11">
        <v>12</v>
      </c>
      <c r="AE10" s="11">
        <v>1721</v>
      </c>
      <c r="AF10" s="11">
        <v>1</v>
      </c>
      <c r="AG10" s="11">
        <v>2</v>
      </c>
      <c r="AH10" s="11">
        <v>3</v>
      </c>
      <c r="AI10" s="11">
        <v>18</v>
      </c>
      <c r="AJ10" s="11">
        <v>8</v>
      </c>
      <c r="AK10" s="11">
        <v>9</v>
      </c>
      <c r="AL10" s="11">
        <v>93</v>
      </c>
      <c r="AM10" s="11">
        <v>3</v>
      </c>
      <c r="AN10" s="11">
        <v>52</v>
      </c>
      <c r="AO10" s="11">
        <v>19</v>
      </c>
      <c r="AP10" s="11">
        <v>175</v>
      </c>
    </row>
    <row r="11" spans="1:81" x14ac:dyDescent="0.25">
      <c r="A11" t="s">
        <v>51</v>
      </c>
      <c r="B11" t="s">
        <v>84</v>
      </c>
      <c r="C11" t="s">
        <v>77</v>
      </c>
      <c r="D11" s="11">
        <v>10</v>
      </c>
      <c r="E11" s="11">
        <v>16</v>
      </c>
      <c r="F11" s="11">
        <v>9</v>
      </c>
      <c r="G11" s="11">
        <v>208</v>
      </c>
      <c r="H11" s="11">
        <v>3</v>
      </c>
      <c r="I11" s="11">
        <v>27</v>
      </c>
      <c r="J11" s="11">
        <v>494</v>
      </c>
      <c r="K11" s="11">
        <v>62</v>
      </c>
      <c r="L11" s="11">
        <v>10</v>
      </c>
      <c r="M11" s="11">
        <v>260</v>
      </c>
      <c r="N11" s="11">
        <v>5</v>
      </c>
      <c r="O11" s="11">
        <v>2</v>
      </c>
      <c r="P11" s="11">
        <v>3</v>
      </c>
      <c r="Q11" s="11">
        <v>4</v>
      </c>
      <c r="R11" s="11">
        <v>3</v>
      </c>
      <c r="S11" s="11">
        <v>68</v>
      </c>
      <c r="T11" s="11">
        <v>44</v>
      </c>
      <c r="U11" s="11">
        <v>2</v>
      </c>
      <c r="V11" s="11">
        <v>73</v>
      </c>
      <c r="W11" s="11">
        <v>9</v>
      </c>
      <c r="X11" s="11">
        <v>0</v>
      </c>
      <c r="Y11" s="11">
        <v>171</v>
      </c>
      <c r="Z11" s="11">
        <v>22</v>
      </c>
      <c r="AA11" s="11">
        <v>191</v>
      </c>
      <c r="AB11" s="11">
        <v>8</v>
      </c>
      <c r="AC11" s="11">
        <v>1015</v>
      </c>
      <c r="AD11" s="11">
        <v>24</v>
      </c>
      <c r="AE11" s="11">
        <v>2640</v>
      </c>
      <c r="AF11" s="11">
        <v>5</v>
      </c>
      <c r="AG11" s="11">
        <v>4</v>
      </c>
      <c r="AH11" s="11">
        <v>19</v>
      </c>
      <c r="AI11" s="11">
        <v>24</v>
      </c>
      <c r="AJ11" s="11">
        <v>15</v>
      </c>
      <c r="AK11" s="11">
        <v>12</v>
      </c>
      <c r="AL11" s="11">
        <v>139</v>
      </c>
      <c r="AM11" s="11">
        <v>6</v>
      </c>
      <c r="AN11" s="11">
        <v>68</v>
      </c>
      <c r="AO11" s="11">
        <v>21</v>
      </c>
      <c r="AP11" s="11">
        <v>284</v>
      </c>
    </row>
    <row r="12" spans="1:81" x14ac:dyDescent="0.25">
      <c r="A12" t="s">
        <v>51</v>
      </c>
      <c r="B12" t="s">
        <v>84</v>
      </c>
      <c r="C12" t="s">
        <v>78</v>
      </c>
      <c r="D12" s="11">
        <v>6</v>
      </c>
      <c r="E12" s="11">
        <v>14</v>
      </c>
      <c r="F12" s="11">
        <v>4</v>
      </c>
      <c r="G12" s="11">
        <v>103</v>
      </c>
      <c r="H12" s="11">
        <v>2</v>
      </c>
      <c r="I12" s="11">
        <v>20</v>
      </c>
      <c r="J12" s="11">
        <v>307</v>
      </c>
      <c r="K12" s="11">
        <v>38</v>
      </c>
      <c r="L12" s="11">
        <v>12</v>
      </c>
      <c r="M12" s="11">
        <v>220</v>
      </c>
      <c r="N12" s="11">
        <v>2</v>
      </c>
      <c r="O12" s="11">
        <v>3</v>
      </c>
      <c r="P12" s="11">
        <v>2</v>
      </c>
      <c r="Q12" s="11">
        <v>5</v>
      </c>
      <c r="R12" s="11">
        <v>1</v>
      </c>
      <c r="S12" s="11">
        <v>44</v>
      </c>
      <c r="T12" s="11">
        <v>24</v>
      </c>
      <c r="U12" s="11">
        <v>2</v>
      </c>
      <c r="V12" s="11">
        <v>62</v>
      </c>
      <c r="W12" s="11">
        <v>10</v>
      </c>
      <c r="X12" s="11">
        <v>0</v>
      </c>
      <c r="Y12" s="11">
        <v>131</v>
      </c>
      <c r="Z12" s="11">
        <v>21</v>
      </c>
      <c r="AA12" s="11">
        <v>105</v>
      </c>
      <c r="AB12" s="11">
        <v>6</v>
      </c>
      <c r="AC12" s="11">
        <v>608</v>
      </c>
      <c r="AD12" s="11">
        <v>21</v>
      </c>
      <c r="AE12" s="11">
        <v>2018</v>
      </c>
      <c r="AF12" s="11">
        <v>4</v>
      </c>
      <c r="AG12" s="11">
        <v>5</v>
      </c>
      <c r="AH12" s="11">
        <v>13</v>
      </c>
      <c r="AI12" s="11">
        <v>25</v>
      </c>
      <c r="AJ12" s="11">
        <v>12</v>
      </c>
      <c r="AK12" s="11">
        <v>10</v>
      </c>
      <c r="AL12" s="11">
        <v>124</v>
      </c>
      <c r="AM12" s="11">
        <v>4</v>
      </c>
      <c r="AN12" s="11">
        <v>48</v>
      </c>
      <c r="AO12" s="11">
        <v>18</v>
      </c>
      <c r="AP12" s="11">
        <v>187</v>
      </c>
    </row>
    <row r="13" spans="1:81" x14ac:dyDescent="0.25">
      <c r="A13" t="s">
        <v>51</v>
      </c>
      <c r="B13" t="s">
        <v>84</v>
      </c>
      <c r="C13" t="s">
        <v>79</v>
      </c>
      <c r="D13" s="11">
        <v>3</v>
      </c>
      <c r="E13" s="11">
        <v>7</v>
      </c>
      <c r="F13" s="11">
        <v>0</v>
      </c>
      <c r="G13" s="11">
        <v>21</v>
      </c>
      <c r="H13" s="11">
        <v>2</v>
      </c>
      <c r="I13" s="11">
        <v>5</v>
      </c>
      <c r="J13" s="11">
        <v>90</v>
      </c>
      <c r="K13" s="11">
        <v>5</v>
      </c>
      <c r="L13" s="11">
        <v>2</v>
      </c>
      <c r="M13" s="11">
        <v>135</v>
      </c>
      <c r="N13" s="11">
        <v>2</v>
      </c>
      <c r="O13" s="11">
        <v>1</v>
      </c>
      <c r="P13" s="11">
        <v>0</v>
      </c>
      <c r="Q13" s="11">
        <v>4</v>
      </c>
      <c r="R13" s="11">
        <v>4</v>
      </c>
      <c r="S13" s="11">
        <v>10</v>
      </c>
      <c r="T13" s="11">
        <v>5</v>
      </c>
      <c r="U13" s="11">
        <v>0</v>
      </c>
      <c r="V13" s="11">
        <v>43</v>
      </c>
      <c r="W13" s="11">
        <v>4</v>
      </c>
      <c r="X13" s="11">
        <v>0</v>
      </c>
      <c r="Y13" s="11">
        <v>77</v>
      </c>
      <c r="Z13" s="11">
        <v>14</v>
      </c>
      <c r="AA13" s="11">
        <v>39</v>
      </c>
      <c r="AB13" s="11">
        <v>1</v>
      </c>
      <c r="AC13" s="11">
        <v>152</v>
      </c>
      <c r="AD13" s="11">
        <v>15</v>
      </c>
      <c r="AE13" s="11">
        <v>783</v>
      </c>
      <c r="AF13" s="11">
        <v>0</v>
      </c>
      <c r="AG13" s="11">
        <v>3</v>
      </c>
      <c r="AH13" s="11">
        <v>7</v>
      </c>
      <c r="AI13" s="11">
        <v>16</v>
      </c>
      <c r="AJ13" s="11">
        <v>6</v>
      </c>
      <c r="AK13" s="11">
        <v>1</v>
      </c>
      <c r="AL13" s="11">
        <v>49</v>
      </c>
      <c r="AM13" s="11">
        <v>0</v>
      </c>
      <c r="AN13" s="11">
        <v>13</v>
      </c>
      <c r="AO13" s="11">
        <v>5</v>
      </c>
      <c r="AP13" s="11">
        <v>53</v>
      </c>
    </row>
    <row r="14" spans="1:81" x14ac:dyDescent="0.25">
      <c r="A14" t="s">
        <v>51</v>
      </c>
      <c r="B14" t="s">
        <v>86</v>
      </c>
      <c r="C14" t="s">
        <v>74</v>
      </c>
      <c r="D14" s="11">
        <v>28</v>
      </c>
      <c r="E14" s="11">
        <v>19</v>
      </c>
      <c r="F14" s="11">
        <v>25</v>
      </c>
      <c r="G14" s="11">
        <v>676</v>
      </c>
      <c r="H14" s="11">
        <v>9</v>
      </c>
      <c r="I14" s="11">
        <v>57</v>
      </c>
      <c r="J14" s="11">
        <v>508</v>
      </c>
      <c r="K14" s="11">
        <v>94</v>
      </c>
      <c r="L14" s="11">
        <v>23</v>
      </c>
      <c r="M14" s="11">
        <v>119</v>
      </c>
      <c r="N14" s="11">
        <v>16</v>
      </c>
      <c r="O14" s="11">
        <v>5</v>
      </c>
      <c r="P14" s="11">
        <v>9</v>
      </c>
      <c r="Q14" s="11">
        <v>10</v>
      </c>
      <c r="R14" s="11">
        <v>9</v>
      </c>
      <c r="S14" s="11">
        <v>104</v>
      </c>
      <c r="T14" s="11">
        <v>67</v>
      </c>
      <c r="U14" s="11">
        <v>6</v>
      </c>
      <c r="V14" s="11">
        <v>41</v>
      </c>
      <c r="W14" s="11">
        <v>16</v>
      </c>
      <c r="X14" s="11">
        <v>2</v>
      </c>
      <c r="Y14" s="11">
        <v>103</v>
      </c>
      <c r="Z14" s="11">
        <v>46</v>
      </c>
      <c r="AA14" s="11">
        <v>143</v>
      </c>
      <c r="AB14" s="11">
        <v>18</v>
      </c>
      <c r="AC14" s="11">
        <v>789</v>
      </c>
      <c r="AD14" s="11">
        <v>32</v>
      </c>
      <c r="AE14" s="11">
        <v>3886</v>
      </c>
      <c r="AF14" s="11">
        <v>10</v>
      </c>
      <c r="AG14" s="11">
        <v>12</v>
      </c>
      <c r="AH14" s="11">
        <v>23</v>
      </c>
      <c r="AI14" s="11">
        <v>41</v>
      </c>
      <c r="AJ14" s="11">
        <v>14</v>
      </c>
      <c r="AK14" s="11">
        <v>9</v>
      </c>
      <c r="AL14" s="11">
        <v>183</v>
      </c>
      <c r="AM14" s="11">
        <v>11</v>
      </c>
      <c r="AN14" s="11">
        <v>96</v>
      </c>
      <c r="AO14" s="11">
        <v>31</v>
      </c>
      <c r="AP14" s="11">
        <v>423</v>
      </c>
    </row>
    <row r="15" spans="1:81" x14ac:dyDescent="0.25">
      <c r="A15" t="s">
        <v>51</v>
      </c>
      <c r="B15" t="s">
        <v>86</v>
      </c>
      <c r="C15" t="s">
        <v>75</v>
      </c>
      <c r="D15" s="11">
        <v>17</v>
      </c>
      <c r="E15" s="11">
        <v>68</v>
      </c>
      <c r="F15" s="11">
        <v>17</v>
      </c>
      <c r="G15" s="11">
        <v>963</v>
      </c>
      <c r="H15" s="11">
        <v>8</v>
      </c>
      <c r="I15" s="11">
        <v>33</v>
      </c>
      <c r="J15" s="11">
        <v>709</v>
      </c>
      <c r="K15" s="11">
        <v>87</v>
      </c>
      <c r="L15" s="11">
        <v>12</v>
      </c>
      <c r="M15" s="11">
        <v>120</v>
      </c>
      <c r="N15" s="11">
        <v>27</v>
      </c>
      <c r="O15" s="11">
        <v>5</v>
      </c>
      <c r="P15" s="11">
        <v>7</v>
      </c>
      <c r="Q15" s="11">
        <v>8</v>
      </c>
      <c r="R15" s="11">
        <v>4</v>
      </c>
      <c r="S15" s="11">
        <v>112</v>
      </c>
      <c r="T15" s="11">
        <v>54</v>
      </c>
      <c r="U15" s="11">
        <v>1</v>
      </c>
      <c r="V15" s="11">
        <v>50</v>
      </c>
      <c r="W15" s="11">
        <v>44</v>
      </c>
      <c r="X15" s="11">
        <v>2</v>
      </c>
      <c r="Y15" s="11">
        <v>217</v>
      </c>
      <c r="Z15" s="11">
        <v>43</v>
      </c>
      <c r="AA15" s="11">
        <v>170</v>
      </c>
      <c r="AB15" s="11">
        <v>16</v>
      </c>
      <c r="AC15" s="11">
        <v>932</v>
      </c>
      <c r="AD15" s="11">
        <v>24</v>
      </c>
      <c r="AE15" s="11">
        <v>5298</v>
      </c>
      <c r="AF15" s="11">
        <v>8</v>
      </c>
      <c r="AG15" s="11">
        <v>8</v>
      </c>
      <c r="AH15" s="11">
        <v>103</v>
      </c>
      <c r="AI15" s="11">
        <v>201</v>
      </c>
      <c r="AJ15" s="11">
        <v>8</v>
      </c>
      <c r="AK15" s="11">
        <v>14</v>
      </c>
      <c r="AL15" s="11">
        <v>189</v>
      </c>
      <c r="AM15" s="11">
        <v>5</v>
      </c>
      <c r="AN15" s="11">
        <v>91</v>
      </c>
      <c r="AO15" s="11">
        <v>35</v>
      </c>
      <c r="AP15" s="11">
        <v>386</v>
      </c>
    </row>
    <row r="16" spans="1:81" x14ac:dyDescent="0.25">
      <c r="A16" t="s">
        <v>51</v>
      </c>
      <c r="B16" t="s">
        <v>86</v>
      </c>
      <c r="C16" t="s">
        <v>76</v>
      </c>
      <c r="D16" s="11">
        <v>11</v>
      </c>
      <c r="E16" s="11">
        <v>35</v>
      </c>
      <c r="F16" s="11">
        <v>14</v>
      </c>
      <c r="G16" s="11">
        <v>1025</v>
      </c>
      <c r="H16" s="11">
        <v>8</v>
      </c>
      <c r="I16" s="11">
        <v>31</v>
      </c>
      <c r="J16" s="11">
        <v>754</v>
      </c>
      <c r="K16" s="11">
        <v>106</v>
      </c>
      <c r="L16" s="11">
        <v>9</v>
      </c>
      <c r="M16" s="11">
        <v>147</v>
      </c>
      <c r="N16" s="11">
        <v>8</v>
      </c>
      <c r="O16" s="11">
        <v>4</v>
      </c>
      <c r="P16" s="11">
        <v>5</v>
      </c>
      <c r="Q16" s="11">
        <v>8</v>
      </c>
      <c r="R16" s="11">
        <v>3</v>
      </c>
      <c r="S16" s="11">
        <v>115</v>
      </c>
      <c r="T16" s="11">
        <v>50</v>
      </c>
      <c r="U16" s="11">
        <v>1</v>
      </c>
      <c r="V16" s="11">
        <v>65</v>
      </c>
      <c r="W16" s="11">
        <v>12</v>
      </c>
      <c r="X16" s="11">
        <v>1</v>
      </c>
      <c r="Y16" s="11">
        <v>202</v>
      </c>
      <c r="Z16" s="11">
        <v>33</v>
      </c>
      <c r="AA16" s="11">
        <v>169</v>
      </c>
      <c r="AB16" s="11">
        <v>19</v>
      </c>
      <c r="AC16" s="11">
        <v>959</v>
      </c>
      <c r="AD16" s="11">
        <v>21</v>
      </c>
      <c r="AE16" s="11">
        <v>4928</v>
      </c>
      <c r="AF16" s="11">
        <v>6</v>
      </c>
      <c r="AG16" s="11">
        <v>5</v>
      </c>
      <c r="AH16" s="11">
        <v>22</v>
      </c>
      <c r="AI16" s="11">
        <v>29</v>
      </c>
      <c r="AJ16" s="11">
        <v>10</v>
      </c>
      <c r="AK16" s="11">
        <v>17</v>
      </c>
      <c r="AL16" s="11">
        <v>191</v>
      </c>
      <c r="AM16" s="11">
        <v>7</v>
      </c>
      <c r="AN16" s="11">
        <v>113</v>
      </c>
      <c r="AO16" s="11">
        <v>55</v>
      </c>
      <c r="AP16" s="11">
        <v>391</v>
      </c>
    </row>
    <row r="17" spans="1:42" x14ac:dyDescent="0.25">
      <c r="A17" t="s">
        <v>51</v>
      </c>
      <c r="B17" t="s">
        <v>86</v>
      </c>
      <c r="C17" t="s">
        <v>77</v>
      </c>
      <c r="D17" s="11">
        <v>33</v>
      </c>
      <c r="E17" s="11">
        <v>30</v>
      </c>
      <c r="F17" s="11">
        <v>27</v>
      </c>
      <c r="G17" s="11">
        <v>1205</v>
      </c>
      <c r="H17" s="11">
        <v>13</v>
      </c>
      <c r="I17" s="11">
        <v>64</v>
      </c>
      <c r="J17" s="11">
        <v>918</v>
      </c>
      <c r="K17" s="11">
        <v>151</v>
      </c>
      <c r="L17" s="11">
        <v>20</v>
      </c>
      <c r="M17" s="11">
        <v>150</v>
      </c>
      <c r="N17" s="11">
        <v>7</v>
      </c>
      <c r="O17" s="11">
        <v>4</v>
      </c>
      <c r="P17" s="11">
        <v>12</v>
      </c>
      <c r="Q17" s="11">
        <v>16</v>
      </c>
      <c r="R17" s="11">
        <v>11</v>
      </c>
      <c r="S17" s="11">
        <v>163</v>
      </c>
      <c r="T17" s="11">
        <v>90</v>
      </c>
      <c r="U17" s="11">
        <v>3</v>
      </c>
      <c r="V17" s="11">
        <v>73</v>
      </c>
      <c r="W17" s="11">
        <v>18</v>
      </c>
      <c r="X17" s="11">
        <v>4</v>
      </c>
      <c r="Y17" s="11">
        <v>164</v>
      </c>
      <c r="Z17" s="11">
        <v>50</v>
      </c>
      <c r="AA17" s="11">
        <v>255</v>
      </c>
      <c r="AB17" s="11">
        <v>24</v>
      </c>
      <c r="AC17" s="11">
        <v>1423</v>
      </c>
      <c r="AD17" s="11">
        <v>35</v>
      </c>
      <c r="AE17" s="11">
        <v>6312</v>
      </c>
      <c r="AF17" s="11">
        <v>15</v>
      </c>
      <c r="AG17" s="11">
        <v>12</v>
      </c>
      <c r="AH17" s="11">
        <v>35</v>
      </c>
      <c r="AI17" s="11">
        <v>46</v>
      </c>
      <c r="AJ17" s="11">
        <v>20</v>
      </c>
      <c r="AK17" s="11">
        <v>14</v>
      </c>
      <c r="AL17" s="11">
        <v>276</v>
      </c>
      <c r="AM17" s="11">
        <v>14</v>
      </c>
      <c r="AN17" s="11">
        <v>141</v>
      </c>
      <c r="AO17" s="11">
        <v>62</v>
      </c>
      <c r="AP17" s="11">
        <v>471</v>
      </c>
    </row>
    <row r="18" spans="1:42" x14ac:dyDescent="0.25">
      <c r="A18" t="s">
        <v>51</v>
      </c>
      <c r="B18" t="s">
        <v>86</v>
      </c>
      <c r="C18" t="s">
        <v>78</v>
      </c>
      <c r="D18" s="11">
        <v>19</v>
      </c>
      <c r="E18" s="11">
        <v>22</v>
      </c>
      <c r="F18" s="11">
        <v>14</v>
      </c>
      <c r="G18" s="11">
        <v>591</v>
      </c>
      <c r="H18" s="11">
        <v>10</v>
      </c>
      <c r="I18" s="11">
        <v>30</v>
      </c>
      <c r="J18" s="11">
        <v>444</v>
      </c>
      <c r="K18" s="11">
        <v>82</v>
      </c>
      <c r="L18" s="11">
        <v>13</v>
      </c>
      <c r="M18" s="11">
        <v>86</v>
      </c>
      <c r="N18" s="11">
        <v>9</v>
      </c>
      <c r="O18" s="11">
        <v>4</v>
      </c>
      <c r="P18" s="11">
        <v>8</v>
      </c>
      <c r="Q18" s="11">
        <v>13</v>
      </c>
      <c r="R18" s="11">
        <v>7</v>
      </c>
      <c r="S18" s="11">
        <v>85</v>
      </c>
      <c r="T18" s="11">
        <v>43</v>
      </c>
      <c r="U18" s="11">
        <v>1</v>
      </c>
      <c r="V18" s="11">
        <v>32</v>
      </c>
      <c r="W18" s="11">
        <v>13</v>
      </c>
      <c r="X18" s="11">
        <v>2</v>
      </c>
      <c r="Y18" s="11">
        <v>67</v>
      </c>
      <c r="Z18" s="11">
        <v>34</v>
      </c>
      <c r="AA18" s="11">
        <v>133</v>
      </c>
      <c r="AB18" s="11">
        <v>10</v>
      </c>
      <c r="AC18" s="11">
        <v>869</v>
      </c>
      <c r="AD18" s="11">
        <v>18</v>
      </c>
      <c r="AE18" s="11">
        <v>3653</v>
      </c>
      <c r="AF18" s="11">
        <v>8</v>
      </c>
      <c r="AG18" s="11">
        <v>9</v>
      </c>
      <c r="AH18" s="11">
        <v>14</v>
      </c>
      <c r="AI18" s="11">
        <v>26</v>
      </c>
      <c r="AJ18" s="11">
        <v>10</v>
      </c>
      <c r="AK18" s="11">
        <v>9</v>
      </c>
      <c r="AL18" s="11">
        <v>159</v>
      </c>
      <c r="AM18" s="11">
        <v>7</v>
      </c>
      <c r="AN18" s="11">
        <v>57</v>
      </c>
      <c r="AO18" s="11">
        <v>27</v>
      </c>
      <c r="AP18" s="11">
        <v>242</v>
      </c>
    </row>
    <row r="19" spans="1:42" x14ac:dyDescent="0.25">
      <c r="A19" t="s">
        <v>51</v>
      </c>
      <c r="B19" t="s">
        <v>86</v>
      </c>
      <c r="C19" t="s">
        <v>79</v>
      </c>
      <c r="D19" s="11">
        <v>6</v>
      </c>
      <c r="E19" s="11">
        <v>10</v>
      </c>
      <c r="F19" s="11">
        <v>3</v>
      </c>
      <c r="G19" s="11">
        <v>175</v>
      </c>
      <c r="H19" s="11">
        <v>3</v>
      </c>
      <c r="I19" s="11">
        <v>16</v>
      </c>
      <c r="J19" s="11">
        <v>124</v>
      </c>
      <c r="K19" s="11">
        <v>36</v>
      </c>
      <c r="L19" s="11">
        <v>4</v>
      </c>
      <c r="M19" s="11">
        <v>30</v>
      </c>
      <c r="N19" s="11">
        <v>1</v>
      </c>
      <c r="O19" s="11">
        <v>1</v>
      </c>
      <c r="P19" s="11">
        <v>3</v>
      </c>
      <c r="Q19" s="11">
        <v>4</v>
      </c>
      <c r="R19" s="11">
        <v>2</v>
      </c>
      <c r="S19" s="11">
        <v>22</v>
      </c>
      <c r="T19" s="11">
        <v>8</v>
      </c>
      <c r="U19" s="11">
        <v>1</v>
      </c>
      <c r="V19" s="11">
        <v>12</v>
      </c>
      <c r="W19" s="11">
        <v>4</v>
      </c>
      <c r="X19" s="11">
        <v>1</v>
      </c>
      <c r="Y19" s="11">
        <v>24</v>
      </c>
      <c r="Z19" s="11">
        <v>11</v>
      </c>
      <c r="AA19" s="11">
        <v>51</v>
      </c>
      <c r="AB19" s="11">
        <v>9</v>
      </c>
      <c r="AC19" s="11">
        <v>242</v>
      </c>
      <c r="AD19" s="11">
        <v>6</v>
      </c>
      <c r="AE19" s="11">
        <v>1157</v>
      </c>
      <c r="AF19" s="11">
        <v>3</v>
      </c>
      <c r="AG19" s="11">
        <v>1</v>
      </c>
      <c r="AH19" s="11">
        <v>5</v>
      </c>
      <c r="AI19" s="11">
        <v>13</v>
      </c>
      <c r="AJ19" s="11">
        <v>3</v>
      </c>
      <c r="AK19" s="11">
        <v>3</v>
      </c>
      <c r="AL19" s="11">
        <v>53</v>
      </c>
      <c r="AM19" s="11">
        <v>1</v>
      </c>
      <c r="AN19" s="11">
        <v>20</v>
      </c>
      <c r="AO19" s="11">
        <v>14</v>
      </c>
      <c r="AP19" s="11">
        <v>53</v>
      </c>
    </row>
    <row r="20" spans="1:42" x14ac:dyDescent="0.25">
      <c r="A20" t="s">
        <v>51</v>
      </c>
      <c r="B20" t="s">
        <v>85</v>
      </c>
      <c r="C20" t="s">
        <v>74</v>
      </c>
      <c r="D20" s="11">
        <v>60</v>
      </c>
      <c r="E20" s="11">
        <v>20</v>
      </c>
      <c r="F20" s="11">
        <v>22</v>
      </c>
      <c r="G20" s="11">
        <v>41</v>
      </c>
      <c r="H20" s="11">
        <v>22</v>
      </c>
      <c r="I20" s="11">
        <v>47</v>
      </c>
      <c r="J20" s="11">
        <v>282</v>
      </c>
      <c r="K20" s="11">
        <v>66</v>
      </c>
      <c r="L20" s="11">
        <v>53</v>
      </c>
      <c r="M20" s="11">
        <v>172</v>
      </c>
      <c r="N20" s="11">
        <v>8</v>
      </c>
      <c r="O20" s="11">
        <v>4</v>
      </c>
      <c r="P20" s="11">
        <v>17</v>
      </c>
      <c r="Q20" s="11">
        <v>19</v>
      </c>
      <c r="R20" s="11">
        <v>11</v>
      </c>
      <c r="S20" s="11">
        <v>51</v>
      </c>
      <c r="T20" s="11">
        <v>77</v>
      </c>
      <c r="U20" s="11">
        <v>3</v>
      </c>
      <c r="V20" s="11">
        <v>56</v>
      </c>
      <c r="W20" s="11">
        <v>21</v>
      </c>
      <c r="X20" s="11">
        <v>1</v>
      </c>
      <c r="Y20" s="11">
        <v>86</v>
      </c>
      <c r="Z20" s="11">
        <v>51</v>
      </c>
      <c r="AA20" s="11">
        <v>58</v>
      </c>
      <c r="AB20" s="11">
        <v>15</v>
      </c>
      <c r="AC20" s="11">
        <v>360</v>
      </c>
      <c r="AD20" s="11">
        <v>43</v>
      </c>
      <c r="AE20" s="11">
        <v>504</v>
      </c>
      <c r="AF20" s="11">
        <v>11</v>
      </c>
      <c r="AG20" s="11">
        <v>15</v>
      </c>
      <c r="AH20" s="11">
        <v>22</v>
      </c>
      <c r="AI20" s="11">
        <v>84</v>
      </c>
      <c r="AJ20" s="11">
        <v>19</v>
      </c>
      <c r="AK20" s="11">
        <v>12</v>
      </c>
      <c r="AL20" s="11">
        <v>179</v>
      </c>
      <c r="AM20" s="11">
        <v>6</v>
      </c>
      <c r="AN20" s="11">
        <v>67</v>
      </c>
      <c r="AO20" s="11">
        <v>83</v>
      </c>
      <c r="AP20" s="11">
        <v>176</v>
      </c>
    </row>
    <row r="21" spans="1:42" x14ac:dyDescent="0.25">
      <c r="A21" t="s">
        <v>51</v>
      </c>
      <c r="B21" t="s">
        <v>85</v>
      </c>
      <c r="C21" t="s">
        <v>75</v>
      </c>
      <c r="D21" s="11">
        <v>13</v>
      </c>
      <c r="E21" s="11">
        <v>74</v>
      </c>
      <c r="F21" s="11">
        <v>13</v>
      </c>
      <c r="G21" s="11">
        <v>56</v>
      </c>
      <c r="H21" s="11">
        <v>18</v>
      </c>
      <c r="I21" s="11">
        <v>40</v>
      </c>
      <c r="J21" s="11">
        <v>367</v>
      </c>
      <c r="K21" s="11">
        <v>64</v>
      </c>
      <c r="L21" s="11">
        <v>20</v>
      </c>
      <c r="M21" s="11">
        <v>235</v>
      </c>
      <c r="N21" s="11">
        <v>13</v>
      </c>
      <c r="O21" s="11">
        <v>7</v>
      </c>
      <c r="P21" s="11">
        <v>6</v>
      </c>
      <c r="Q21" s="11">
        <v>11</v>
      </c>
      <c r="R21" s="11">
        <v>4</v>
      </c>
      <c r="S21" s="11">
        <v>56</v>
      </c>
      <c r="T21" s="11">
        <v>40</v>
      </c>
      <c r="U21" s="11">
        <v>1</v>
      </c>
      <c r="V21" s="11">
        <v>49</v>
      </c>
      <c r="W21" s="11">
        <v>50</v>
      </c>
      <c r="X21" s="11">
        <v>1</v>
      </c>
      <c r="Y21" s="11">
        <v>126</v>
      </c>
      <c r="Z21" s="11">
        <v>45</v>
      </c>
      <c r="AA21" s="11">
        <v>91</v>
      </c>
      <c r="AB21" s="11">
        <v>11</v>
      </c>
      <c r="AC21" s="11">
        <v>449</v>
      </c>
      <c r="AD21" s="11">
        <v>30</v>
      </c>
      <c r="AE21" s="11">
        <v>2250</v>
      </c>
      <c r="AF21" s="11">
        <v>11</v>
      </c>
      <c r="AG21" s="11">
        <v>8</v>
      </c>
      <c r="AH21" s="11">
        <v>96</v>
      </c>
      <c r="AI21" s="11">
        <v>210</v>
      </c>
      <c r="AJ21" s="11">
        <v>12</v>
      </c>
      <c r="AK21" s="11">
        <v>14</v>
      </c>
      <c r="AL21" s="11">
        <v>205</v>
      </c>
      <c r="AM21" s="11">
        <v>8</v>
      </c>
      <c r="AN21" s="11">
        <v>75</v>
      </c>
      <c r="AO21" s="11">
        <v>50</v>
      </c>
      <c r="AP21" s="11">
        <v>197</v>
      </c>
    </row>
    <row r="22" spans="1:42" x14ac:dyDescent="0.25">
      <c r="A22" t="s">
        <v>51</v>
      </c>
      <c r="B22" t="s">
        <v>85</v>
      </c>
      <c r="C22" t="s">
        <v>76</v>
      </c>
      <c r="D22" s="11">
        <v>16</v>
      </c>
      <c r="E22" s="11">
        <v>27</v>
      </c>
      <c r="F22" s="11">
        <v>10</v>
      </c>
      <c r="G22" s="11">
        <v>60</v>
      </c>
      <c r="H22" s="11">
        <v>9</v>
      </c>
      <c r="I22" s="11">
        <v>34</v>
      </c>
      <c r="J22" s="11">
        <v>430</v>
      </c>
      <c r="K22" s="11">
        <v>155</v>
      </c>
      <c r="L22" s="11">
        <v>22</v>
      </c>
      <c r="M22" s="11">
        <v>249</v>
      </c>
      <c r="N22" s="11">
        <v>6</v>
      </c>
      <c r="O22" s="11">
        <v>3</v>
      </c>
      <c r="P22" s="11">
        <v>5</v>
      </c>
      <c r="Q22" s="11">
        <v>11</v>
      </c>
      <c r="R22" s="11">
        <v>4</v>
      </c>
      <c r="S22" s="11">
        <v>86</v>
      </c>
      <c r="T22" s="11">
        <v>52</v>
      </c>
      <c r="U22" s="11">
        <v>1</v>
      </c>
      <c r="V22" s="11">
        <v>70</v>
      </c>
      <c r="W22" s="11">
        <v>25</v>
      </c>
      <c r="X22" s="11">
        <v>0</v>
      </c>
      <c r="Y22" s="11">
        <v>104</v>
      </c>
      <c r="Z22" s="11">
        <v>52</v>
      </c>
      <c r="AA22" s="11">
        <v>130</v>
      </c>
      <c r="AB22" s="11">
        <v>19</v>
      </c>
      <c r="AC22" s="11">
        <v>508</v>
      </c>
      <c r="AD22" s="11">
        <v>19</v>
      </c>
      <c r="AE22" s="11">
        <v>1277</v>
      </c>
      <c r="AF22" s="11">
        <v>5</v>
      </c>
      <c r="AG22" s="11">
        <v>7</v>
      </c>
      <c r="AH22" s="11">
        <v>19</v>
      </c>
      <c r="AI22" s="11">
        <v>114</v>
      </c>
      <c r="AJ22" s="11">
        <v>18</v>
      </c>
      <c r="AK22" s="11">
        <v>17</v>
      </c>
      <c r="AL22" s="11">
        <v>258</v>
      </c>
      <c r="AM22" s="11">
        <v>11</v>
      </c>
      <c r="AN22" s="11">
        <v>96</v>
      </c>
      <c r="AO22" s="11">
        <v>49</v>
      </c>
      <c r="AP22" s="11">
        <v>254</v>
      </c>
    </row>
    <row r="23" spans="1:42" x14ac:dyDescent="0.25">
      <c r="A23" t="s">
        <v>51</v>
      </c>
      <c r="B23" t="s">
        <v>85</v>
      </c>
      <c r="C23" t="s">
        <v>77</v>
      </c>
      <c r="D23" s="11">
        <v>79</v>
      </c>
      <c r="E23" s="11">
        <v>33</v>
      </c>
      <c r="F23" s="11">
        <v>22</v>
      </c>
      <c r="G23" s="11">
        <v>58</v>
      </c>
      <c r="H23" s="11">
        <v>35</v>
      </c>
      <c r="I23" s="11">
        <v>75</v>
      </c>
      <c r="J23" s="11">
        <v>561</v>
      </c>
      <c r="K23" s="11">
        <v>112</v>
      </c>
      <c r="L23" s="11">
        <v>93</v>
      </c>
      <c r="M23" s="11">
        <v>350</v>
      </c>
      <c r="N23" s="11">
        <v>14</v>
      </c>
      <c r="O23" s="11">
        <v>8</v>
      </c>
      <c r="P23" s="11">
        <v>16</v>
      </c>
      <c r="Q23" s="11">
        <v>25</v>
      </c>
      <c r="R23" s="11">
        <v>13</v>
      </c>
      <c r="S23" s="11">
        <v>97</v>
      </c>
      <c r="T23" s="11">
        <v>102</v>
      </c>
      <c r="U23" s="11">
        <v>6</v>
      </c>
      <c r="V23" s="11">
        <v>94</v>
      </c>
      <c r="W23" s="11">
        <v>33</v>
      </c>
      <c r="X23" s="11">
        <v>2</v>
      </c>
      <c r="Y23" s="11">
        <v>127</v>
      </c>
      <c r="Z23" s="11">
        <v>91</v>
      </c>
      <c r="AA23" s="11">
        <v>129</v>
      </c>
      <c r="AB23" s="11">
        <v>22</v>
      </c>
      <c r="AC23" s="11">
        <v>693</v>
      </c>
      <c r="AD23" s="11">
        <v>53</v>
      </c>
      <c r="AE23" s="11">
        <v>996</v>
      </c>
      <c r="AF23" s="11">
        <v>23</v>
      </c>
      <c r="AG23" s="11">
        <v>12</v>
      </c>
      <c r="AH23" s="11">
        <v>37</v>
      </c>
      <c r="AI23" s="11">
        <v>119</v>
      </c>
      <c r="AJ23" s="11">
        <v>36</v>
      </c>
      <c r="AK23" s="11">
        <v>16</v>
      </c>
      <c r="AL23" s="11">
        <v>331</v>
      </c>
      <c r="AM23" s="11">
        <v>19</v>
      </c>
      <c r="AN23" s="11">
        <v>129</v>
      </c>
      <c r="AO23" s="11">
        <v>113</v>
      </c>
      <c r="AP23" s="11">
        <v>317</v>
      </c>
    </row>
    <row r="24" spans="1:42" x14ac:dyDescent="0.25">
      <c r="A24" t="s">
        <v>51</v>
      </c>
      <c r="B24" t="s">
        <v>85</v>
      </c>
      <c r="C24" t="s">
        <v>78</v>
      </c>
      <c r="D24" s="11">
        <v>47</v>
      </c>
      <c r="E24" s="11">
        <v>28</v>
      </c>
      <c r="F24" s="11">
        <v>16</v>
      </c>
      <c r="G24" s="11">
        <v>59</v>
      </c>
      <c r="H24" s="11">
        <v>22</v>
      </c>
      <c r="I24" s="11">
        <v>50</v>
      </c>
      <c r="J24" s="11">
        <v>382</v>
      </c>
      <c r="K24" s="11">
        <v>68</v>
      </c>
      <c r="L24" s="11">
        <v>59</v>
      </c>
      <c r="M24" s="11">
        <v>260</v>
      </c>
      <c r="N24" s="11">
        <v>13</v>
      </c>
      <c r="O24" s="11">
        <v>9</v>
      </c>
      <c r="P24" s="11">
        <v>17</v>
      </c>
      <c r="Q24" s="11">
        <v>15</v>
      </c>
      <c r="R24" s="11">
        <v>10</v>
      </c>
      <c r="S24" s="11">
        <v>59</v>
      </c>
      <c r="T24" s="11">
        <v>76</v>
      </c>
      <c r="U24" s="11">
        <v>3</v>
      </c>
      <c r="V24" s="11">
        <v>50</v>
      </c>
      <c r="W24" s="11">
        <v>27</v>
      </c>
      <c r="X24" s="11">
        <v>1</v>
      </c>
      <c r="Y24" s="11">
        <v>72</v>
      </c>
      <c r="Z24" s="11">
        <v>67</v>
      </c>
      <c r="AA24" s="11">
        <v>104</v>
      </c>
      <c r="AB24" s="11">
        <v>17</v>
      </c>
      <c r="AC24" s="11">
        <v>491</v>
      </c>
      <c r="AD24" s="11">
        <v>47</v>
      </c>
      <c r="AE24" s="11">
        <v>660</v>
      </c>
      <c r="AF24" s="11">
        <v>20</v>
      </c>
      <c r="AG24" s="11">
        <v>17</v>
      </c>
      <c r="AH24" s="11">
        <v>30</v>
      </c>
      <c r="AI24" s="11">
        <v>105</v>
      </c>
      <c r="AJ24" s="11">
        <v>25</v>
      </c>
      <c r="AK24" s="11">
        <v>15</v>
      </c>
      <c r="AL24" s="11">
        <v>233</v>
      </c>
      <c r="AM24" s="11">
        <v>13</v>
      </c>
      <c r="AN24" s="11">
        <v>76</v>
      </c>
      <c r="AO24" s="11">
        <v>91</v>
      </c>
      <c r="AP24" s="11">
        <v>211</v>
      </c>
    </row>
    <row r="25" spans="1:42" x14ac:dyDescent="0.25">
      <c r="A25" t="s">
        <v>51</v>
      </c>
      <c r="B25" t="s">
        <v>85</v>
      </c>
      <c r="C25" t="s">
        <v>79</v>
      </c>
      <c r="D25" s="11">
        <v>18</v>
      </c>
      <c r="E25" s="11">
        <v>16</v>
      </c>
      <c r="F25" s="11">
        <v>8</v>
      </c>
      <c r="G25" s="11">
        <v>28</v>
      </c>
      <c r="H25" s="11">
        <v>17</v>
      </c>
      <c r="I25" s="11">
        <v>14</v>
      </c>
      <c r="J25" s="11">
        <v>126</v>
      </c>
      <c r="K25" s="11">
        <v>29</v>
      </c>
      <c r="L25" s="11">
        <v>15</v>
      </c>
      <c r="M25" s="11">
        <v>161</v>
      </c>
      <c r="N25" s="11">
        <v>5</v>
      </c>
      <c r="O25" s="11">
        <v>7</v>
      </c>
      <c r="P25" s="11">
        <v>3</v>
      </c>
      <c r="Q25" s="11">
        <v>11</v>
      </c>
      <c r="R25" s="11">
        <v>7</v>
      </c>
      <c r="S25" s="11">
        <v>20</v>
      </c>
      <c r="T25" s="11">
        <v>30</v>
      </c>
      <c r="U25" s="11">
        <v>1</v>
      </c>
      <c r="V25" s="11">
        <v>29</v>
      </c>
      <c r="W25" s="11">
        <v>17</v>
      </c>
      <c r="X25" s="11">
        <v>3</v>
      </c>
      <c r="Y25" s="11">
        <v>40</v>
      </c>
      <c r="Z25" s="11">
        <v>30</v>
      </c>
      <c r="AA25" s="11">
        <v>42</v>
      </c>
      <c r="AB25" s="11">
        <v>7</v>
      </c>
      <c r="AC25" s="11">
        <v>227</v>
      </c>
      <c r="AD25" s="11">
        <v>24</v>
      </c>
      <c r="AE25" s="11">
        <v>322</v>
      </c>
      <c r="AF25" s="11">
        <v>6</v>
      </c>
      <c r="AG25" s="11">
        <v>4</v>
      </c>
      <c r="AH25" s="11">
        <v>11</v>
      </c>
      <c r="AI25" s="11">
        <v>61</v>
      </c>
      <c r="AJ25" s="11">
        <v>14</v>
      </c>
      <c r="AK25" s="11">
        <v>8</v>
      </c>
      <c r="AL25" s="11">
        <v>89</v>
      </c>
      <c r="AM25" s="11">
        <v>3</v>
      </c>
      <c r="AN25" s="11">
        <v>31</v>
      </c>
      <c r="AO25" s="11">
        <v>32</v>
      </c>
      <c r="AP25" s="11">
        <v>52</v>
      </c>
    </row>
    <row r="26" spans="1:42" x14ac:dyDescent="0.25">
      <c r="A26" t="s">
        <v>52</v>
      </c>
      <c r="B26" t="s">
        <v>83</v>
      </c>
      <c r="C26" t="s">
        <v>74</v>
      </c>
      <c r="D26" s="11">
        <v>803</v>
      </c>
      <c r="E26" s="11">
        <v>582</v>
      </c>
      <c r="F26" s="11">
        <v>562</v>
      </c>
      <c r="G26" s="11">
        <v>111</v>
      </c>
      <c r="H26" s="11">
        <v>249</v>
      </c>
      <c r="I26" s="11">
        <v>1351</v>
      </c>
      <c r="J26" s="11">
        <v>2005</v>
      </c>
      <c r="K26" s="11">
        <v>1201</v>
      </c>
      <c r="L26" s="11">
        <v>633</v>
      </c>
      <c r="M26" s="11">
        <v>1164</v>
      </c>
      <c r="N26" s="11">
        <v>272</v>
      </c>
      <c r="O26" s="11">
        <v>171</v>
      </c>
      <c r="P26" s="11">
        <v>381</v>
      </c>
      <c r="Q26" s="11">
        <v>293</v>
      </c>
      <c r="R26" s="11">
        <v>180</v>
      </c>
      <c r="S26" s="11">
        <v>823</v>
      </c>
      <c r="T26" s="11">
        <v>740</v>
      </c>
      <c r="U26" s="11">
        <v>108</v>
      </c>
      <c r="V26" s="11">
        <v>514</v>
      </c>
      <c r="W26" s="11">
        <v>410</v>
      </c>
      <c r="X26" s="11">
        <v>19</v>
      </c>
      <c r="Y26" s="11">
        <v>376</v>
      </c>
      <c r="Z26" s="11">
        <v>1158</v>
      </c>
      <c r="AA26" s="11">
        <v>750</v>
      </c>
      <c r="AB26" s="11">
        <v>455</v>
      </c>
      <c r="AC26" s="11">
        <v>1054</v>
      </c>
      <c r="AD26" s="11">
        <v>666</v>
      </c>
      <c r="AE26" s="11">
        <v>1059</v>
      </c>
      <c r="AF26" s="11">
        <v>303</v>
      </c>
      <c r="AG26" s="11">
        <v>448</v>
      </c>
      <c r="AH26" s="11">
        <v>670</v>
      </c>
      <c r="AI26" s="11">
        <v>933</v>
      </c>
      <c r="AJ26" s="11">
        <v>517</v>
      </c>
      <c r="AK26" s="11">
        <v>289</v>
      </c>
      <c r="AL26" s="11">
        <v>2442</v>
      </c>
      <c r="AM26" s="11">
        <v>281</v>
      </c>
      <c r="AN26" s="11">
        <v>698</v>
      </c>
      <c r="AO26" s="11">
        <v>714</v>
      </c>
      <c r="AP26" s="11">
        <v>815</v>
      </c>
    </row>
    <row r="27" spans="1:42" x14ac:dyDescent="0.25">
      <c r="A27" t="s">
        <v>52</v>
      </c>
      <c r="B27" t="s">
        <v>83</v>
      </c>
      <c r="C27" t="s">
        <v>75</v>
      </c>
      <c r="D27" s="11">
        <v>367</v>
      </c>
      <c r="E27" s="11">
        <v>2111</v>
      </c>
      <c r="F27" s="11">
        <v>608</v>
      </c>
      <c r="G27" s="11">
        <v>217</v>
      </c>
      <c r="H27" s="11">
        <v>240</v>
      </c>
      <c r="I27" s="11">
        <v>1344</v>
      </c>
      <c r="J27" s="11">
        <v>2553</v>
      </c>
      <c r="K27" s="11">
        <v>1081</v>
      </c>
      <c r="L27" s="11">
        <v>327</v>
      </c>
      <c r="M27" s="11">
        <v>1638</v>
      </c>
      <c r="N27" s="11">
        <v>257</v>
      </c>
      <c r="O27" s="11">
        <v>153</v>
      </c>
      <c r="P27" s="11">
        <v>344</v>
      </c>
      <c r="Q27" s="11">
        <v>280</v>
      </c>
      <c r="R27" s="11">
        <v>115</v>
      </c>
      <c r="S27" s="11">
        <v>1052</v>
      </c>
      <c r="T27" s="11">
        <v>748</v>
      </c>
      <c r="U27" s="11">
        <v>82</v>
      </c>
      <c r="V27" s="11">
        <v>457</v>
      </c>
      <c r="W27" s="11">
        <v>1834</v>
      </c>
      <c r="X27" s="11">
        <v>17</v>
      </c>
      <c r="Y27" s="11">
        <v>1812</v>
      </c>
      <c r="Z27" s="11">
        <v>801</v>
      </c>
      <c r="AA27" s="11">
        <v>1193</v>
      </c>
      <c r="AB27" s="11">
        <v>391</v>
      </c>
      <c r="AC27" s="11">
        <v>2003</v>
      </c>
      <c r="AD27" s="11">
        <v>587</v>
      </c>
      <c r="AE27" s="11">
        <v>9579</v>
      </c>
      <c r="AF27" s="11">
        <v>240</v>
      </c>
      <c r="AG27" s="11">
        <v>351</v>
      </c>
      <c r="AH27" s="11">
        <v>1653</v>
      </c>
      <c r="AI27" s="11">
        <v>3433</v>
      </c>
      <c r="AJ27" s="11">
        <v>510</v>
      </c>
      <c r="AK27" s="11">
        <v>444</v>
      </c>
      <c r="AL27" s="11">
        <v>2961</v>
      </c>
      <c r="AM27" s="11">
        <v>243</v>
      </c>
      <c r="AN27" s="11">
        <v>1356</v>
      </c>
      <c r="AO27" s="11">
        <v>778</v>
      </c>
      <c r="AP27" s="11">
        <v>1516</v>
      </c>
    </row>
    <row r="28" spans="1:42" x14ac:dyDescent="0.25">
      <c r="A28" t="s">
        <v>52</v>
      </c>
      <c r="B28" t="s">
        <v>83</v>
      </c>
      <c r="C28" t="s">
        <v>76</v>
      </c>
      <c r="D28" s="11">
        <v>390</v>
      </c>
      <c r="E28" s="11">
        <v>881</v>
      </c>
      <c r="F28" s="11">
        <v>716</v>
      </c>
      <c r="G28" s="11">
        <v>278</v>
      </c>
      <c r="H28" s="11">
        <v>261</v>
      </c>
      <c r="I28" s="11">
        <v>1432</v>
      </c>
      <c r="J28" s="11">
        <v>2913</v>
      </c>
      <c r="K28" s="11">
        <v>1376</v>
      </c>
      <c r="L28" s="11">
        <v>359</v>
      </c>
      <c r="M28" s="11">
        <v>2260</v>
      </c>
      <c r="N28" s="11">
        <v>225</v>
      </c>
      <c r="O28" s="11">
        <v>127</v>
      </c>
      <c r="P28" s="11">
        <v>337</v>
      </c>
      <c r="Q28" s="11">
        <v>335</v>
      </c>
      <c r="R28" s="11">
        <v>117</v>
      </c>
      <c r="S28" s="11">
        <v>1219</v>
      </c>
      <c r="T28" s="11">
        <v>856</v>
      </c>
      <c r="U28" s="11">
        <v>89</v>
      </c>
      <c r="V28" s="11">
        <v>604</v>
      </c>
      <c r="W28" s="11">
        <v>492</v>
      </c>
      <c r="X28" s="11">
        <v>38</v>
      </c>
      <c r="Y28" s="11">
        <v>1233</v>
      </c>
      <c r="Z28" s="11">
        <v>891</v>
      </c>
      <c r="AA28" s="11">
        <v>1493</v>
      </c>
      <c r="AB28" s="11">
        <v>420</v>
      </c>
      <c r="AC28" s="11">
        <v>2514</v>
      </c>
      <c r="AD28" s="11">
        <v>522</v>
      </c>
      <c r="AE28" s="11">
        <v>4988</v>
      </c>
      <c r="AF28" s="11">
        <v>351</v>
      </c>
      <c r="AG28" s="11">
        <v>317</v>
      </c>
      <c r="AH28" s="11">
        <v>651</v>
      </c>
      <c r="AI28" s="11">
        <v>891</v>
      </c>
      <c r="AJ28" s="11">
        <v>584</v>
      </c>
      <c r="AK28" s="11">
        <v>550</v>
      </c>
      <c r="AL28" s="11">
        <v>3857</v>
      </c>
      <c r="AM28" s="11">
        <v>239</v>
      </c>
      <c r="AN28" s="11">
        <v>1821</v>
      </c>
      <c r="AO28" s="11">
        <v>974</v>
      </c>
      <c r="AP28" s="11">
        <v>1905</v>
      </c>
    </row>
    <row r="29" spans="1:42" x14ac:dyDescent="0.25">
      <c r="A29" t="s">
        <v>52</v>
      </c>
      <c r="B29" t="s">
        <v>83</v>
      </c>
      <c r="C29" t="s">
        <v>77</v>
      </c>
      <c r="D29" s="11">
        <v>1883</v>
      </c>
      <c r="E29" s="11">
        <v>2019</v>
      </c>
      <c r="F29" s="11">
        <v>1857</v>
      </c>
      <c r="G29" s="11">
        <v>468</v>
      </c>
      <c r="H29" s="11">
        <v>808</v>
      </c>
      <c r="I29" s="11">
        <v>4148</v>
      </c>
      <c r="J29" s="11">
        <v>6780</v>
      </c>
      <c r="K29" s="11">
        <v>3613</v>
      </c>
      <c r="L29" s="11">
        <v>1433</v>
      </c>
      <c r="M29" s="11">
        <v>4197</v>
      </c>
      <c r="N29" s="11">
        <v>723</v>
      </c>
      <c r="O29" s="11">
        <v>559</v>
      </c>
      <c r="P29" s="11">
        <v>1179</v>
      </c>
      <c r="Q29" s="11">
        <v>936</v>
      </c>
      <c r="R29" s="11">
        <v>565</v>
      </c>
      <c r="S29" s="11">
        <v>2903</v>
      </c>
      <c r="T29" s="11">
        <v>2150</v>
      </c>
      <c r="U29" s="11">
        <v>359</v>
      </c>
      <c r="V29" s="11">
        <v>1512</v>
      </c>
      <c r="W29" s="11">
        <v>1217</v>
      </c>
      <c r="X29" s="11">
        <v>117</v>
      </c>
      <c r="Y29" s="11">
        <v>1781</v>
      </c>
      <c r="Z29" s="11">
        <v>2940</v>
      </c>
      <c r="AA29" s="11">
        <v>2913</v>
      </c>
      <c r="AB29" s="11">
        <v>1316</v>
      </c>
      <c r="AC29" s="11">
        <v>4539</v>
      </c>
      <c r="AD29" s="11">
        <v>1891</v>
      </c>
      <c r="AE29" s="11">
        <v>5683</v>
      </c>
      <c r="AF29" s="11">
        <v>976</v>
      </c>
      <c r="AG29" s="11">
        <v>1239</v>
      </c>
      <c r="AH29" s="11">
        <v>2107</v>
      </c>
      <c r="AI29" s="11">
        <v>2487</v>
      </c>
      <c r="AJ29" s="11">
        <v>1753</v>
      </c>
      <c r="AK29" s="11">
        <v>1086</v>
      </c>
      <c r="AL29" s="11">
        <v>8513</v>
      </c>
      <c r="AM29" s="11">
        <v>750</v>
      </c>
      <c r="AN29" s="11">
        <v>2726</v>
      </c>
      <c r="AO29" s="11">
        <v>2241</v>
      </c>
      <c r="AP29" s="11">
        <v>3155</v>
      </c>
    </row>
    <row r="30" spans="1:42" x14ac:dyDescent="0.25">
      <c r="A30" t="s">
        <v>52</v>
      </c>
      <c r="B30" t="s">
        <v>83</v>
      </c>
      <c r="C30" t="s">
        <v>78</v>
      </c>
      <c r="D30" s="11">
        <v>1943</v>
      </c>
      <c r="E30" s="11">
        <v>2344</v>
      </c>
      <c r="F30" s="11">
        <v>1823</v>
      </c>
      <c r="G30" s="11">
        <v>552</v>
      </c>
      <c r="H30" s="11">
        <v>1009</v>
      </c>
      <c r="I30" s="11">
        <v>3899</v>
      </c>
      <c r="J30" s="11">
        <v>7293</v>
      </c>
      <c r="K30" s="11">
        <v>3461</v>
      </c>
      <c r="L30" s="11">
        <v>1473</v>
      </c>
      <c r="M30" s="11">
        <v>4506</v>
      </c>
      <c r="N30" s="11">
        <v>811</v>
      </c>
      <c r="O30" s="11">
        <v>609</v>
      </c>
      <c r="P30" s="11">
        <v>1205</v>
      </c>
      <c r="Q30" s="11">
        <v>950</v>
      </c>
      <c r="R30" s="11">
        <v>859</v>
      </c>
      <c r="S30" s="11">
        <v>2997</v>
      </c>
      <c r="T30" s="11">
        <v>2246</v>
      </c>
      <c r="U30" s="11">
        <v>480</v>
      </c>
      <c r="V30" s="11">
        <v>1606</v>
      </c>
      <c r="W30" s="11">
        <v>1739</v>
      </c>
      <c r="X30" s="11">
        <v>146</v>
      </c>
      <c r="Y30" s="11">
        <v>2110</v>
      </c>
      <c r="Z30" s="11">
        <v>3273</v>
      </c>
      <c r="AA30" s="11">
        <v>3272</v>
      </c>
      <c r="AB30" s="11">
        <v>1387</v>
      </c>
      <c r="AC30" s="11">
        <v>4609</v>
      </c>
      <c r="AD30" s="11">
        <v>2088</v>
      </c>
      <c r="AE30" s="11">
        <v>5872</v>
      </c>
      <c r="AF30" s="11">
        <v>860</v>
      </c>
      <c r="AG30" s="11">
        <v>1298</v>
      </c>
      <c r="AH30" s="11">
        <v>2208</v>
      </c>
      <c r="AI30" s="11">
        <v>3007</v>
      </c>
      <c r="AJ30" s="11">
        <v>1901</v>
      </c>
      <c r="AK30" s="11">
        <v>1218</v>
      </c>
      <c r="AL30" s="11">
        <v>9231</v>
      </c>
      <c r="AM30" s="11">
        <v>710</v>
      </c>
      <c r="AN30" s="11">
        <v>2975</v>
      </c>
      <c r="AO30" s="11">
        <v>2464</v>
      </c>
      <c r="AP30" s="11">
        <v>3235</v>
      </c>
    </row>
    <row r="31" spans="1:42" x14ac:dyDescent="0.25">
      <c r="A31" t="s">
        <v>52</v>
      </c>
      <c r="B31" t="s">
        <v>83</v>
      </c>
      <c r="C31" t="s">
        <v>79</v>
      </c>
      <c r="D31" s="11">
        <v>1325</v>
      </c>
      <c r="E31" s="11">
        <v>2259</v>
      </c>
      <c r="F31" s="11">
        <v>1130</v>
      </c>
      <c r="G31" s="11">
        <v>674</v>
      </c>
      <c r="H31" s="11">
        <v>694</v>
      </c>
      <c r="I31" s="11">
        <v>2930</v>
      </c>
      <c r="J31" s="11">
        <v>6779</v>
      </c>
      <c r="K31" s="11">
        <v>3032</v>
      </c>
      <c r="L31" s="11">
        <v>1244</v>
      </c>
      <c r="M31" s="11">
        <v>4785</v>
      </c>
      <c r="N31" s="11">
        <v>359</v>
      </c>
      <c r="O31" s="11">
        <v>306</v>
      </c>
      <c r="P31" s="11">
        <v>666</v>
      </c>
      <c r="Q31" s="11">
        <v>581</v>
      </c>
      <c r="R31" s="11">
        <v>501</v>
      </c>
      <c r="S31" s="11">
        <v>3196</v>
      </c>
      <c r="T31" s="11">
        <v>2047</v>
      </c>
      <c r="U31" s="11">
        <v>419</v>
      </c>
      <c r="V31" s="11">
        <v>1551</v>
      </c>
      <c r="W31" s="11">
        <v>1434</v>
      </c>
      <c r="X31" s="11">
        <v>100</v>
      </c>
      <c r="Y31" s="11">
        <v>1835</v>
      </c>
      <c r="Z31" s="11">
        <v>2018</v>
      </c>
      <c r="AA31" s="11">
        <v>3626</v>
      </c>
      <c r="AB31" s="11">
        <v>1401</v>
      </c>
      <c r="AC31" s="11">
        <v>4477</v>
      </c>
      <c r="AD31" s="11">
        <v>1521</v>
      </c>
      <c r="AE31" s="11">
        <v>5910</v>
      </c>
      <c r="AF31" s="11">
        <v>379</v>
      </c>
      <c r="AG31" s="11">
        <v>804</v>
      </c>
      <c r="AH31" s="11">
        <v>2250</v>
      </c>
      <c r="AI31" s="11">
        <v>2315</v>
      </c>
      <c r="AJ31" s="11">
        <v>1716</v>
      </c>
      <c r="AK31" s="11">
        <v>1142</v>
      </c>
      <c r="AL31" s="11">
        <v>8277</v>
      </c>
      <c r="AM31" s="11">
        <v>300</v>
      </c>
      <c r="AN31" s="11">
        <v>2293</v>
      </c>
      <c r="AO31" s="11">
        <v>2422</v>
      </c>
      <c r="AP31" s="11">
        <v>2970</v>
      </c>
    </row>
    <row r="32" spans="1:42" x14ac:dyDescent="0.25">
      <c r="A32" t="s">
        <v>52</v>
      </c>
      <c r="B32" t="s">
        <v>84</v>
      </c>
      <c r="C32" t="s">
        <v>74</v>
      </c>
      <c r="D32" s="11">
        <v>5</v>
      </c>
      <c r="E32" s="11">
        <v>7</v>
      </c>
      <c r="F32" s="11">
        <v>6</v>
      </c>
      <c r="G32" s="11">
        <v>102</v>
      </c>
      <c r="H32" s="11">
        <v>2</v>
      </c>
      <c r="I32" s="11">
        <v>16</v>
      </c>
      <c r="J32" s="11">
        <v>168</v>
      </c>
      <c r="K32" s="11">
        <v>31</v>
      </c>
      <c r="L32" s="11">
        <v>7</v>
      </c>
      <c r="M32" s="11">
        <v>121</v>
      </c>
      <c r="N32" s="11">
        <v>3</v>
      </c>
      <c r="O32" s="11">
        <v>3</v>
      </c>
      <c r="P32" s="11">
        <v>4</v>
      </c>
      <c r="Q32" s="11">
        <v>1</v>
      </c>
      <c r="R32" s="11">
        <v>1</v>
      </c>
      <c r="S32" s="11">
        <v>30</v>
      </c>
      <c r="T32" s="11">
        <v>23</v>
      </c>
      <c r="U32" s="11">
        <v>2</v>
      </c>
      <c r="V32" s="11">
        <v>32</v>
      </c>
      <c r="W32" s="11">
        <v>9</v>
      </c>
      <c r="X32" s="11">
        <v>0</v>
      </c>
      <c r="Y32" s="11">
        <v>72</v>
      </c>
      <c r="Z32" s="11">
        <v>20</v>
      </c>
      <c r="AA32" s="11">
        <v>77</v>
      </c>
      <c r="AB32" s="11">
        <v>3</v>
      </c>
      <c r="AC32" s="11">
        <v>510</v>
      </c>
      <c r="AD32" s="11">
        <v>14</v>
      </c>
      <c r="AE32" s="11">
        <v>1494</v>
      </c>
      <c r="AF32" s="11">
        <v>4</v>
      </c>
      <c r="AG32" s="11">
        <v>2</v>
      </c>
      <c r="AH32" s="11">
        <v>11</v>
      </c>
      <c r="AI32" s="11">
        <v>16</v>
      </c>
      <c r="AJ32" s="11">
        <v>6</v>
      </c>
      <c r="AK32" s="11">
        <v>7</v>
      </c>
      <c r="AL32" s="11">
        <v>56</v>
      </c>
      <c r="AM32" s="11">
        <v>3</v>
      </c>
      <c r="AN32" s="11">
        <v>26</v>
      </c>
      <c r="AO32" s="11">
        <v>17</v>
      </c>
      <c r="AP32" s="11">
        <v>130</v>
      </c>
    </row>
    <row r="33" spans="1:42" x14ac:dyDescent="0.25">
      <c r="A33" t="s">
        <v>52</v>
      </c>
      <c r="B33" t="s">
        <v>84</v>
      </c>
      <c r="C33" t="s">
        <v>75</v>
      </c>
      <c r="D33" s="11">
        <v>5</v>
      </c>
      <c r="E33" s="11">
        <v>24</v>
      </c>
      <c r="F33" s="11">
        <v>3</v>
      </c>
      <c r="G33" s="11">
        <v>128</v>
      </c>
      <c r="H33" s="11">
        <v>1</v>
      </c>
      <c r="I33" s="11">
        <v>9</v>
      </c>
      <c r="J33" s="11">
        <v>329</v>
      </c>
      <c r="K33" s="11">
        <v>20</v>
      </c>
      <c r="L33" s="11">
        <v>7</v>
      </c>
      <c r="M33" s="11">
        <v>157</v>
      </c>
      <c r="N33" s="11">
        <v>20</v>
      </c>
      <c r="O33" s="11">
        <v>0</v>
      </c>
      <c r="P33" s="11">
        <v>2</v>
      </c>
      <c r="Q33" s="11">
        <v>3</v>
      </c>
      <c r="R33" s="11">
        <v>2</v>
      </c>
      <c r="S33" s="11">
        <v>35</v>
      </c>
      <c r="T33" s="11">
        <v>13</v>
      </c>
      <c r="U33" s="11">
        <v>1</v>
      </c>
      <c r="V33" s="11">
        <v>28</v>
      </c>
      <c r="W33" s="11">
        <v>22</v>
      </c>
      <c r="X33" s="11">
        <v>1</v>
      </c>
      <c r="Y33" s="11">
        <v>149</v>
      </c>
      <c r="Z33" s="11">
        <v>11</v>
      </c>
      <c r="AA33" s="11">
        <v>68</v>
      </c>
      <c r="AB33" s="11">
        <v>4</v>
      </c>
      <c r="AC33" s="11">
        <v>672</v>
      </c>
      <c r="AD33" s="11">
        <v>11</v>
      </c>
      <c r="AE33" s="11">
        <v>2622</v>
      </c>
      <c r="AF33" s="11">
        <v>1</v>
      </c>
      <c r="AG33" s="11">
        <v>2</v>
      </c>
      <c r="AH33" s="11">
        <v>54</v>
      </c>
      <c r="AI33" s="11">
        <v>220</v>
      </c>
      <c r="AJ33" s="11">
        <v>8</v>
      </c>
      <c r="AK33" s="11">
        <v>6</v>
      </c>
      <c r="AL33" s="11">
        <v>94</v>
      </c>
      <c r="AM33" s="11">
        <v>3</v>
      </c>
      <c r="AN33" s="11">
        <v>46</v>
      </c>
      <c r="AO33" s="11">
        <v>9</v>
      </c>
      <c r="AP33" s="11">
        <v>152</v>
      </c>
    </row>
    <row r="34" spans="1:42" x14ac:dyDescent="0.25">
      <c r="A34" t="s">
        <v>52</v>
      </c>
      <c r="B34" t="s">
        <v>84</v>
      </c>
      <c r="C34" t="s">
        <v>76</v>
      </c>
      <c r="D34" s="11">
        <v>3</v>
      </c>
      <c r="E34" s="11">
        <v>10</v>
      </c>
      <c r="F34" s="11">
        <v>3</v>
      </c>
      <c r="G34" s="11">
        <v>140</v>
      </c>
      <c r="H34" s="11">
        <v>2</v>
      </c>
      <c r="I34" s="11">
        <v>11</v>
      </c>
      <c r="J34" s="11">
        <v>351</v>
      </c>
      <c r="K34" s="11">
        <v>25</v>
      </c>
      <c r="L34" s="11">
        <v>6</v>
      </c>
      <c r="M34" s="11">
        <v>178</v>
      </c>
      <c r="N34" s="11">
        <v>2</v>
      </c>
      <c r="O34" s="11">
        <v>0</v>
      </c>
      <c r="P34" s="11">
        <v>1</v>
      </c>
      <c r="Q34" s="11">
        <v>2</v>
      </c>
      <c r="R34" s="11">
        <v>1</v>
      </c>
      <c r="S34" s="11">
        <v>39</v>
      </c>
      <c r="T34" s="11">
        <v>22</v>
      </c>
      <c r="U34" s="11">
        <v>1</v>
      </c>
      <c r="V34" s="11">
        <v>51</v>
      </c>
      <c r="W34" s="11">
        <v>3</v>
      </c>
      <c r="X34" s="11">
        <v>1</v>
      </c>
      <c r="Y34" s="11">
        <v>123</v>
      </c>
      <c r="Z34" s="11">
        <v>15</v>
      </c>
      <c r="AA34" s="11">
        <v>110</v>
      </c>
      <c r="AB34" s="11">
        <v>4</v>
      </c>
      <c r="AC34" s="11">
        <v>722</v>
      </c>
      <c r="AD34" s="11">
        <v>13</v>
      </c>
      <c r="AE34" s="11">
        <v>1762</v>
      </c>
      <c r="AF34" s="11">
        <v>1</v>
      </c>
      <c r="AG34" s="11">
        <v>2</v>
      </c>
      <c r="AH34" s="11">
        <v>4</v>
      </c>
      <c r="AI34" s="11">
        <v>17</v>
      </c>
      <c r="AJ34" s="11">
        <v>8</v>
      </c>
      <c r="AK34" s="11">
        <v>9</v>
      </c>
      <c r="AL34" s="11">
        <v>93</v>
      </c>
      <c r="AM34" s="11">
        <v>4</v>
      </c>
      <c r="AN34" s="11">
        <v>54</v>
      </c>
      <c r="AO34" s="11">
        <v>19</v>
      </c>
      <c r="AP34" s="11">
        <v>189</v>
      </c>
    </row>
    <row r="35" spans="1:42" x14ac:dyDescent="0.25">
      <c r="A35" t="s">
        <v>52</v>
      </c>
      <c r="B35" t="s">
        <v>84</v>
      </c>
      <c r="C35" t="s">
        <v>77</v>
      </c>
      <c r="D35" s="11">
        <v>12</v>
      </c>
      <c r="E35" s="11">
        <v>17</v>
      </c>
      <c r="F35" s="11">
        <v>9</v>
      </c>
      <c r="G35" s="11">
        <v>205</v>
      </c>
      <c r="H35" s="11">
        <v>4</v>
      </c>
      <c r="I35" s="11">
        <v>30</v>
      </c>
      <c r="J35" s="11">
        <v>482</v>
      </c>
      <c r="K35" s="11">
        <v>67</v>
      </c>
      <c r="L35" s="11">
        <v>11</v>
      </c>
      <c r="M35" s="11">
        <v>283</v>
      </c>
      <c r="N35" s="11">
        <v>5</v>
      </c>
      <c r="O35" s="11">
        <v>3</v>
      </c>
      <c r="P35" s="11">
        <v>3</v>
      </c>
      <c r="Q35" s="11">
        <v>4</v>
      </c>
      <c r="R35" s="11">
        <v>3</v>
      </c>
      <c r="S35" s="11">
        <v>71</v>
      </c>
      <c r="T35" s="11">
        <v>49</v>
      </c>
      <c r="U35" s="11">
        <v>2</v>
      </c>
      <c r="V35" s="11">
        <v>79</v>
      </c>
      <c r="W35" s="11">
        <v>10</v>
      </c>
      <c r="X35" s="11">
        <v>1</v>
      </c>
      <c r="Y35" s="11">
        <v>152</v>
      </c>
      <c r="Z35" s="11">
        <v>24</v>
      </c>
      <c r="AA35" s="11">
        <v>213</v>
      </c>
      <c r="AB35" s="11">
        <v>8</v>
      </c>
      <c r="AC35" s="11">
        <v>1082</v>
      </c>
      <c r="AD35" s="11">
        <v>27</v>
      </c>
      <c r="AE35" s="11">
        <v>2744</v>
      </c>
      <c r="AF35" s="11">
        <v>5</v>
      </c>
      <c r="AG35" s="11">
        <v>4</v>
      </c>
      <c r="AH35" s="11">
        <v>21</v>
      </c>
      <c r="AI35" s="11">
        <v>27</v>
      </c>
      <c r="AJ35" s="11">
        <v>16</v>
      </c>
      <c r="AK35" s="11">
        <v>14</v>
      </c>
      <c r="AL35" s="11">
        <v>149</v>
      </c>
      <c r="AM35" s="11">
        <v>6</v>
      </c>
      <c r="AN35" s="11">
        <v>67</v>
      </c>
      <c r="AO35" s="11">
        <v>22</v>
      </c>
      <c r="AP35" s="11">
        <v>293</v>
      </c>
    </row>
    <row r="36" spans="1:42" x14ac:dyDescent="0.25">
      <c r="A36" t="s">
        <v>52</v>
      </c>
      <c r="B36" t="s">
        <v>84</v>
      </c>
      <c r="C36" t="s">
        <v>78</v>
      </c>
      <c r="D36" s="11">
        <v>7</v>
      </c>
      <c r="E36" s="11">
        <v>15</v>
      </c>
      <c r="F36" s="11">
        <v>3</v>
      </c>
      <c r="G36" s="11">
        <v>108</v>
      </c>
      <c r="H36" s="11">
        <v>3</v>
      </c>
      <c r="I36" s="11">
        <v>22</v>
      </c>
      <c r="J36" s="11">
        <v>327</v>
      </c>
      <c r="K36" s="11">
        <v>39</v>
      </c>
      <c r="L36" s="11">
        <v>12</v>
      </c>
      <c r="M36" s="11">
        <v>248</v>
      </c>
      <c r="N36" s="11">
        <v>2</v>
      </c>
      <c r="O36" s="11">
        <v>3</v>
      </c>
      <c r="P36" s="11">
        <v>2</v>
      </c>
      <c r="Q36" s="11">
        <v>5</v>
      </c>
      <c r="R36" s="11">
        <v>1</v>
      </c>
      <c r="S36" s="11">
        <v>49</v>
      </c>
      <c r="T36" s="11">
        <v>26</v>
      </c>
      <c r="U36" s="11">
        <v>2</v>
      </c>
      <c r="V36" s="11">
        <v>65</v>
      </c>
      <c r="W36" s="11">
        <v>11</v>
      </c>
      <c r="X36" s="11">
        <v>1</v>
      </c>
      <c r="Y36" s="11">
        <v>145</v>
      </c>
      <c r="Z36" s="11">
        <v>23</v>
      </c>
      <c r="AA36" s="11">
        <v>124</v>
      </c>
      <c r="AB36" s="11">
        <v>6</v>
      </c>
      <c r="AC36" s="11">
        <v>661</v>
      </c>
      <c r="AD36" s="11">
        <v>22</v>
      </c>
      <c r="AE36" s="11">
        <v>2206</v>
      </c>
      <c r="AF36" s="11">
        <v>4</v>
      </c>
      <c r="AG36" s="11">
        <v>4</v>
      </c>
      <c r="AH36" s="11">
        <v>14</v>
      </c>
      <c r="AI36" s="11">
        <v>27</v>
      </c>
      <c r="AJ36" s="11">
        <v>13</v>
      </c>
      <c r="AK36" s="11">
        <v>10</v>
      </c>
      <c r="AL36" s="11">
        <v>138</v>
      </c>
      <c r="AM36" s="11">
        <v>4</v>
      </c>
      <c r="AN36" s="11">
        <v>53</v>
      </c>
      <c r="AO36" s="11">
        <v>19</v>
      </c>
      <c r="AP36" s="11">
        <v>194</v>
      </c>
    </row>
    <row r="37" spans="1:42" x14ac:dyDescent="0.25">
      <c r="A37" t="s">
        <v>52</v>
      </c>
      <c r="B37" t="s">
        <v>84</v>
      </c>
      <c r="C37" t="s">
        <v>79</v>
      </c>
      <c r="D37" s="11">
        <v>3</v>
      </c>
      <c r="E37" s="11">
        <v>9</v>
      </c>
      <c r="F37" s="11">
        <v>1</v>
      </c>
      <c r="G37" s="11">
        <v>31</v>
      </c>
      <c r="H37" s="11">
        <v>2</v>
      </c>
      <c r="I37" s="11">
        <v>6</v>
      </c>
      <c r="J37" s="11">
        <v>130</v>
      </c>
      <c r="K37" s="11">
        <v>8</v>
      </c>
      <c r="L37" s="11">
        <v>4</v>
      </c>
      <c r="M37" s="11">
        <v>214</v>
      </c>
      <c r="N37" s="11">
        <v>3</v>
      </c>
      <c r="O37" s="11">
        <v>1</v>
      </c>
      <c r="P37" s="11">
        <v>1</v>
      </c>
      <c r="Q37" s="11">
        <v>4</v>
      </c>
      <c r="R37" s="11">
        <v>5</v>
      </c>
      <c r="S37" s="11">
        <v>14</v>
      </c>
      <c r="T37" s="11">
        <v>8</v>
      </c>
      <c r="U37" s="11">
        <v>0</v>
      </c>
      <c r="V37" s="11">
        <v>61</v>
      </c>
      <c r="W37" s="11">
        <v>4</v>
      </c>
      <c r="X37" s="11">
        <v>0</v>
      </c>
      <c r="Y37" s="11">
        <v>106</v>
      </c>
      <c r="Z37" s="11">
        <v>17</v>
      </c>
      <c r="AA37" s="11">
        <v>61</v>
      </c>
      <c r="AB37" s="11">
        <v>1</v>
      </c>
      <c r="AC37" s="11">
        <v>232</v>
      </c>
      <c r="AD37" s="11">
        <v>19</v>
      </c>
      <c r="AE37" s="11">
        <v>1161</v>
      </c>
      <c r="AF37" s="11">
        <v>1</v>
      </c>
      <c r="AG37" s="11">
        <v>3</v>
      </c>
      <c r="AH37" s="11">
        <v>10</v>
      </c>
      <c r="AI37" s="11">
        <v>22</v>
      </c>
      <c r="AJ37" s="11">
        <v>7</v>
      </c>
      <c r="AK37" s="11">
        <v>2</v>
      </c>
      <c r="AL37" s="11">
        <v>75</v>
      </c>
      <c r="AM37" s="11">
        <v>1</v>
      </c>
      <c r="AN37" s="11">
        <v>19</v>
      </c>
      <c r="AO37" s="11">
        <v>6</v>
      </c>
      <c r="AP37" s="11">
        <v>76</v>
      </c>
    </row>
    <row r="38" spans="1:42" x14ac:dyDescent="0.25">
      <c r="A38" t="s">
        <v>52</v>
      </c>
      <c r="B38" t="s">
        <v>86</v>
      </c>
      <c r="C38" t="s">
        <v>74</v>
      </c>
      <c r="D38" s="11">
        <v>24</v>
      </c>
      <c r="E38" s="11">
        <v>17</v>
      </c>
      <c r="F38" s="11">
        <v>21</v>
      </c>
      <c r="G38" s="11">
        <v>595</v>
      </c>
      <c r="H38" s="11">
        <v>9</v>
      </c>
      <c r="I38" s="11">
        <v>55</v>
      </c>
      <c r="J38" s="11">
        <v>475</v>
      </c>
      <c r="K38" s="11">
        <v>93</v>
      </c>
      <c r="L38" s="11">
        <v>23</v>
      </c>
      <c r="M38" s="11">
        <v>113</v>
      </c>
      <c r="N38" s="11">
        <v>18</v>
      </c>
      <c r="O38" s="11">
        <v>4</v>
      </c>
      <c r="P38" s="11">
        <v>8</v>
      </c>
      <c r="Q38" s="11">
        <v>8</v>
      </c>
      <c r="R38" s="11">
        <v>7</v>
      </c>
      <c r="S38" s="11">
        <v>106</v>
      </c>
      <c r="T38" s="11">
        <v>61</v>
      </c>
      <c r="U38" s="11">
        <v>5</v>
      </c>
      <c r="V38" s="11">
        <v>43</v>
      </c>
      <c r="W38" s="11">
        <v>16</v>
      </c>
      <c r="X38" s="11">
        <v>1</v>
      </c>
      <c r="Y38" s="11">
        <v>102</v>
      </c>
      <c r="Z38" s="11">
        <v>49</v>
      </c>
      <c r="AA38" s="11">
        <v>163</v>
      </c>
      <c r="AB38" s="11">
        <v>19</v>
      </c>
      <c r="AC38" s="11">
        <v>770</v>
      </c>
      <c r="AD38" s="11">
        <v>28</v>
      </c>
      <c r="AE38" s="11">
        <v>3834</v>
      </c>
      <c r="AF38" s="11">
        <v>9</v>
      </c>
      <c r="AG38" s="11">
        <v>11</v>
      </c>
      <c r="AH38" s="11">
        <v>23</v>
      </c>
      <c r="AI38" s="11">
        <v>41</v>
      </c>
      <c r="AJ38" s="11">
        <v>13</v>
      </c>
      <c r="AK38" s="11">
        <v>8</v>
      </c>
      <c r="AL38" s="11">
        <v>174</v>
      </c>
      <c r="AM38" s="11">
        <v>12</v>
      </c>
      <c r="AN38" s="11">
        <v>85</v>
      </c>
      <c r="AO38" s="11">
        <v>29</v>
      </c>
      <c r="AP38" s="11">
        <v>391</v>
      </c>
    </row>
    <row r="39" spans="1:42" x14ac:dyDescent="0.25">
      <c r="A39" t="s">
        <v>52</v>
      </c>
      <c r="B39" t="s">
        <v>86</v>
      </c>
      <c r="C39" t="s">
        <v>75</v>
      </c>
      <c r="D39" s="11">
        <v>13</v>
      </c>
      <c r="E39" s="11">
        <v>66</v>
      </c>
      <c r="F39" s="11">
        <v>16</v>
      </c>
      <c r="G39" s="11">
        <v>808</v>
      </c>
      <c r="H39" s="11">
        <v>6</v>
      </c>
      <c r="I39" s="11">
        <v>31</v>
      </c>
      <c r="J39" s="11">
        <v>580</v>
      </c>
      <c r="K39" s="11">
        <v>82</v>
      </c>
      <c r="L39" s="11">
        <v>12</v>
      </c>
      <c r="M39" s="11">
        <v>118</v>
      </c>
      <c r="N39" s="11">
        <v>22</v>
      </c>
      <c r="O39" s="11">
        <v>4</v>
      </c>
      <c r="P39" s="11">
        <v>5</v>
      </c>
      <c r="Q39" s="11">
        <v>8</v>
      </c>
      <c r="R39" s="11">
        <v>3</v>
      </c>
      <c r="S39" s="11">
        <v>110</v>
      </c>
      <c r="T39" s="11">
        <v>51</v>
      </c>
      <c r="U39" s="11">
        <v>1</v>
      </c>
      <c r="V39" s="11">
        <v>43</v>
      </c>
      <c r="W39" s="11">
        <v>43</v>
      </c>
      <c r="X39" s="11">
        <v>2</v>
      </c>
      <c r="Y39" s="11">
        <v>250</v>
      </c>
      <c r="Z39" s="11">
        <v>36</v>
      </c>
      <c r="AA39" s="11">
        <v>172</v>
      </c>
      <c r="AB39" s="11">
        <v>14</v>
      </c>
      <c r="AC39" s="11">
        <v>982</v>
      </c>
      <c r="AD39" s="11">
        <v>21</v>
      </c>
      <c r="AE39" s="11">
        <v>6002</v>
      </c>
      <c r="AF39" s="11">
        <v>6</v>
      </c>
      <c r="AG39" s="11">
        <v>7</v>
      </c>
      <c r="AH39" s="11">
        <v>83</v>
      </c>
      <c r="AI39" s="11">
        <v>237</v>
      </c>
      <c r="AJ39" s="11">
        <v>7</v>
      </c>
      <c r="AK39" s="11">
        <v>13</v>
      </c>
      <c r="AL39" s="11">
        <v>166</v>
      </c>
      <c r="AM39" s="11">
        <v>5</v>
      </c>
      <c r="AN39" s="11">
        <v>92</v>
      </c>
      <c r="AO39" s="11">
        <v>35</v>
      </c>
      <c r="AP39" s="11">
        <v>416</v>
      </c>
    </row>
    <row r="40" spans="1:42" x14ac:dyDescent="0.25">
      <c r="A40" t="s">
        <v>52</v>
      </c>
      <c r="B40" t="s">
        <v>86</v>
      </c>
      <c r="C40" t="s">
        <v>76</v>
      </c>
      <c r="D40" s="11">
        <v>14</v>
      </c>
      <c r="E40" s="11">
        <v>32</v>
      </c>
      <c r="F40" s="11">
        <v>14</v>
      </c>
      <c r="G40" s="11">
        <v>897</v>
      </c>
      <c r="H40" s="11">
        <v>7</v>
      </c>
      <c r="I40" s="11">
        <v>31</v>
      </c>
      <c r="J40" s="11">
        <v>666</v>
      </c>
      <c r="K40" s="11">
        <v>109</v>
      </c>
      <c r="L40" s="11">
        <v>10</v>
      </c>
      <c r="M40" s="11">
        <v>157</v>
      </c>
      <c r="N40" s="11">
        <v>7</v>
      </c>
      <c r="O40" s="11">
        <v>4</v>
      </c>
      <c r="P40" s="11">
        <v>5</v>
      </c>
      <c r="Q40" s="11">
        <v>9</v>
      </c>
      <c r="R40" s="11">
        <v>3</v>
      </c>
      <c r="S40" s="11">
        <v>118</v>
      </c>
      <c r="T40" s="11">
        <v>56</v>
      </c>
      <c r="U40" s="11">
        <v>1</v>
      </c>
      <c r="V40" s="11">
        <v>64</v>
      </c>
      <c r="W40" s="11">
        <v>11</v>
      </c>
      <c r="X40" s="11">
        <v>1</v>
      </c>
      <c r="Y40" s="11">
        <v>183</v>
      </c>
      <c r="Z40" s="11">
        <v>35</v>
      </c>
      <c r="AA40" s="11">
        <v>178</v>
      </c>
      <c r="AB40" s="11">
        <v>21</v>
      </c>
      <c r="AC40" s="11">
        <v>1015</v>
      </c>
      <c r="AD40" s="11">
        <v>23</v>
      </c>
      <c r="AE40" s="11">
        <v>5047</v>
      </c>
      <c r="AF40" s="11">
        <v>7</v>
      </c>
      <c r="AG40" s="11">
        <v>4</v>
      </c>
      <c r="AH40" s="11">
        <v>24</v>
      </c>
      <c r="AI40" s="11">
        <v>28</v>
      </c>
      <c r="AJ40" s="11">
        <v>10</v>
      </c>
      <c r="AK40" s="11">
        <v>17</v>
      </c>
      <c r="AL40" s="11">
        <v>191</v>
      </c>
      <c r="AM40" s="11">
        <v>7</v>
      </c>
      <c r="AN40" s="11">
        <v>116</v>
      </c>
      <c r="AO40" s="11">
        <v>56</v>
      </c>
      <c r="AP40" s="11">
        <v>423</v>
      </c>
    </row>
    <row r="41" spans="1:42" x14ac:dyDescent="0.25">
      <c r="A41" t="s">
        <v>52</v>
      </c>
      <c r="B41" t="s">
        <v>86</v>
      </c>
      <c r="C41" t="s">
        <v>77</v>
      </c>
      <c r="D41" s="11">
        <v>38</v>
      </c>
      <c r="E41" s="11">
        <v>32</v>
      </c>
      <c r="F41" s="11">
        <v>27</v>
      </c>
      <c r="G41" s="11">
        <v>1192</v>
      </c>
      <c r="H41" s="11">
        <v>14</v>
      </c>
      <c r="I41" s="11">
        <v>69</v>
      </c>
      <c r="J41" s="11">
        <v>895</v>
      </c>
      <c r="K41" s="11">
        <v>164</v>
      </c>
      <c r="L41" s="11">
        <v>23</v>
      </c>
      <c r="M41" s="11">
        <v>163</v>
      </c>
      <c r="N41" s="11">
        <v>8</v>
      </c>
      <c r="O41" s="11">
        <v>4</v>
      </c>
      <c r="P41" s="11">
        <v>13</v>
      </c>
      <c r="Q41" s="11">
        <v>16</v>
      </c>
      <c r="R41" s="11">
        <v>12</v>
      </c>
      <c r="S41" s="11">
        <v>171</v>
      </c>
      <c r="T41" s="11">
        <v>99</v>
      </c>
      <c r="U41" s="11">
        <v>3</v>
      </c>
      <c r="V41" s="11">
        <v>79</v>
      </c>
      <c r="W41" s="11">
        <v>19</v>
      </c>
      <c r="X41" s="11">
        <v>5</v>
      </c>
      <c r="Y41" s="11">
        <v>145</v>
      </c>
      <c r="Z41" s="11">
        <v>55</v>
      </c>
      <c r="AA41" s="11">
        <v>284</v>
      </c>
      <c r="AB41" s="11">
        <v>25</v>
      </c>
      <c r="AC41" s="11">
        <v>1518</v>
      </c>
      <c r="AD41" s="11">
        <v>39</v>
      </c>
      <c r="AE41" s="11">
        <v>6562</v>
      </c>
      <c r="AF41" s="11">
        <v>15</v>
      </c>
      <c r="AG41" s="11">
        <v>13</v>
      </c>
      <c r="AH41" s="11">
        <v>40</v>
      </c>
      <c r="AI41" s="11">
        <v>51</v>
      </c>
      <c r="AJ41" s="11">
        <v>21</v>
      </c>
      <c r="AK41" s="11">
        <v>15</v>
      </c>
      <c r="AL41" s="11">
        <v>294</v>
      </c>
      <c r="AM41" s="11">
        <v>15</v>
      </c>
      <c r="AN41" s="11">
        <v>140</v>
      </c>
      <c r="AO41" s="11">
        <v>65</v>
      </c>
      <c r="AP41" s="11">
        <v>487</v>
      </c>
    </row>
    <row r="42" spans="1:42" x14ac:dyDescent="0.25">
      <c r="A42" t="s">
        <v>52</v>
      </c>
      <c r="B42" t="s">
        <v>86</v>
      </c>
      <c r="C42" t="s">
        <v>78</v>
      </c>
      <c r="D42" s="11">
        <v>20</v>
      </c>
      <c r="E42" s="11">
        <v>24</v>
      </c>
      <c r="F42" s="11">
        <v>13</v>
      </c>
      <c r="G42" s="11">
        <v>618</v>
      </c>
      <c r="H42" s="11">
        <v>10</v>
      </c>
      <c r="I42" s="11">
        <v>32</v>
      </c>
      <c r="J42" s="11">
        <v>472</v>
      </c>
      <c r="K42" s="11">
        <v>85</v>
      </c>
      <c r="L42" s="11">
        <v>13</v>
      </c>
      <c r="M42" s="11">
        <v>97</v>
      </c>
      <c r="N42" s="11">
        <v>9</v>
      </c>
      <c r="O42" s="11">
        <v>4</v>
      </c>
      <c r="P42" s="11">
        <v>7</v>
      </c>
      <c r="Q42" s="11">
        <v>13</v>
      </c>
      <c r="R42" s="11">
        <v>7</v>
      </c>
      <c r="S42" s="11">
        <v>95</v>
      </c>
      <c r="T42" s="11">
        <v>46</v>
      </c>
      <c r="U42" s="11">
        <v>1</v>
      </c>
      <c r="V42" s="11">
        <v>34</v>
      </c>
      <c r="W42" s="11">
        <v>14</v>
      </c>
      <c r="X42" s="11">
        <v>3</v>
      </c>
      <c r="Y42" s="11">
        <v>75</v>
      </c>
      <c r="Z42" s="11">
        <v>36</v>
      </c>
      <c r="AA42" s="11">
        <v>157</v>
      </c>
      <c r="AB42" s="11">
        <v>10</v>
      </c>
      <c r="AC42" s="11">
        <v>946</v>
      </c>
      <c r="AD42" s="11">
        <v>20</v>
      </c>
      <c r="AE42" s="11">
        <v>3993</v>
      </c>
      <c r="AF42" s="11">
        <v>8</v>
      </c>
      <c r="AG42" s="11">
        <v>9</v>
      </c>
      <c r="AH42" s="11">
        <v>15</v>
      </c>
      <c r="AI42" s="11">
        <v>28</v>
      </c>
      <c r="AJ42" s="11">
        <v>11</v>
      </c>
      <c r="AK42" s="11">
        <v>10</v>
      </c>
      <c r="AL42" s="11">
        <v>177</v>
      </c>
      <c r="AM42" s="11">
        <v>7</v>
      </c>
      <c r="AN42" s="11">
        <v>64</v>
      </c>
      <c r="AO42" s="11">
        <v>29</v>
      </c>
      <c r="AP42" s="11">
        <v>251</v>
      </c>
    </row>
    <row r="43" spans="1:42" x14ac:dyDescent="0.25">
      <c r="A43" t="s">
        <v>52</v>
      </c>
      <c r="B43" t="s">
        <v>86</v>
      </c>
      <c r="C43" t="s">
        <v>79</v>
      </c>
      <c r="D43" s="11">
        <v>9</v>
      </c>
      <c r="E43" s="11">
        <v>13</v>
      </c>
      <c r="F43" s="11">
        <v>5</v>
      </c>
      <c r="G43" s="11">
        <v>260</v>
      </c>
      <c r="H43" s="11">
        <v>4</v>
      </c>
      <c r="I43" s="11">
        <v>21</v>
      </c>
      <c r="J43" s="11">
        <v>179</v>
      </c>
      <c r="K43" s="11">
        <v>52</v>
      </c>
      <c r="L43" s="11">
        <v>5</v>
      </c>
      <c r="M43" s="11">
        <v>47</v>
      </c>
      <c r="N43" s="11">
        <v>2</v>
      </c>
      <c r="O43" s="11">
        <v>1</v>
      </c>
      <c r="P43" s="11">
        <v>4</v>
      </c>
      <c r="Q43" s="11">
        <v>4</v>
      </c>
      <c r="R43" s="11">
        <v>3</v>
      </c>
      <c r="S43" s="11">
        <v>32</v>
      </c>
      <c r="T43" s="11">
        <v>13</v>
      </c>
      <c r="U43" s="11">
        <v>1</v>
      </c>
      <c r="V43" s="11">
        <v>17</v>
      </c>
      <c r="W43" s="11">
        <v>5</v>
      </c>
      <c r="X43" s="11">
        <v>0</v>
      </c>
      <c r="Y43" s="11">
        <v>32</v>
      </c>
      <c r="Z43" s="11">
        <v>15</v>
      </c>
      <c r="AA43" s="11">
        <v>81</v>
      </c>
      <c r="AB43" s="11">
        <v>15</v>
      </c>
      <c r="AC43" s="11">
        <v>369</v>
      </c>
      <c r="AD43" s="11">
        <v>7</v>
      </c>
      <c r="AE43" s="11">
        <v>1718</v>
      </c>
      <c r="AF43" s="11">
        <v>4</v>
      </c>
      <c r="AG43" s="11">
        <v>2</v>
      </c>
      <c r="AH43" s="11">
        <v>8</v>
      </c>
      <c r="AI43" s="11">
        <v>18</v>
      </c>
      <c r="AJ43" s="11">
        <v>5</v>
      </c>
      <c r="AK43" s="11">
        <v>6</v>
      </c>
      <c r="AL43" s="11">
        <v>82</v>
      </c>
      <c r="AM43" s="11">
        <v>2</v>
      </c>
      <c r="AN43" s="11">
        <v>29</v>
      </c>
      <c r="AO43" s="11">
        <v>21</v>
      </c>
      <c r="AP43" s="11">
        <v>75</v>
      </c>
    </row>
    <row r="44" spans="1:42" x14ac:dyDescent="0.25">
      <c r="A44" t="s">
        <v>52</v>
      </c>
      <c r="B44" t="s">
        <v>85</v>
      </c>
      <c r="C44" t="s">
        <v>74</v>
      </c>
      <c r="D44" s="11">
        <v>52</v>
      </c>
      <c r="E44" s="11">
        <v>19</v>
      </c>
      <c r="F44" s="11">
        <v>19</v>
      </c>
      <c r="G44" s="11">
        <v>36</v>
      </c>
      <c r="H44" s="11">
        <v>22</v>
      </c>
      <c r="I44" s="11">
        <v>45</v>
      </c>
      <c r="J44" s="11">
        <v>263</v>
      </c>
      <c r="K44" s="11">
        <v>66</v>
      </c>
      <c r="L44" s="11">
        <v>53</v>
      </c>
      <c r="M44" s="11">
        <v>163</v>
      </c>
      <c r="N44" s="11">
        <v>9</v>
      </c>
      <c r="O44" s="11">
        <v>3</v>
      </c>
      <c r="P44" s="11">
        <v>16</v>
      </c>
      <c r="Q44" s="11">
        <v>15</v>
      </c>
      <c r="R44" s="11">
        <v>8</v>
      </c>
      <c r="S44" s="11">
        <v>52</v>
      </c>
      <c r="T44" s="11">
        <v>70</v>
      </c>
      <c r="U44" s="11">
        <v>3</v>
      </c>
      <c r="V44" s="11">
        <v>57</v>
      </c>
      <c r="W44" s="11">
        <v>21</v>
      </c>
      <c r="X44" s="11">
        <v>0</v>
      </c>
      <c r="Y44" s="11">
        <v>85</v>
      </c>
      <c r="Z44" s="11">
        <v>54</v>
      </c>
      <c r="AA44" s="11">
        <v>66</v>
      </c>
      <c r="AB44" s="11">
        <v>16</v>
      </c>
      <c r="AC44" s="11">
        <v>352</v>
      </c>
      <c r="AD44" s="11">
        <v>37</v>
      </c>
      <c r="AE44" s="11">
        <v>497</v>
      </c>
      <c r="AF44" s="11">
        <v>10</v>
      </c>
      <c r="AG44" s="11">
        <v>14</v>
      </c>
      <c r="AH44" s="11">
        <v>21</v>
      </c>
      <c r="AI44" s="11">
        <v>84</v>
      </c>
      <c r="AJ44" s="11">
        <v>18</v>
      </c>
      <c r="AK44" s="11">
        <v>11</v>
      </c>
      <c r="AL44" s="11">
        <v>170</v>
      </c>
      <c r="AM44" s="11">
        <v>7</v>
      </c>
      <c r="AN44" s="11">
        <v>59</v>
      </c>
      <c r="AO44" s="11">
        <v>77</v>
      </c>
      <c r="AP44" s="11">
        <v>163</v>
      </c>
    </row>
    <row r="45" spans="1:42" x14ac:dyDescent="0.25">
      <c r="A45" t="s">
        <v>52</v>
      </c>
      <c r="B45" t="s">
        <v>85</v>
      </c>
      <c r="C45" t="s">
        <v>75</v>
      </c>
      <c r="D45" s="11">
        <v>11</v>
      </c>
      <c r="E45" s="11">
        <v>72</v>
      </c>
      <c r="F45" s="11">
        <v>12</v>
      </c>
      <c r="G45" s="11">
        <v>47</v>
      </c>
      <c r="H45" s="11">
        <v>14</v>
      </c>
      <c r="I45" s="11">
        <v>38</v>
      </c>
      <c r="J45" s="11">
        <v>301</v>
      </c>
      <c r="K45" s="11">
        <v>60</v>
      </c>
      <c r="L45" s="11">
        <v>19</v>
      </c>
      <c r="M45" s="11">
        <v>230</v>
      </c>
      <c r="N45" s="11">
        <v>11</v>
      </c>
      <c r="O45" s="11">
        <v>5</v>
      </c>
      <c r="P45" s="11">
        <v>5</v>
      </c>
      <c r="Q45" s="11">
        <v>11</v>
      </c>
      <c r="R45" s="11">
        <v>3</v>
      </c>
      <c r="S45" s="11">
        <v>55</v>
      </c>
      <c r="T45" s="11">
        <v>37</v>
      </c>
      <c r="U45" s="11">
        <v>1</v>
      </c>
      <c r="V45" s="11">
        <v>42</v>
      </c>
      <c r="W45" s="11">
        <v>49</v>
      </c>
      <c r="X45" s="11">
        <v>1</v>
      </c>
      <c r="Y45" s="11">
        <v>145</v>
      </c>
      <c r="Z45" s="11">
        <v>38</v>
      </c>
      <c r="AA45" s="11">
        <v>92</v>
      </c>
      <c r="AB45" s="11">
        <v>10</v>
      </c>
      <c r="AC45" s="11">
        <v>473</v>
      </c>
      <c r="AD45" s="11">
        <v>26</v>
      </c>
      <c r="AE45" s="11">
        <v>2549</v>
      </c>
      <c r="AF45" s="11">
        <v>9</v>
      </c>
      <c r="AG45" s="11">
        <v>7</v>
      </c>
      <c r="AH45" s="11">
        <v>78</v>
      </c>
      <c r="AI45" s="11">
        <v>248</v>
      </c>
      <c r="AJ45" s="11">
        <v>11</v>
      </c>
      <c r="AK45" s="11">
        <v>13</v>
      </c>
      <c r="AL45" s="11">
        <v>180</v>
      </c>
      <c r="AM45" s="11">
        <v>8</v>
      </c>
      <c r="AN45" s="11">
        <v>76</v>
      </c>
      <c r="AO45" s="11">
        <v>49</v>
      </c>
      <c r="AP45" s="11">
        <v>212</v>
      </c>
    </row>
    <row r="46" spans="1:42" x14ac:dyDescent="0.25">
      <c r="A46" t="s">
        <v>52</v>
      </c>
      <c r="B46" t="s">
        <v>85</v>
      </c>
      <c r="C46" t="s">
        <v>76</v>
      </c>
      <c r="D46" s="11">
        <v>21</v>
      </c>
      <c r="E46" s="11">
        <v>25</v>
      </c>
      <c r="F46" s="11">
        <v>10</v>
      </c>
      <c r="G46" s="11">
        <v>53</v>
      </c>
      <c r="H46" s="11">
        <v>8</v>
      </c>
      <c r="I46" s="11">
        <v>34</v>
      </c>
      <c r="J46" s="11">
        <v>379</v>
      </c>
      <c r="K46" s="11">
        <v>160</v>
      </c>
      <c r="L46" s="11">
        <v>25</v>
      </c>
      <c r="M46" s="11">
        <v>266</v>
      </c>
      <c r="N46" s="11">
        <v>5</v>
      </c>
      <c r="O46" s="11">
        <v>3</v>
      </c>
      <c r="P46" s="11">
        <v>5</v>
      </c>
      <c r="Q46" s="11">
        <v>12</v>
      </c>
      <c r="R46" s="11">
        <v>3</v>
      </c>
      <c r="S46" s="11">
        <v>88</v>
      </c>
      <c r="T46" s="11">
        <v>58</v>
      </c>
      <c r="U46" s="11">
        <v>1</v>
      </c>
      <c r="V46" s="11">
        <v>68</v>
      </c>
      <c r="W46" s="11">
        <v>23</v>
      </c>
      <c r="X46" s="11">
        <v>0</v>
      </c>
      <c r="Y46" s="11">
        <v>95</v>
      </c>
      <c r="Z46" s="11">
        <v>54</v>
      </c>
      <c r="AA46" s="11">
        <v>137</v>
      </c>
      <c r="AB46" s="11">
        <v>20</v>
      </c>
      <c r="AC46" s="11">
        <v>537</v>
      </c>
      <c r="AD46" s="11">
        <v>20</v>
      </c>
      <c r="AE46" s="11">
        <v>1307</v>
      </c>
      <c r="AF46" s="11">
        <v>6</v>
      </c>
      <c r="AG46" s="11">
        <v>7</v>
      </c>
      <c r="AH46" s="11">
        <v>21</v>
      </c>
      <c r="AI46" s="11">
        <v>112</v>
      </c>
      <c r="AJ46" s="11">
        <v>18</v>
      </c>
      <c r="AK46" s="11">
        <v>17</v>
      </c>
      <c r="AL46" s="11">
        <v>258</v>
      </c>
      <c r="AM46" s="11">
        <v>12</v>
      </c>
      <c r="AN46" s="11">
        <v>98</v>
      </c>
      <c r="AO46" s="11">
        <v>49</v>
      </c>
      <c r="AP46" s="11">
        <v>275</v>
      </c>
    </row>
    <row r="47" spans="1:42" x14ac:dyDescent="0.25">
      <c r="A47" t="s">
        <v>52</v>
      </c>
      <c r="B47" t="s">
        <v>85</v>
      </c>
      <c r="C47" t="s">
        <v>77</v>
      </c>
      <c r="D47" s="11">
        <v>92</v>
      </c>
      <c r="E47" s="11">
        <v>35</v>
      </c>
      <c r="F47" s="11">
        <v>23</v>
      </c>
      <c r="G47" s="11">
        <v>57</v>
      </c>
      <c r="H47" s="11">
        <v>36</v>
      </c>
      <c r="I47" s="11">
        <v>81</v>
      </c>
      <c r="J47" s="11">
        <v>547</v>
      </c>
      <c r="K47" s="11">
        <v>121</v>
      </c>
      <c r="L47" s="11">
        <v>105</v>
      </c>
      <c r="M47" s="11">
        <v>380</v>
      </c>
      <c r="N47" s="11">
        <v>14</v>
      </c>
      <c r="O47" s="11">
        <v>8</v>
      </c>
      <c r="P47" s="11">
        <v>16</v>
      </c>
      <c r="Q47" s="11">
        <v>25</v>
      </c>
      <c r="R47" s="11">
        <v>16</v>
      </c>
      <c r="S47" s="11">
        <v>102</v>
      </c>
      <c r="T47" s="11">
        <v>113</v>
      </c>
      <c r="U47" s="11">
        <v>6</v>
      </c>
      <c r="V47" s="11">
        <v>102</v>
      </c>
      <c r="W47" s="11">
        <v>36</v>
      </c>
      <c r="X47" s="11">
        <v>3</v>
      </c>
      <c r="Y47" s="11">
        <v>113</v>
      </c>
      <c r="Z47" s="11">
        <v>101</v>
      </c>
      <c r="AA47" s="11">
        <v>144</v>
      </c>
      <c r="AB47" s="11">
        <v>24</v>
      </c>
      <c r="AC47" s="11">
        <v>739</v>
      </c>
      <c r="AD47" s="11">
        <v>61</v>
      </c>
      <c r="AE47" s="11">
        <v>1036</v>
      </c>
      <c r="AF47" s="11">
        <v>24</v>
      </c>
      <c r="AG47" s="11">
        <v>13</v>
      </c>
      <c r="AH47" s="11">
        <v>42</v>
      </c>
      <c r="AI47" s="11">
        <v>133</v>
      </c>
      <c r="AJ47" s="11">
        <v>38</v>
      </c>
      <c r="AK47" s="11">
        <v>17</v>
      </c>
      <c r="AL47" s="11">
        <v>354</v>
      </c>
      <c r="AM47" s="11">
        <v>19</v>
      </c>
      <c r="AN47" s="11">
        <v>128</v>
      </c>
      <c r="AO47" s="11">
        <v>119</v>
      </c>
      <c r="AP47" s="11">
        <v>327</v>
      </c>
    </row>
    <row r="48" spans="1:42" x14ac:dyDescent="0.25">
      <c r="A48" t="s">
        <v>52</v>
      </c>
      <c r="B48" t="s">
        <v>85</v>
      </c>
      <c r="C48" t="s">
        <v>78</v>
      </c>
      <c r="D48" s="11">
        <v>50</v>
      </c>
      <c r="E48" s="11">
        <v>31</v>
      </c>
      <c r="F48" s="11">
        <v>15</v>
      </c>
      <c r="G48" s="11">
        <v>62</v>
      </c>
      <c r="H48" s="11">
        <v>23</v>
      </c>
      <c r="I48" s="11">
        <v>53</v>
      </c>
      <c r="J48" s="11">
        <v>407</v>
      </c>
      <c r="K48" s="11">
        <v>70</v>
      </c>
      <c r="L48" s="11">
        <v>61</v>
      </c>
      <c r="M48" s="11">
        <v>293</v>
      </c>
      <c r="N48" s="11">
        <v>12</v>
      </c>
      <c r="O48" s="11">
        <v>9</v>
      </c>
      <c r="P48" s="11">
        <v>15</v>
      </c>
      <c r="Q48" s="11">
        <v>15</v>
      </c>
      <c r="R48" s="11">
        <v>10</v>
      </c>
      <c r="S48" s="11">
        <v>66</v>
      </c>
      <c r="T48" s="11">
        <v>81</v>
      </c>
      <c r="U48" s="11">
        <v>4</v>
      </c>
      <c r="V48" s="11">
        <v>53</v>
      </c>
      <c r="W48" s="11">
        <v>29</v>
      </c>
      <c r="X48" s="11">
        <v>2</v>
      </c>
      <c r="Y48" s="11">
        <v>80</v>
      </c>
      <c r="Z48" s="11">
        <v>71</v>
      </c>
      <c r="AA48" s="11">
        <v>122</v>
      </c>
      <c r="AB48" s="11">
        <v>17</v>
      </c>
      <c r="AC48" s="11">
        <v>534</v>
      </c>
      <c r="AD48" s="11">
        <v>50</v>
      </c>
      <c r="AE48" s="11">
        <v>721</v>
      </c>
      <c r="AF48" s="11">
        <v>19</v>
      </c>
      <c r="AG48" s="11">
        <v>16</v>
      </c>
      <c r="AH48" s="11">
        <v>32</v>
      </c>
      <c r="AI48" s="11">
        <v>112</v>
      </c>
      <c r="AJ48" s="11">
        <v>27</v>
      </c>
      <c r="AK48" s="11">
        <v>17</v>
      </c>
      <c r="AL48" s="11">
        <v>259</v>
      </c>
      <c r="AM48" s="11">
        <v>13</v>
      </c>
      <c r="AN48" s="11">
        <v>85</v>
      </c>
      <c r="AO48" s="11">
        <v>97</v>
      </c>
      <c r="AP48" s="11">
        <v>219</v>
      </c>
    </row>
    <row r="49" spans="1:42" x14ac:dyDescent="0.25">
      <c r="A49" t="s">
        <v>52</v>
      </c>
      <c r="B49" t="s">
        <v>85</v>
      </c>
      <c r="C49" t="s">
        <v>79</v>
      </c>
      <c r="D49" s="11">
        <v>24</v>
      </c>
      <c r="E49" s="11">
        <v>20</v>
      </c>
      <c r="F49" s="11">
        <v>12</v>
      </c>
      <c r="G49" s="11">
        <v>42</v>
      </c>
      <c r="H49" s="11">
        <v>19</v>
      </c>
      <c r="I49" s="11">
        <v>19</v>
      </c>
      <c r="J49" s="11">
        <v>183</v>
      </c>
      <c r="K49" s="11">
        <v>42</v>
      </c>
      <c r="L49" s="11">
        <v>22</v>
      </c>
      <c r="M49" s="11">
        <v>255</v>
      </c>
      <c r="N49" s="11">
        <v>5</v>
      </c>
      <c r="O49" s="11">
        <v>8</v>
      </c>
      <c r="P49" s="11">
        <v>3</v>
      </c>
      <c r="Q49" s="11">
        <v>13</v>
      </c>
      <c r="R49" s="11">
        <v>8</v>
      </c>
      <c r="S49" s="11">
        <v>29</v>
      </c>
      <c r="T49" s="11">
        <v>47</v>
      </c>
      <c r="U49" s="11">
        <v>2</v>
      </c>
      <c r="V49" s="11">
        <v>41</v>
      </c>
      <c r="W49" s="11">
        <v>21</v>
      </c>
      <c r="X49" s="11">
        <v>2</v>
      </c>
      <c r="Y49" s="11">
        <v>54</v>
      </c>
      <c r="Z49" s="11">
        <v>38</v>
      </c>
      <c r="AA49" s="11">
        <v>66</v>
      </c>
      <c r="AB49" s="11">
        <v>12</v>
      </c>
      <c r="AC49" s="11">
        <v>346</v>
      </c>
      <c r="AD49" s="11">
        <v>30</v>
      </c>
      <c r="AE49" s="11">
        <v>478</v>
      </c>
      <c r="AF49" s="11">
        <v>7</v>
      </c>
      <c r="AG49" s="11">
        <v>4</v>
      </c>
      <c r="AH49" s="11">
        <v>17</v>
      </c>
      <c r="AI49" s="11">
        <v>84</v>
      </c>
      <c r="AJ49" s="11">
        <v>19</v>
      </c>
      <c r="AK49" s="11">
        <v>12</v>
      </c>
      <c r="AL49" s="11">
        <v>136</v>
      </c>
      <c r="AM49" s="11">
        <v>4</v>
      </c>
      <c r="AN49" s="11">
        <v>45</v>
      </c>
      <c r="AO49" s="11">
        <v>45</v>
      </c>
      <c r="AP49" s="11">
        <v>74</v>
      </c>
    </row>
    <row r="52" spans="1:42" x14ac:dyDescent="0.25">
      <c r="D52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7401-9159-4050-A15F-AA39CA2DB101}">
  <dimension ref="A1:C13"/>
  <sheetViews>
    <sheetView workbookViewId="0">
      <selection activeCell="M37" sqref="M37"/>
    </sheetView>
  </sheetViews>
  <sheetFormatPr defaultRowHeight="15" x14ac:dyDescent="0.25"/>
  <sheetData>
    <row r="1" spans="1:3" x14ac:dyDescent="0.25">
      <c r="A1" s="8" t="s">
        <v>66</v>
      </c>
      <c r="B1" s="8" t="s">
        <v>105</v>
      </c>
      <c r="C1" s="8" t="s">
        <v>0</v>
      </c>
    </row>
    <row r="2" spans="1:3" x14ac:dyDescent="0.25">
      <c r="A2" s="24" t="s">
        <v>181</v>
      </c>
      <c r="B2" s="24">
        <v>2016</v>
      </c>
      <c r="C2" s="24">
        <v>290</v>
      </c>
    </row>
    <row r="3" spans="1:3" x14ac:dyDescent="0.25">
      <c r="A3" s="24" t="s">
        <v>181</v>
      </c>
      <c r="B3" s="24">
        <v>2017</v>
      </c>
      <c r="C3" s="24">
        <v>286</v>
      </c>
    </row>
    <row r="4" spans="1:3" x14ac:dyDescent="0.25">
      <c r="A4" s="24" t="s">
        <v>181</v>
      </c>
      <c r="B4" s="24">
        <v>2018</v>
      </c>
      <c r="C4" s="24">
        <v>272</v>
      </c>
    </row>
    <row r="5" spans="1:3" x14ac:dyDescent="0.25">
      <c r="A5" s="24" t="s">
        <v>181</v>
      </c>
      <c r="B5" s="24">
        <v>2019</v>
      </c>
      <c r="C5" s="24">
        <v>256</v>
      </c>
    </row>
    <row r="6" spans="1:3" x14ac:dyDescent="0.25">
      <c r="A6" s="24" t="s">
        <v>176</v>
      </c>
      <c r="B6">
        <v>2016</v>
      </c>
      <c r="C6" s="2">
        <f>197/290</f>
        <v>0.67931034482758623</v>
      </c>
    </row>
    <row r="7" spans="1:3" x14ac:dyDescent="0.25">
      <c r="A7" s="24" t="s">
        <v>176</v>
      </c>
      <c r="B7">
        <v>2017</v>
      </c>
      <c r="C7" s="2">
        <f>207/286</f>
        <v>0.72377622377622375</v>
      </c>
    </row>
    <row r="8" spans="1:3" x14ac:dyDescent="0.25">
      <c r="A8" s="24" t="s">
        <v>176</v>
      </c>
      <c r="B8">
        <v>2018</v>
      </c>
      <c r="C8" s="2">
        <f>226/272</f>
        <v>0.83088235294117652</v>
      </c>
    </row>
    <row r="9" spans="1:3" x14ac:dyDescent="0.25">
      <c r="A9" s="24" t="s">
        <v>176</v>
      </c>
      <c r="B9">
        <v>2019</v>
      </c>
      <c r="C9" s="2">
        <f>214/256</f>
        <v>0.8359375</v>
      </c>
    </row>
    <row r="10" spans="1:3" x14ac:dyDescent="0.25">
      <c r="A10" t="s">
        <v>175</v>
      </c>
      <c r="B10">
        <v>2016</v>
      </c>
      <c r="C10">
        <f>110+108+107+149+147+169+151+167+134+132+107+127</f>
        <v>1608</v>
      </c>
    </row>
    <row r="11" spans="1:3" x14ac:dyDescent="0.25">
      <c r="A11" t="s">
        <v>175</v>
      </c>
      <c r="B11">
        <v>2017</v>
      </c>
      <c r="C11">
        <f>124+109+106+150+121+153+141+165+156+171+139+144</f>
        <v>1679</v>
      </c>
    </row>
    <row r="12" spans="1:3" x14ac:dyDescent="0.25">
      <c r="A12" t="s">
        <v>175</v>
      </c>
      <c r="B12">
        <v>2018</v>
      </c>
      <c r="C12">
        <f>114+102+119+134+163+142+120+149+112+139+148+119</f>
        <v>1561</v>
      </c>
    </row>
    <row r="13" spans="1:3" x14ac:dyDescent="0.25">
      <c r="A13" t="s">
        <v>175</v>
      </c>
      <c r="B13">
        <v>2019</v>
      </c>
      <c r="C13">
        <f>141+93+115+160+177+123+120+162+154+150+124+133</f>
        <v>1652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C180-692F-4365-89A2-152D7783C468}">
  <dimension ref="A1:I28"/>
  <sheetViews>
    <sheetView tabSelected="1" workbookViewId="0">
      <selection activeCell="G11" sqref="G11"/>
    </sheetView>
  </sheetViews>
  <sheetFormatPr defaultRowHeight="15" x14ac:dyDescent="0.25"/>
  <cols>
    <col min="1" max="1" width="12.28515625" customWidth="1"/>
  </cols>
  <sheetData>
    <row r="1" spans="1:9" x14ac:dyDescent="0.25">
      <c r="A1" s="8" t="s">
        <v>66</v>
      </c>
      <c r="B1" s="8" t="s">
        <v>109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 x14ac:dyDescent="0.25">
      <c r="A2" t="s">
        <v>121</v>
      </c>
      <c r="B2" t="s">
        <v>50</v>
      </c>
      <c r="C2" s="4">
        <f>OpioidPattern!D7</f>
        <v>0.5641025641025641</v>
      </c>
      <c r="D2" s="4">
        <f>OpioidPattern!E7</f>
        <v>0.41550429999999999</v>
      </c>
      <c r="E2" s="4">
        <f>207/286</f>
        <v>0.72377622377622375</v>
      </c>
      <c r="I2" s="18"/>
    </row>
    <row r="3" spans="1:9" x14ac:dyDescent="0.25">
      <c r="A3" t="s">
        <v>187</v>
      </c>
      <c r="B3" t="s">
        <v>50</v>
      </c>
      <c r="C3" s="23">
        <f>OpioidPattern!D8</f>
        <v>0.05</v>
      </c>
      <c r="D3" s="23">
        <f>OpioidPattern!E8</f>
        <v>0</v>
      </c>
      <c r="E3" s="23">
        <f>OpioidPattern!F8</f>
        <v>0.1</v>
      </c>
      <c r="I3" s="18"/>
    </row>
    <row r="4" spans="1:9" x14ac:dyDescent="0.25">
      <c r="A4" t="s">
        <v>153</v>
      </c>
      <c r="B4" t="s">
        <v>50</v>
      </c>
      <c r="C4" s="21">
        <f>OverdoseRisk!C2</f>
        <v>7.5438493580000003E-3</v>
      </c>
      <c r="D4" s="21">
        <f>OverdoseRisk!D2</f>
        <v>6.5657605787018403E-3</v>
      </c>
      <c r="E4" s="21">
        <f>OverdoseRisk!E2</f>
        <v>8.6259541200034429E-3</v>
      </c>
    </row>
    <row r="5" spans="1:9" x14ac:dyDescent="0.25">
      <c r="A5" t="s">
        <v>154</v>
      </c>
      <c r="B5" t="s">
        <v>50</v>
      </c>
      <c r="C5">
        <f>OverdoseRisk!C3</f>
        <v>1.538E-2</v>
      </c>
      <c r="D5" s="25">
        <f>OverdoseRisk!D3</f>
        <v>1.2175274191616903E-2</v>
      </c>
      <c r="E5" s="25">
        <f>OverdoseRisk!E3</f>
        <v>1.8575312252222864E-2</v>
      </c>
    </row>
    <row r="6" spans="1:9" x14ac:dyDescent="0.25">
      <c r="A6" t="s">
        <v>124</v>
      </c>
      <c r="B6" t="s">
        <v>50</v>
      </c>
      <c r="C6">
        <f>OverdoseRisk!C5</f>
        <v>2.9</v>
      </c>
      <c r="D6">
        <f>OverdoseRisk!D5</f>
        <v>1.7</v>
      </c>
      <c r="E6">
        <f>OverdoseRisk!E5</f>
        <v>5</v>
      </c>
    </row>
    <row r="7" spans="1:9" x14ac:dyDescent="0.25">
      <c r="A7" t="s">
        <v>125</v>
      </c>
      <c r="B7" t="s">
        <v>50</v>
      </c>
      <c r="C7" s="15">
        <f>OverdoseRisk!C6</f>
        <v>2.9950980392156863</v>
      </c>
      <c r="D7" s="15">
        <f>OverdoseRisk!D6</f>
        <v>1.5079650915246505</v>
      </c>
      <c r="E7" s="15">
        <f>OverdoseRisk!E6</f>
        <v>5.9488195813894986</v>
      </c>
    </row>
    <row r="8" spans="1:9" x14ac:dyDescent="0.25">
      <c r="A8" t="s">
        <v>126</v>
      </c>
      <c r="B8" t="s">
        <v>50</v>
      </c>
      <c r="C8" s="15">
        <f>OverdoseRisk!C7</f>
        <v>5.9153225806451619</v>
      </c>
      <c r="D8" s="15">
        <f>OverdoseRisk!D7</f>
        <v>3.6078748383811243</v>
      </c>
      <c r="E8" s="15">
        <f>OverdoseRisk!E7</f>
        <v>9.6985186018235687</v>
      </c>
    </row>
    <row r="9" spans="1:9" x14ac:dyDescent="0.25">
      <c r="A9" t="s">
        <v>156</v>
      </c>
      <c r="B9" t="s">
        <v>50</v>
      </c>
      <c r="C9">
        <f>OverdoseRisk!C8</f>
        <v>3.5</v>
      </c>
      <c r="D9">
        <f>OverdoseRisk!D8</f>
        <v>1.9</v>
      </c>
      <c r="E9">
        <f>OverdoseRisk!E8</f>
        <v>6.4</v>
      </c>
    </row>
    <row r="10" spans="1:9" x14ac:dyDescent="0.25">
      <c r="A10" t="s">
        <v>178</v>
      </c>
      <c r="B10" t="s">
        <v>50</v>
      </c>
      <c r="C10" s="14">
        <f>Mortality!B2</f>
        <v>0.1111111</v>
      </c>
      <c r="D10" s="14">
        <f>Mortality!C2</f>
        <v>6.850038E-2</v>
      </c>
      <c r="E10" s="14">
        <f>Mortality!D2</f>
        <v>0.17524139999999999</v>
      </c>
    </row>
    <row r="11" spans="1:9" x14ac:dyDescent="0.25">
      <c r="A11" t="s">
        <v>179</v>
      </c>
      <c r="B11" t="s">
        <v>50</v>
      </c>
      <c r="C11" s="14">
        <f>Mortality!B3</f>
        <v>3.7000000000000033E-2</v>
      </c>
      <c r="D11" s="14">
        <f>Mortality!C3</f>
        <v>2.9000000000000026E-2</v>
      </c>
      <c r="E11" s="14">
        <f>Mortality!D3</f>
        <v>4.500000000000004E-2</v>
      </c>
    </row>
    <row r="12" spans="1:9" x14ac:dyDescent="0.25">
      <c r="A12" t="s">
        <v>180</v>
      </c>
      <c r="B12" t="s">
        <v>50</v>
      </c>
      <c r="C12">
        <f>Mortality!B4</f>
        <v>0.8</v>
      </c>
      <c r="D12">
        <f>Mortality!C4</f>
        <v>0.65</v>
      </c>
      <c r="E12">
        <f>Mortality!D4</f>
        <v>0.95</v>
      </c>
    </row>
    <row r="13" spans="1:9" x14ac:dyDescent="0.25">
      <c r="A13" t="s">
        <v>184</v>
      </c>
      <c r="B13" t="s">
        <v>62</v>
      </c>
      <c r="C13" s="15">
        <f>DecisionTree!C3</f>
        <v>0.64500000000000002</v>
      </c>
      <c r="D13" s="15">
        <f>DecisionTree!D3</f>
        <v>0.5714285714285714</v>
      </c>
      <c r="E13" s="15">
        <f>DecisionTree!E3</f>
        <v>0.85</v>
      </c>
    </row>
    <row r="14" spans="1:9" x14ac:dyDescent="0.25">
      <c r="A14" t="s">
        <v>185</v>
      </c>
      <c r="B14" t="s">
        <v>63</v>
      </c>
      <c r="C14" s="15">
        <f>DecisionTree!C4</f>
        <v>0.64500000000000002</v>
      </c>
      <c r="D14" s="15">
        <f>DecisionTree!D4</f>
        <v>0.5714285714285714</v>
      </c>
      <c r="E14" s="15">
        <f>DecisionTree!E4</f>
        <v>0.85</v>
      </c>
    </row>
    <row r="15" spans="1:9" x14ac:dyDescent="0.25">
      <c r="A15" t="str">
        <f>DecisionTree!A5</f>
        <v>OD_911_priv</v>
      </c>
      <c r="B15" t="str">
        <f>DecisionTree!B5</f>
        <v>na</v>
      </c>
      <c r="C15" s="15">
        <f>DecisionTree!C5</f>
        <v>0.4112627986348123</v>
      </c>
      <c r="D15" s="15">
        <f>DecisionTree!D5</f>
        <v>0.38250698324022347</v>
      </c>
      <c r="E15" s="15">
        <f>DecisionTree!E5</f>
        <v>0.64066852367688021</v>
      </c>
    </row>
    <row r="16" spans="1:9" x14ac:dyDescent="0.25">
      <c r="A16" t="str">
        <f>DecisionTree!A6</f>
        <v>OD_911_pub_mul</v>
      </c>
      <c r="B16" t="str">
        <f>DecisionTree!B6</f>
        <v>na</v>
      </c>
      <c r="C16" s="15">
        <f>DecisionTree!C6</f>
        <v>1.302</v>
      </c>
      <c r="D16" s="15">
        <f>DecisionTree!D6</f>
        <v>1.232</v>
      </c>
      <c r="E16" s="15">
        <f>DecisionTree!E6</f>
        <v>1.377</v>
      </c>
    </row>
    <row r="17" spans="1:5" x14ac:dyDescent="0.25">
      <c r="A17" t="s">
        <v>64</v>
      </c>
      <c r="B17" t="s">
        <v>50</v>
      </c>
      <c r="C17">
        <f>DecisionTree!C7</f>
        <v>0.95</v>
      </c>
      <c r="D17">
        <f>DecisionTree!D7</f>
        <v>0.85299999999999998</v>
      </c>
      <c r="E17">
        <f>DecisionTree!E7</f>
        <v>0.99</v>
      </c>
    </row>
    <row r="18" spans="1:5" x14ac:dyDescent="0.25">
      <c r="A18" t="s">
        <v>65</v>
      </c>
      <c r="B18" t="s">
        <v>50</v>
      </c>
      <c r="C18" s="14">
        <f>DecisionTree!C8</f>
        <v>7.5600000000000001E-2</v>
      </c>
      <c r="D18" s="14">
        <f>DecisionTree!D8</f>
        <v>4.8390339999999997E-2</v>
      </c>
      <c r="E18" s="14">
        <f>DecisionTree!E8</f>
        <v>0.11579589999999999</v>
      </c>
    </row>
    <row r="19" spans="1:5" x14ac:dyDescent="0.25">
      <c r="A19" t="s">
        <v>169</v>
      </c>
      <c r="B19" t="s">
        <v>50</v>
      </c>
      <c r="C19">
        <v>0.5</v>
      </c>
      <c r="D19">
        <v>0.1</v>
      </c>
      <c r="E19">
        <v>0.9</v>
      </c>
    </row>
    <row r="20" spans="1:5" x14ac:dyDescent="0.25">
      <c r="A20" t="s">
        <v>172</v>
      </c>
      <c r="B20" t="s">
        <v>50</v>
      </c>
      <c r="C20">
        <f>NxKit!B4</f>
        <v>0.7</v>
      </c>
      <c r="D20">
        <f>NxKit!C4</f>
        <v>0.4</v>
      </c>
      <c r="E20">
        <f>NxKit!D4</f>
        <v>1</v>
      </c>
    </row>
    <row r="28" spans="1:5" ht="13.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1794-BA7F-46A4-A538-473EACC83541}">
  <dimension ref="A1:J49"/>
  <sheetViews>
    <sheetView workbookViewId="0">
      <selection activeCell="I28" sqref="I28"/>
    </sheetView>
  </sheetViews>
  <sheetFormatPr defaultRowHeight="15" x14ac:dyDescent="0.25"/>
  <sheetData>
    <row r="1" spans="1:10" x14ac:dyDescent="0.25">
      <c r="A1" s="8" t="s">
        <v>46</v>
      </c>
      <c r="B1" s="8" t="s">
        <v>81</v>
      </c>
      <c r="C1" s="8" t="s">
        <v>82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5">
      <c r="A2" t="s">
        <v>51</v>
      </c>
      <c r="B2" t="s">
        <v>83</v>
      </c>
      <c r="C2" t="s">
        <v>74</v>
      </c>
      <c r="D2" s="9">
        <v>2.4942686840898669E-2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88</v>
      </c>
    </row>
    <row r="3" spans="1:10" x14ac:dyDescent="0.25">
      <c r="A3" t="s">
        <v>51</v>
      </c>
      <c r="B3" t="s">
        <v>83</v>
      </c>
      <c r="C3" t="s">
        <v>75</v>
      </c>
      <c r="D3" s="9">
        <v>6.7126436781609192E-2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1:10" x14ac:dyDescent="0.25">
      <c r="A4" t="s">
        <v>51</v>
      </c>
      <c r="B4" t="s">
        <v>83</v>
      </c>
      <c r="C4" t="s">
        <v>76</v>
      </c>
      <c r="D4" s="9">
        <v>6.9954776710005648E-2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</row>
    <row r="5" spans="1:10" x14ac:dyDescent="0.25">
      <c r="A5" t="s">
        <v>51</v>
      </c>
      <c r="B5" t="s">
        <v>83</v>
      </c>
      <c r="C5" t="s">
        <v>77</v>
      </c>
      <c r="D5" s="9">
        <v>5.6965357481309889E-2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</row>
    <row r="6" spans="1:10" x14ac:dyDescent="0.25">
      <c r="A6" t="s">
        <v>51</v>
      </c>
      <c r="B6" t="s">
        <v>83</v>
      </c>
      <c r="C6" t="s">
        <v>78</v>
      </c>
      <c r="D6" s="9">
        <v>3.7692145714887347E-2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</row>
    <row r="7" spans="1:10" x14ac:dyDescent="0.25">
      <c r="A7" t="s">
        <v>51</v>
      </c>
      <c r="B7" t="s">
        <v>83</v>
      </c>
      <c r="C7" t="s">
        <v>79</v>
      </c>
      <c r="D7" s="9">
        <v>1.5907447577729574E-2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</row>
    <row r="8" spans="1:10" x14ac:dyDescent="0.25">
      <c r="A8" t="s">
        <v>51</v>
      </c>
      <c r="B8" t="s">
        <v>84</v>
      </c>
      <c r="C8" t="s">
        <v>74</v>
      </c>
      <c r="D8" s="9">
        <v>2.6074182886522218E-2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</row>
    <row r="9" spans="1:10" x14ac:dyDescent="0.25">
      <c r="A9" t="s">
        <v>51</v>
      </c>
      <c r="B9" t="s">
        <v>84</v>
      </c>
      <c r="C9" t="s">
        <v>75</v>
      </c>
      <c r="D9" s="9">
        <v>5.373573794626426E-2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</row>
    <row r="10" spans="1:10" x14ac:dyDescent="0.25">
      <c r="A10" t="s">
        <v>51</v>
      </c>
      <c r="B10" t="s">
        <v>84</v>
      </c>
      <c r="C10" t="s">
        <v>76</v>
      </c>
      <c r="D10" s="9">
        <v>6.8940493468795355E-2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</row>
    <row r="11" spans="1:10" x14ac:dyDescent="0.25">
      <c r="A11" t="s">
        <v>51</v>
      </c>
      <c r="B11" t="s">
        <v>84</v>
      </c>
      <c r="C11" t="s">
        <v>77</v>
      </c>
      <c r="D11" s="9">
        <v>4.1410184667039732E-2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</row>
    <row r="12" spans="1:10" x14ac:dyDescent="0.25">
      <c r="A12" t="s">
        <v>51</v>
      </c>
      <c r="B12" t="s">
        <v>84</v>
      </c>
      <c r="C12" t="s">
        <v>78</v>
      </c>
      <c r="D12" s="9">
        <v>3.7641154328732745E-2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</row>
    <row r="13" spans="1:10" x14ac:dyDescent="0.25">
      <c r="A13" t="s">
        <v>51</v>
      </c>
      <c r="B13" t="s">
        <v>84</v>
      </c>
      <c r="C13" t="s">
        <v>79</v>
      </c>
      <c r="D13" s="9">
        <v>2.5056947608200455E-2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</row>
    <row r="14" spans="1:10" x14ac:dyDescent="0.25">
      <c r="A14" t="s">
        <v>51</v>
      </c>
      <c r="B14" t="s">
        <v>86</v>
      </c>
      <c r="C14" t="s">
        <v>74</v>
      </c>
      <c r="D14" s="9">
        <v>2.436938862761864E-2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</row>
    <row r="15" spans="1:10" x14ac:dyDescent="0.25">
      <c r="A15" t="s">
        <v>51</v>
      </c>
      <c r="B15" t="s">
        <v>86</v>
      </c>
      <c r="C15" t="s">
        <v>75</v>
      </c>
      <c r="D15" s="9">
        <v>6.2884483937115515E-2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</row>
    <row r="16" spans="1:10" x14ac:dyDescent="0.25">
      <c r="A16" t="s">
        <v>51</v>
      </c>
      <c r="B16" t="s">
        <v>86</v>
      </c>
      <c r="C16" t="s">
        <v>76</v>
      </c>
      <c r="D16" s="9">
        <v>5.9245960502692999E-2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</row>
    <row r="17" spans="1:9" x14ac:dyDescent="0.25">
      <c r="A17" t="s">
        <v>51</v>
      </c>
      <c r="B17" t="s">
        <v>86</v>
      </c>
      <c r="C17" t="s">
        <v>77</v>
      </c>
      <c r="D17" s="9">
        <v>4.6042617960426177E-2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</row>
    <row r="18" spans="1:9" x14ac:dyDescent="0.25">
      <c r="A18" t="s">
        <v>51</v>
      </c>
      <c r="B18" t="s">
        <v>86</v>
      </c>
      <c r="C18" t="s">
        <v>78</v>
      </c>
      <c r="D18" s="9">
        <v>2.6683608640406607E-2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</row>
    <row r="19" spans="1:9" x14ac:dyDescent="0.25">
      <c r="A19" t="s">
        <v>51</v>
      </c>
      <c r="B19" t="s">
        <v>86</v>
      </c>
      <c r="C19" t="s">
        <v>79</v>
      </c>
      <c r="D19" s="9">
        <v>2.9069767441860465E-2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</row>
    <row r="20" spans="1:9" x14ac:dyDescent="0.25">
      <c r="A20" t="s">
        <v>51</v>
      </c>
      <c r="B20" t="s">
        <v>85</v>
      </c>
      <c r="C20" t="s">
        <v>74</v>
      </c>
      <c r="D20" s="9">
        <v>2.2212908633696564E-2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</row>
    <row r="21" spans="1:9" x14ac:dyDescent="0.25">
      <c r="A21" t="s">
        <v>51</v>
      </c>
      <c r="B21" t="s">
        <v>85</v>
      </c>
      <c r="C21" t="s">
        <v>75</v>
      </c>
      <c r="D21" s="9">
        <v>5.5646481178396073E-2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9" x14ac:dyDescent="0.25">
      <c r="A22" t="s">
        <v>51</v>
      </c>
      <c r="B22" t="s">
        <v>85</v>
      </c>
      <c r="C22" t="s">
        <v>76</v>
      </c>
      <c r="D22" s="9">
        <v>6.0267857142857144E-2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</row>
    <row r="23" spans="1:9" x14ac:dyDescent="0.25">
      <c r="A23" t="s">
        <v>51</v>
      </c>
      <c r="B23" t="s">
        <v>85</v>
      </c>
      <c r="C23" t="s">
        <v>77</v>
      </c>
      <c r="D23" s="9">
        <v>4.1769041769041768E-2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</row>
    <row r="24" spans="1:9" x14ac:dyDescent="0.25">
      <c r="A24" t="s">
        <v>51</v>
      </c>
      <c r="B24" t="s">
        <v>85</v>
      </c>
      <c r="C24" t="s">
        <v>78</v>
      </c>
      <c r="D24" s="9">
        <v>3.0120481927710843E-2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9" x14ac:dyDescent="0.25">
      <c r="A25" t="s">
        <v>51</v>
      </c>
      <c r="B25" t="s">
        <v>85</v>
      </c>
      <c r="C25" t="s">
        <v>79</v>
      </c>
      <c r="D25" s="9">
        <v>1.7964071856287425E-2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</row>
    <row r="26" spans="1:9" x14ac:dyDescent="0.25">
      <c r="A26" t="s">
        <v>52</v>
      </c>
      <c r="B26" t="s">
        <v>83</v>
      </c>
      <c r="C26" t="s">
        <v>74</v>
      </c>
      <c r="D26" s="9">
        <v>2.7733912356889063E-2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</row>
    <row r="27" spans="1:9" x14ac:dyDescent="0.25">
      <c r="A27" t="s">
        <v>52</v>
      </c>
      <c r="B27" t="s">
        <v>83</v>
      </c>
      <c r="C27" t="s">
        <v>75</v>
      </c>
      <c r="D27" s="9">
        <v>6.7545891997861346E-2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 x14ac:dyDescent="0.25">
      <c r="A28" t="s">
        <v>52</v>
      </c>
      <c r="B28" t="s">
        <v>83</v>
      </c>
      <c r="C28" t="s">
        <v>76</v>
      </c>
      <c r="D28" s="9">
        <v>5.9462835727670207E-2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</row>
    <row r="29" spans="1:9" x14ac:dyDescent="0.25">
      <c r="A29" t="s">
        <v>52</v>
      </c>
      <c r="B29" t="s">
        <v>83</v>
      </c>
      <c r="C29" t="s">
        <v>77</v>
      </c>
      <c r="D29" s="9">
        <v>4.374098124098124E-2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</row>
    <row r="30" spans="1:9" x14ac:dyDescent="0.25">
      <c r="A30" t="s">
        <v>52</v>
      </c>
      <c r="B30" t="s">
        <v>83</v>
      </c>
      <c r="C30" t="s">
        <v>78</v>
      </c>
      <c r="D30" s="9">
        <v>3.1348543869411986E-2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9" x14ac:dyDescent="0.25">
      <c r="A31" t="s">
        <v>52</v>
      </c>
      <c r="B31" t="s">
        <v>83</v>
      </c>
      <c r="C31" t="s">
        <v>79</v>
      </c>
      <c r="D31" s="9">
        <v>1.1685116851168511E-2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</row>
    <row r="32" spans="1:9" x14ac:dyDescent="0.25">
      <c r="A32" t="s">
        <v>52</v>
      </c>
      <c r="B32" t="s">
        <v>84</v>
      </c>
      <c r="C32" t="s">
        <v>74</v>
      </c>
      <c r="D32" s="9">
        <v>3.5166479610924055E-2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</row>
    <row r="33" spans="1:9" x14ac:dyDescent="0.25">
      <c r="A33" t="s">
        <v>52</v>
      </c>
      <c r="B33" t="s">
        <v>84</v>
      </c>
      <c r="C33" t="s">
        <v>75</v>
      </c>
      <c r="D33" s="9">
        <v>4.6284224250325946E-2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</row>
    <row r="34" spans="1:9" x14ac:dyDescent="0.25">
      <c r="A34" t="s">
        <v>52</v>
      </c>
      <c r="B34" t="s">
        <v>84</v>
      </c>
      <c r="C34" t="s">
        <v>76</v>
      </c>
      <c r="D34" s="9">
        <v>4.4698544698544701E-2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</row>
    <row r="35" spans="1:9" x14ac:dyDescent="0.25">
      <c r="A35" t="s">
        <v>52</v>
      </c>
      <c r="B35" t="s">
        <v>84</v>
      </c>
      <c r="C35" t="s">
        <v>77</v>
      </c>
      <c r="D35" s="9">
        <v>3.0814689742507388E-2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</row>
    <row r="36" spans="1:9" x14ac:dyDescent="0.25">
      <c r="A36" t="s">
        <v>52</v>
      </c>
      <c r="B36" t="s">
        <v>84</v>
      </c>
      <c r="C36" t="s">
        <v>78</v>
      </c>
      <c r="D36" s="9">
        <v>3.125E-2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</row>
    <row r="37" spans="1:9" x14ac:dyDescent="0.25">
      <c r="A37" t="s">
        <v>52</v>
      </c>
      <c r="B37" t="s">
        <v>84</v>
      </c>
      <c r="C37" t="s">
        <v>79</v>
      </c>
      <c r="D37" s="9">
        <v>8.3056478405315621E-3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</row>
    <row r="38" spans="1:9" x14ac:dyDescent="0.25">
      <c r="A38" t="s">
        <v>52</v>
      </c>
      <c r="B38" t="s">
        <v>86</v>
      </c>
      <c r="C38" t="s">
        <v>74</v>
      </c>
      <c r="D38" s="9">
        <v>3.6120840630472856E-2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 x14ac:dyDescent="0.25">
      <c r="A39" t="s">
        <v>52</v>
      </c>
      <c r="B39" t="s">
        <v>86</v>
      </c>
      <c r="C39" t="s">
        <v>75</v>
      </c>
      <c r="D39" s="9">
        <v>5.2423777144110548E-2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</row>
    <row r="40" spans="1:9" x14ac:dyDescent="0.25">
      <c r="A40" t="s">
        <v>52</v>
      </c>
      <c r="B40" t="s">
        <v>86</v>
      </c>
      <c r="C40" t="s">
        <v>76</v>
      </c>
      <c r="D40" s="9">
        <v>4.7795479807336047E-2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</row>
    <row r="41" spans="1:9" x14ac:dyDescent="0.25">
      <c r="A41" t="s">
        <v>52</v>
      </c>
      <c r="B41" t="s">
        <v>86</v>
      </c>
      <c r="C41" t="s">
        <v>77</v>
      </c>
      <c r="D41" s="9">
        <v>3.065373787926181E-2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</row>
    <row r="42" spans="1:9" x14ac:dyDescent="0.25">
      <c r="A42" t="s">
        <v>52</v>
      </c>
      <c r="B42" t="s">
        <v>86</v>
      </c>
      <c r="C42" t="s">
        <v>78</v>
      </c>
      <c r="D42" s="9">
        <v>1.3197969543147208E-2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</row>
    <row r="43" spans="1:9" x14ac:dyDescent="0.25">
      <c r="A43" t="s">
        <v>52</v>
      </c>
      <c r="B43" t="s">
        <v>86</v>
      </c>
      <c r="C43" t="s">
        <v>79</v>
      </c>
      <c r="D43" s="9">
        <v>2.0876826722338204E-2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</row>
    <row r="44" spans="1:9" x14ac:dyDescent="0.25">
      <c r="A44" t="s">
        <v>52</v>
      </c>
      <c r="B44" t="s">
        <v>85</v>
      </c>
      <c r="C44" t="s">
        <v>74</v>
      </c>
      <c r="D44" s="9">
        <v>3.0328919265271252E-2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</row>
    <row r="45" spans="1:9" x14ac:dyDescent="0.25">
      <c r="A45" t="s">
        <v>52</v>
      </c>
      <c r="B45" t="s">
        <v>85</v>
      </c>
      <c r="C45" t="s">
        <v>75</v>
      </c>
      <c r="D45" s="9">
        <v>6.0930424042815977E-2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</row>
    <row r="46" spans="1:9" x14ac:dyDescent="0.25">
      <c r="A46" t="s">
        <v>52</v>
      </c>
      <c r="B46" t="s">
        <v>85</v>
      </c>
      <c r="C46" t="s">
        <v>76</v>
      </c>
      <c r="D46" s="9">
        <v>4.7806155861165683E-2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</row>
    <row r="47" spans="1:9" x14ac:dyDescent="0.25">
      <c r="A47" t="s">
        <v>52</v>
      </c>
      <c r="B47" t="s">
        <v>85</v>
      </c>
      <c r="C47" t="s">
        <v>77</v>
      </c>
      <c r="D47" s="9">
        <v>2.9858849077090119E-2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</row>
    <row r="48" spans="1:9" x14ac:dyDescent="0.25">
      <c r="A48" t="s">
        <v>52</v>
      </c>
      <c r="B48" t="s">
        <v>85</v>
      </c>
      <c r="C48" t="s">
        <v>78</v>
      </c>
      <c r="D48" s="9">
        <v>2.3972602739726026E-2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</row>
    <row r="49" spans="1:9" x14ac:dyDescent="0.25">
      <c r="A49" t="s">
        <v>52</v>
      </c>
      <c r="B49" t="s">
        <v>85</v>
      </c>
      <c r="C49" t="s">
        <v>79</v>
      </c>
      <c r="D49" s="9">
        <v>1.3927576601671309E-2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04AD-7E04-4390-97A6-C2EE83CBA72D}">
  <dimension ref="A1:J49"/>
  <sheetViews>
    <sheetView workbookViewId="0">
      <selection activeCell="I37" sqref="I37"/>
    </sheetView>
  </sheetViews>
  <sheetFormatPr defaultRowHeight="15" x14ac:dyDescent="0.25"/>
  <sheetData>
    <row r="1" spans="1:10" x14ac:dyDescent="0.25">
      <c r="A1" s="8" t="s">
        <v>46</v>
      </c>
      <c r="B1" s="8" t="s">
        <v>81</v>
      </c>
      <c r="C1" s="8" t="s">
        <v>82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5">
      <c r="A2" t="s">
        <v>51</v>
      </c>
      <c r="B2" t="s">
        <v>83</v>
      </c>
      <c r="C2" t="s">
        <v>74</v>
      </c>
      <c r="D2" s="9">
        <v>3.9431453461714807E-3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152</v>
      </c>
    </row>
    <row r="3" spans="1:10" x14ac:dyDescent="0.25">
      <c r="A3" t="s">
        <v>51</v>
      </c>
      <c r="B3" t="s">
        <v>83</v>
      </c>
      <c r="C3" t="s">
        <v>75</v>
      </c>
      <c r="D3" s="9">
        <v>5.6091954022988506E-2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1:10" x14ac:dyDescent="0.25">
      <c r="A4" t="s">
        <v>51</v>
      </c>
      <c r="B4" t="s">
        <v>83</v>
      </c>
      <c r="C4" t="s">
        <v>76</v>
      </c>
      <c r="D4" s="9">
        <v>4.8473713962690783E-2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</row>
    <row r="5" spans="1:10" x14ac:dyDescent="0.25">
      <c r="A5" t="s">
        <v>51</v>
      </c>
      <c r="B5" t="s">
        <v>83</v>
      </c>
      <c r="C5" t="s">
        <v>77</v>
      </c>
      <c r="D5" s="9">
        <v>2.2428135200589661E-2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</row>
    <row r="6" spans="1:10" x14ac:dyDescent="0.25">
      <c r="A6" t="s">
        <v>51</v>
      </c>
      <c r="B6" t="s">
        <v>83</v>
      </c>
      <c r="C6" t="s">
        <v>78</v>
      </c>
      <c r="D6" s="9">
        <v>1.284480943356496E-2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</row>
    <row r="7" spans="1:10" x14ac:dyDescent="0.25">
      <c r="A7" t="s">
        <v>51</v>
      </c>
      <c r="B7" t="s">
        <v>83</v>
      </c>
      <c r="C7" t="s">
        <v>79</v>
      </c>
      <c r="D7" s="9">
        <v>2.1691973969631237E-3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</row>
    <row r="8" spans="1:10" x14ac:dyDescent="0.25">
      <c r="A8" t="s">
        <v>51</v>
      </c>
      <c r="B8" t="s">
        <v>84</v>
      </c>
      <c r="C8" t="s">
        <v>74</v>
      </c>
      <c r="D8" s="9">
        <v>1.1017260374586854E-3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</row>
    <row r="9" spans="1:10" x14ac:dyDescent="0.25">
      <c r="A9" t="s">
        <v>51</v>
      </c>
      <c r="B9" t="s">
        <v>84</v>
      </c>
      <c r="C9" t="s">
        <v>75</v>
      </c>
      <c r="D9" s="9">
        <v>1.6562384983437616E-2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</row>
    <row r="10" spans="1:10" x14ac:dyDescent="0.25">
      <c r="A10" t="s">
        <v>51</v>
      </c>
      <c r="B10" t="s">
        <v>84</v>
      </c>
      <c r="C10" t="s">
        <v>76</v>
      </c>
      <c r="D10" s="9">
        <v>2.0319303338171262E-2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</row>
    <row r="11" spans="1:10" x14ac:dyDescent="0.25">
      <c r="A11" t="s">
        <v>51</v>
      </c>
      <c r="B11" t="s">
        <v>84</v>
      </c>
      <c r="C11" t="s">
        <v>77</v>
      </c>
      <c r="D11" s="9">
        <v>1.9026301063234472E-2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</row>
    <row r="12" spans="1:10" x14ac:dyDescent="0.25">
      <c r="A12" t="s">
        <v>51</v>
      </c>
      <c r="B12" t="s">
        <v>84</v>
      </c>
      <c r="C12" t="s">
        <v>78</v>
      </c>
      <c r="D12" s="9">
        <v>3.7641154328732745E-2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</row>
    <row r="13" spans="1:10" x14ac:dyDescent="0.25">
      <c r="A13" t="s">
        <v>51</v>
      </c>
      <c r="B13" t="s">
        <v>84</v>
      </c>
      <c r="C13" t="s">
        <v>79</v>
      </c>
      <c r="D13" s="9">
        <v>6.8337129840546698E-3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</row>
    <row r="14" spans="1:10" x14ac:dyDescent="0.25">
      <c r="A14" t="s">
        <v>51</v>
      </c>
      <c r="B14" t="s">
        <v>86</v>
      </c>
      <c r="C14" t="s">
        <v>74</v>
      </c>
      <c r="D14" s="9">
        <v>3.3528918692372171E-3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</row>
    <row r="15" spans="1:10" x14ac:dyDescent="0.25">
      <c r="A15" t="s">
        <v>51</v>
      </c>
      <c r="B15" t="s">
        <v>86</v>
      </c>
      <c r="C15" t="s">
        <v>75</v>
      </c>
      <c r="D15" s="9">
        <v>4.0916530278232409E-2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</row>
    <row r="16" spans="1:10" x14ac:dyDescent="0.25">
      <c r="A16" t="s">
        <v>51</v>
      </c>
      <c r="B16" t="s">
        <v>86</v>
      </c>
      <c r="C16" t="s">
        <v>76</v>
      </c>
      <c r="D16" s="9">
        <v>3.9434523809523808E-2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</row>
    <row r="17" spans="1:9" x14ac:dyDescent="0.25">
      <c r="A17" t="s">
        <v>51</v>
      </c>
      <c r="B17" t="s">
        <v>86</v>
      </c>
      <c r="C17" t="s">
        <v>77</v>
      </c>
      <c r="D17" s="9">
        <v>2.5798525798525797E-2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</row>
    <row r="18" spans="1:9" x14ac:dyDescent="0.25">
      <c r="A18" t="s">
        <v>51</v>
      </c>
      <c r="B18" t="s">
        <v>86</v>
      </c>
      <c r="C18" t="s">
        <v>78</v>
      </c>
      <c r="D18" s="9">
        <v>1.2048192771084338E-2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</row>
    <row r="19" spans="1:9" x14ac:dyDescent="0.25">
      <c r="A19" t="s">
        <v>51</v>
      </c>
      <c r="B19" t="s">
        <v>86</v>
      </c>
      <c r="C19" t="s">
        <v>79</v>
      </c>
      <c r="D19" s="9">
        <v>2.9940119760479044E-3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</row>
    <row r="20" spans="1:9" x14ac:dyDescent="0.25">
      <c r="A20" t="s">
        <v>51</v>
      </c>
      <c r="B20" t="s">
        <v>85</v>
      </c>
      <c r="C20" t="s">
        <v>74</v>
      </c>
      <c r="D20" s="9">
        <v>3.8477982043608381E-3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</row>
    <row r="21" spans="1:9" x14ac:dyDescent="0.25">
      <c r="A21" t="s">
        <v>51</v>
      </c>
      <c r="B21" t="s">
        <v>85</v>
      </c>
      <c r="C21" t="s">
        <v>75</v>
      </c>
      <c r="D21" s="9">
        <v>4.5340624287992709E-2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9" x14ac:dyDescent="0.25">
      <c r="A22" t="s">
        <v>51</v>
      </c>
      <c r="B22" t="s">
        <v>85</v>
      </c>
      <c r="C22" t="s">
        <v>76</v>
      </c>
      <c r="D22" s="9">
        <v>3.7701974865350089E-2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</row>
    <row r="23" spans="1:9" x14ac:dyDescent="0.25">
      <c r="A23" t="s">
        <v>51</v>
      </c>
      <c r="B23" t="s">
        <v>85</v>
      </c>
      <c r="C23" t="s">
        <v>77</v>
      </c>
      <c r="D23" s="9">
        <v>2.5875190258751901E-2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</row>
    <row r="24" spans="1:9" x14ac:dyDescent="0.25">
      <c r="A24" t="s">
        <v>51</v>
      </c>
      <c r="B24" t="s">
        <v>85</v>
      </c>
      <c r="C24" t="s">
        <v>78</v>
      </c>
      <c r="D24" s="9">
        <v>1.5247776365946633E-2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9" x14ac:dyDescent="0.25">
      <c r="A25" t="s">
        <v>51</v>
      </c>
      <c r="B25" t="s">
        <v>85</v>
      </c>
      <c r="C25" t="s">
        <v>79</v>
      </c>
      <c r="D25" s="9">
        <v>5.8139534883720929E-3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</row>
    <row r="26" spans="1:9" x14ac:dyDescent="0.25">
      <c r="A26" t="s">
        <v>52</v>
      </c>
      <c r="B26" t="s">
        <v>83</v>
      </c>
      <c r="C26" t="s">
        <v>74</v>
      </c>
      <c r="D26" s="9">
        <v>3.3557046979865771E-3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</row>
    <row r="27" spans="1:9" x14ac:dyDescent="0.25">
      <c r="A27" t="s">
        <v>52</v>
      </c>
      <c r="B27" t="s">
        <v>83</v>
      </c>
      <c r="C27" t="s">
        <v>75</v>
      </c>
      <c r="D27" s="9">
        <v>3.920869720192479E-2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 x14ac:dyDescent="0.25">
      <c r="A28" t="s">
        <v>52</v>
      </c>
      <c r="B28" t="s">
        <v>83</v>
      </c>
      <c r="C28" t="s">
        <v>76</v>
      </c>
      <c r="D28" s="9">
        <v>2.7357901311680199E-2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</row>
    <row r="29" spans="1:9" x14ac:dyDescent="0.25">
      <c r="A29" t="s">
        <v>52</v>
      </c>
      <c r="B29" t="s">
        <v>83</v>
      </c>
      <c r="C29" t="s">
        <v>77</v>
      </c>
      <c r="D29" s="9">
        <v>1.0281385281385282E-2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</row>
    <row r="30" spans="1:9" x14ac:dyDescent="0.25">
      <c r="A30" t="s">
        <v>52</v>
      </c>
      <c r="B30" t="s">
        <v>83</v>
      </c>
      <c r="C30" t="s">
        <v>78</v>
      </c>
      <c r="D30" s="9">
        <v>6.3068076423669081E-3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9" x14ac:dyDescent="0.25">
      <c r="A31" t="s">
        <v>52</v>
      </c>
      <c r="B31" t="s">
        <v>83</v>
      </c>
      <c r="C31" t="s">
        <v>79</v>
      </c>
      <c r="D31" s="9">
        <v>1.025010250102501E-3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</row>
    <row r="32" spans="1:9" x14ac:dyDescent="0.25">
      <c r="A32" t="s">
        <v>52</v>
      </c>
      <c r="B32" t="s">
        <v>84</v>
      </c>
      <c r="C32" t="s">
        <v>74</v>
      </c>
      <c r="D32" s="9">
        <v>1.4964459408903852E-3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</row>
    <row r="33" spans="1:9" x14ac:dyDescent="0.25">
      <c r="A33" t="s">
        <v>52</v>
      </c>
      <c r="B33" t="s">
        <v>84</v>
      </c>
      <c r="C33" t="s">
        <v>75</v>
      </c>
      <c r="D33" s="9">
        <v>1.2059973924380704E-2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</row>
    <row r="34" spans="1:9" x14ac:dyDescent="0.25">
      <c r="A34" t="s">
        <v>52</v>
      </c>
      <c r="B34" t="s">
        <v>84</v>
      </c>
      <c r="C34" t="s">
        <v>76</v>
      </c>
      <c r="D34" s="9">
        <v>1.0914760914760915E-2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</row>
    <row r="35" spans="1:9" x14ac:dyDescent="0.25">
      <c r="A35" t="s">
        <v>52</v>
      </c>
      <c r="B35" t="s">
        <v>84</v>
      </c>
      <c r="C35" t="s">
        <v>77</v>
      </c>
      <c r="D35" s="9">
        <v>1.2241452089489235E-2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</row>
    <row r="36" spans="1:9" x14ac:dyDescent="0.25">
      <c r="A36" t="s">
        <v>52</v>
      </c>
      <c r="B36" t="s">
        <v>84</v>
      </c>
      <c r="C36" t="s">
        <v>78</v>
      </c>
      <c r="D36" s="9">
        <v>1.46484375E-2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</row>
    <row r="37" spans="1:9" x14ac:dyDescent="0.25">
      <c r="A37" t="s">
        <v>52</v>
      </c>
      <c r="B37" t="s">
        <v>84</v>
      </c>
      <c r="C37" t="s">
        <v>79</v>
      </c>
      <c r="D37" s="9">
        <v>0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</row>
    <row r="38" spans="1:9" x14ac:dyDescent="0.25">
      <c r="A38" t="s">
        <v>52</v>
      </c>
      <c r="B38" t="s">
        <v>86</v>
      </c>
      <c r="C38" t="s">
        <v>74</v>
      </c>
      <c r="D38" s="9">
        <v>3.8445108927808629E-3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 x14ac:dyDescent="0.25">
      <c r="A39" t="s">
        <v>52</v>
      </c>
      <c r="B39" t="s">
        <v>86</v>
      </c>
      <c r="C39" t="s">
        <v>75</v>
      </c>
      <c r="D39" s="9">
        <v>3.1700288184438041E-2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</row>
    <row r="40" spans="1:9" x14ac:dyDescent="0.25">
      <c r="A40" t="s">
        <v>52</v>
      </c>
      <c r="B40" t="s">
        <v>86</v>
      </c>
      <c r="C40" t="s">
        <v>76</v>
      </c>
      <c r="D40" s="9">
        <v>2.2920759659463E-2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</row>
    <row r="41" spans="1:9" x14ac:dyDescent="0.25">
      <c r="A41" t="s">
        <v>52</v>
      </c>
      <c r="B41" t="s">
        <v>86</v>
      </c>
      <c r="C41" t="s">
        <v>77</v>
      </c>
      <c r="D41" s="9">
        <v>1.1400651465798045E-2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</row>
    <row r="42" spans="1:9" x14ac:dyDescent="0.25">
      <c r="A42" t="s">
        <v>52</v>
      </c>
      <c r="B42" t="s">
        <v>86</v>
      </c>
      <c r="C42" t="s">
        <v>78</v>
      </c>
      <c r="D42" s="9">
        <v>5.1369863013698627E-3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</row>
    <row r="43" spans="1:9" x14ac:dyDescent="0.25">
      <c r="A43" t="s">
        <v>52</v>
      </c>
      <c r="B43" t="s">
        <v>86</v>
      </c>
      <c r="C43" t="s">
        <v>79</v>
      </c>
      <c r="D43" s="9">
        <v>0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</row>
    <row r="44" spans="1:9" x14ac:dyDescent="0.25">
      <c r="A44" t="s">
        <v>52</v>
      </c>
      <c r="B44" t="s">
        <v>85</v>
      </c>
      <c r="C44" t="s">
        <v>74</v>
      </c>
      <c r="D44" s="9">
        <v>4.5971978984238179E-3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</row>
    <row r="45" spans="1:9" x14ac:dyDescent="0.25">
      <c r="A45" t="s">
        <v>52</v>
      </c>
      <c r="B45" t="s">
        <v>85</v>
      </c>
      <c r="C45" t="s">
        <v>75</v>
      </c>
      <c r="D45" s="9">
        <v>3.2243913138846239E-2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</row>
    <row r="46" spans="1:9" x14ac:dyDescent="0.25">
      <c r="A46" t="s">
        <v>52</v>
      </c>
      <c r="B46" t="s">
        <v>85</v>
      </c>
      <c r="C46" t="s">
        <v>76</v>
      </c>
      <c r="D46" s="9">
        <v>1.7413856984068173E-2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</row>
    <row r="47" spans="1:9" x14ac:dyDescent="0.25">
      <c r="A47" t="s">
        <v>52</v>
      </c>
      <c r="B47" t="s">
        <v>85</v>
      </c>
      <c r="C47" t="s">
        <v>77</v>
      </c>
      <c r="D47" s="9">
        <v>1.0009383797309979E-2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</row>
    <row r="48" spans="1:9" x14ac:dyDescent="0.25">
      <c r="A48" t="s">
        <v>52</v>
      </c>
      <c r="B48" t="s">
        <v>85</v>
      </c>
      <c r="C48" t="s">
        <v>78</v>
      </c>
      <c r="D48" s="9">
        <v>5.076142131979695E-3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</row>
    <row r="49" spans="1:9" x14ac:dyDescent="0.25">
      <c r="A49" t="s">
        <v>52</v>
      </c>
      <c r="B49" t="s">
        <v>85</v>
      </c>
      <c r="C49" t="s">
        <v>79</v>
      </c>
      <c r="D49" s="9">
        <v>0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0753-5FDB-4C95-9210-5EA6DD07A095}">
  <dimension ref="A1:K19"/>
  <sheetViews>
    <sheetView workbookViewId="0">
      <selection activeCell="N27" sqref="N27"/>
    </sheetView>
  </sheetViews>
  <sheetFormatPr defaultRowHeight="15" x14ac:dyDescent="0.25"/>
  <cols>
    <col min="1" max="1" width="13.5703125" customWidth="1"/>
    <col min="5" max="5" width="8.85546875" customWidth="1"/>
    <col min="6" max="6" width="8.28515625" customWidth="1"/>
    <col min="8" max="8" width="9.28515625" customWidth="1"/>
  </cols>
  <sheetData>
    <row r="1" spans="1:11" x14ac:dyDescent="0.25">
      <c r="A1" s="8" t="s">
        <v>66</v>
      </c>
      <c r="B1" s="8" t="s">
        <v>46</v>
      </c>
      <c r="C1" s="8" t="s">
        <v>109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87</v>
      </c>
    </row>
    <row r="2" spans="1:11" x14ac:dyDescent="0.25">
      <c r="A2" t="s">
        <v>118</v>
      </c>
      <c r="B2" t="s">
        <v>51</v>
      </c>
      <c r="C2" t="s">
        <v>50</v>
      </c>
      <c r="D2" s="4">
        <f>(93000+62000)/(93000+62000+781000)</f>
        <v>0.16559829059829059</v>
      </c>
      <c r="J2" t="s">
        <v>56</v>
      </c>
    </row>
    <row r="3" spans="1:11" x14ac:dyDescent="0.25">
      <c r="A3" t="s">
        <v>118</v>
      </c>
      <c r="B3" t="s">
        <v>52</v>
      </c>
      <c r="C3" t="s">
        <v>50</v>
      </c>
      <c r="D3" s="4">
        <f>(30000+55000)/(30000+55000+616000)</f>
        <v>0.12125534950071326</v>
      </c>
      <c r="J3" t="s">
        <v>56</v>
      </c>
    </row>
    <row r="4" spans="1:11" x14ac:dyDescent="0.25">
      <c r="A4" t="s">
        <v>119</v>
      </c>
      <c r="B4" t="s">
        <v>51</v>
      </c>
      <c r="C4" t="s">
        <v>50</v>
      </c>
      <c r="D4" s="2">
        <v>0.48599999999999999</v>
      </c>
      <c r="J4" t="s">
        <v>55</v>
      </c>
    </row>
    <row r="5" spans="1:11" x14ac:dyDescent="0.25">
      <c r="A5" t="s">
        <v>119</v>
      </c>
      <c r="B5" t="s">
        <v>52</v>
      </c>
      <c r="C5" t="s">
        <v>50</v>
      </c>
      <c r="D5" s="4">
        <v>0.41049999999999998</v>
      </c>
      <c r="J5" t="s">
        <v>55</v>
      </c>
    </row>
    <row r="6" spans="1:11" x14ac:dyDescent="0.25">
      <c r="A6" t="s">
        <v>120</v>
      </c>
      <c r="B6" t="s">
        <v>50</v>
      </c>
      <c r="C6" t="s">
        <v>50</v>
      </c>
      <c r="D6" s="3">
        <v>9.0999999999999998E-2</v>
      </c>
      <c r="E6" s="3">
        <v>8.5999999999999993E-2</v>
      </c>
      <c r="F6" s="3">
        <v>9.6000000000000002E-2</v>
      </c>
      <c r="J6" t="s">
        <v>53</v>
      </c>
    </row>
    <row r="7" spans="1:11" x14ac:dyDescent="0.25">
      <c r="A7" t="s">
        <v>121</v>
      </c>
      <c r="B7" t="s">
        <v>50</v>
      </c>
      <c r="C7" t="s">
        <v>50</v>
      </c>
      <c r="D7" s="4">
        <f>22/39</f>
        <v>0.5641025641025641</v>
      </c>
      <c r="E7" s="4">
        <v>0.41550429999999999</v>
      </c>
      <c r="F7" s="4">
        <v>0.86599999999999999</v>
      </c>
      <c r="J7" t="s">
        <v>183</v>
      </c>
      <c r="K7" t="s">
        <v>186</v>
      </c>
    </row>
    <row r="8" spans="1:11" x14ac:dyDescent="0.25">
      <c r="A8" t="s">
        <v>187</v>
      </c>
      <c r="B8" t="s">
        <v>50</v>
      </c>
      <c r="C8" t="s">
        <v>50</v>
      </c>
      <c r="D8" s="23">
        <v>0.05</v>
      </c>
      <c r="E8" s="23">
        <v>0</v>
      </c>
      <c r="F8" s="23">
        <v>0.1</v>
      </c>
      <c r="J8" t="s">
        <v>188</v>
      </c>
      <c r="K8" s="3"/>
    </row>
    <row r="9" spans="1:11" x14ac:dyDescent="0.25">
      <c r="A9" s="6" t="s">
        <v>122</v>
      </c>
      <c r="B9" s="6" t="s">
        <v>50</v>
      </c>
      <c r="C9" s="6" t="s">
        <v>47</v>
      </c>
      <c r="D9" s="10">
        <v>0.191</v>
      </c>
      <c r="J9" t="s">
        <v>54</v>
      </c>
    </row>
    <row r="10" spans="1:11" x14ac:dyDescent="0.25">
      <c r="A10" s="6" t="s">
        <v>122</v>
      </c>
      <c r="B10" s="6" t="s">
        <v>50</v>
      </c>
      <c r="C10" s="6" t="s">
        <v>48</v>
      </c>
      <c r="D10" s="10">
        <v>0.25244517036746611</v>
      </c>
      <c r="J10" t="s">
        <v>54</v>
      </c>
    </row>
    <row r="11" spans="1:11" x14ac:dyDescent="0.25">
      <c r="A11" s="6" t="s">
        <v>122</v>
      </c>
      <c r="B11" t="s">
        <v>50</v>
      </c>
      <c r="C11" t="s">
        <v>49</v>
      </c>
      <c r="D11" s="4">
        <f>684/1427</f>
        <v>0.47932725998598458</v>
      </c>
      <c r="J11" t="s">
        <v>54</v>
      </c>
    </row>
    <row r="13" spans="1:11" x14ac:dyDescent="0.25">
      <c r="E13" s="3"/>
    </row>
    <row r="18" spans="6:8" x14ac:dyDescent="0.25">
      <c r="F18" s="3"/>
      <c r="H18" s="4"/>
    </row>
    <row r="19" spans="6:8" x14ac:dyDescent="0.25">
      <c r="F19" s="3"/>
      <c r="H1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3F66-8BBD-4D99-AF60-845E4FEC384A}">
  <dimension ref="A1:H3"/>
  <sheetViews>
    <sheetView workbookViewId="0">
      <selection activeCell="H23" sqref="H23"/>
    </sheetView>
  </sheetViews>
  <sheetFormatPr defaultRowHeight="15" x14ac:dyDescent="0.25"/>
  <cols>
    <col min="1" max="1" width="11" customWidth="1"/>
  </cols>
  <sheetData>
    <row r="1" spans="1:8" x14ac:dyDescent="0.25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5">
      <c r="A2" t="s">
        <v>123</v>
      </c>
      <c r="B2" s="2">
        <f>3587000/(3587000+891000)*0.176+891000/(3587000+891000)*0.079</f>
        <v>0.15669964269763287</v>
      </c>
      <c r="C2" s="2">
        <f>3587000/(3587000+891000)*0.161+891000/(3587000+891000)*0.071</f>
        <v>0.14309245198749443</v>
      </c>
      <c r="D2" s="2">
        <f>3587000/(3587000+891000)*0.191+891000/(3587000+891000)*0.087</f>
        <v>0.17030683340777131</v>
      </c>
      <c r="H2" t="s">
        <v>189</v>
      </c>
    </row>
    <row r="3" spans="1:8" x14ac:dyDescent="0.25">
      <c r="A3" t="s">
        <v>122</v>
      </c>
      <c r="B3" s="10">
        <v>0.25244517036746611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J30" sqref="J30"/>
    </sheetView>
  </sheetViews>
  <sheetFormatPr defaultRowHeight="15" x14ac:dyDescent="0.25"/>
  <cols>
    <col min="1" max="1" width="11.5703125" customWidth="1"/>
    <col min="11" max="11" width="12" bestFit="1" customWidth="1"/>
  </cols>
  <sheetData>
    <row r="1" spans="1:11" x14ac:dyDescent="0.25">
      <c r="A1" s="8" t="s">
        <v>82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167</v>
      </c>
      <c r="I1" s="8" t="s">
        <v>6</v>
      </c>
      <c r="J1" s="8" t="s">
        <v>87</v>
      </c>
    </row>
    <row r="2" spans="1:11" x14ac:dyDescent="0.25">
      <c r="A2" t="s">
        <v>159</v>
      </c>
      <c r="B2">
        <v>13.3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s="16">
        <f>B2*2.59</f>
        <v>34.447000000000003</v>
      </c>
      <c r="I2" s="1" t="s">
        <v>158</v>
      </c>
      <c r="J2" s="18" t="s">
        <v>165</v>
      </c>
      <c r="K2" s="12"/>
    </row>
    <row r="3" spans="1:11" x14ac:dyDescent="0.25">
      <c r="A3" t="s">
        <v>160</v>
      </c>
      <c r="B3">
        <v>70.2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s="16">
        <f>B3*2.59</f>
        <v>181.81799999999998</v>
      </c>
      <c r="I3" s="1" t="s">
        <v>158</v>
      </c>
      <c r="J3" s="18" t="s">
        <v>168</v>
      </c>
      <c r="K3" s="12"/>
    </row>
    <row r="4" spans="1:11" x14ac:dyDescent="0.25">
      <c r="A4" t="s">
        <v>161</v>
      </c>
      <c r="B4">
        <v>128.80000000000001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s="16">
        <f t="shared" ref="H4:H8" si="0">B4*2.59</f>
        <v>333.59199999999998</v>
      </c>
      <c r="I4" s="1" t="s">
        <v>158</v>
      </c>
      <c r="K4" s="12"/>
    </row>
    <row r="5" spans="1:11" x14ac:dyDescent="0.25">
      <c r="A5" t="s">
        <v>162</v>
      </c>
      <c r="B5">
        <v>194.7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s="16">
        <f t="shared" si="0"/>
        <v>504.27299999999997</v>
      </c>
      <c r="I5" s="1" t="s">
        <v>158</v>
      </c>
      <c r="K5" s="12"/>
    </row>
    <row r="6" spans="1:11" x14ac:dyDescent="0.25">
      <c r="A6" t="s">
        <v>163</v>
      </c>
      <c r="B6">
        <v>359.9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s="16">
        <f t="shared" si="0"/>
        <v>932.14099999999985</v>
      </c>
      <c r="I6" s="1" t="s">
        <v>158</v>
      </c>
      <c r="K6" s="12"/>
    </row>
    <row r="7" spans="1:11" x14ac:dyDescent="0.25">
      <c r="A7" t="s">
        <v>164</v>
      </c>
      <c r="B7">
        <v>886.7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s="16">
        <f t="shared" si="0"/>
        <v>2296.5529999999999</v>
      </c>
      <c r="I7" s="1" t="s">
        <v>158</v>
      </c>
      <c r="K7" s="12"/>
    </row>
    <row r="8" spans="1:11" x14ac:dyDescent="0.25">
      <c r="A8" t="s">
        <v>166</v>
      </c>
      <c r="B8">
        <v>4386.1000000000004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s="16">
        <f t="shared" si="0"/>
        <v>11359.999</v>
      </c>
      <c r="I8" s="1" t="s">
        <v>158</v>
      </c>
      <c r="K8" s="12"/>
    </row>
  </sheetData>
  <hyperlinks>
    <hyperlink ref="J2" r:id="rId1" xr:uid="{55DA9D74-5A33-4C42-807D-F2F93C00D381}"/>
    <hyperlink ref="J3" r:id="rId2" xr:uid="{9C3EACCD-C7A2-4F18-B733-6791FB18387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D151-15B7-4717-813C-05A73491EC4A}">
  <dimension ref="A1:I9"/>
  <sheetViews>
    <sheetView workbookViewId="0">
      <selection activeCell="D23" sqref="D23"/>
    </sheetView>
  </sheetViews>
  <sheetFormatPr defaultRowHeight="15" x14ac:dyDescent="0.25"/>
  <cols>
    <col min="1" max="1" width="9.85546875" customWidth="1"/>
    <col min="2" max="2" width="12.140625" customWidth="1"/>
  </cols>
  <sheetData>
    <row r="1" spans="1:9" x14ac:dyDescent="0.25">
      <c r="A1" s="8" t="s">
        <v>66</v>
      </c>
      <c r="B1" s="8" t="s">
        <v>57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 x14ac:dyDescent="0.25">
      <c r="A2" t="s">
        <v>153</v>
      </c>
      <c r="B2" t="s">
        <v>110</v>
      </c>
      <c r="C2" s="21">
        <v>7.5438493580000003E-3</v>
      </c>
      <c r="D2" s="25">
        <v>6.5657605787018403E-3</v>
      </c>
      <c r="E2" s="25">
        <v>8.6259541200034429E-3</v>
      </c>
    </row>
    <row r="3" spans="1:9" x14ac:dyDescent="0.25">
      <c r="A3" t="s">
        <v>154</v>
      </c>
      <c r="B3" t="s">
        <v>110</v>
      </c>
      <c r="C3">
        <v>1.538E-2</v>
      </c>
      <c r="D3" s="25">
        <v>1.2175274191616903E-2</v>
      </c>
      <c r="E3" s="25">
        <v>1.8575312252222864E-2</v>
      </c>
    </row>
    <row r="4" spans="1:9" x14ac:dyDescent="0.25">
      <c r="A4" t="s">
        <v>155</v>
      </c>
      <c r="B4" t="s">
        <v>110</v>
      </c>
      <c r="C4">
        <v>0</v>
      </c>
    </row>
    <row r="5" spans="1:9" x14ac:dyDescent="0.25">
      <c r="A5" t="s">
        <v>124</v>
      </c>
      <c r="B5" t="s">
        <v>157</v>
      </c>
      <c r="C5">
        <v>2.9</v>
      </c>
      <c r="D5">
        <v>1.7</v>
      </c>
      <c r="E5">
        <v>5</v>
      </c>
      <c r="F5" t="s">
        <v>177</v>
      </c>
    </row>
    <row r="6" spans="1:9" x14ac:dyDescent="0.25">
      <c r="A6" t="s">
        <v>125</v>
      </c>
      <c r="B6" t="s">
        <v>157</v>
      </c>
      <c r="C6" s="15">
        <v>2.9950980392156863</v>
      </c>
      <c r="D6" s="15">
        <v>1.5079650915246505</v>
      </c>
      <c r="E6" s="15">
        <v>5.9488195813894986</v>
      </c>
      <c r="F6" t="s">
        <v>177</v>
      </c>
    </row>
    <row r="7" spans="1:9" x14ac:dyDescent="0.25">
      <c r="A7" t="s">
        <v>126</v>
      </c>
      <c r="B7" t="s">
        <v>157</v>
      </c>
      <c r="C7" s="15">
        <v>5.9153225806451619</v>
      </c>
      <c r="D7" s="15">
        <v>3.6078748383811243</v>
      </c>
      <c r="E7" s="15">
        <v>9.6985186018235687</v>
      </c>
    </row>
    <row r="8" spans="1:9" x14ac:dyDescent="0.25">
      <c r="A8" t="s">
        <v>156</v>
      </c>
      <c r="B8" t="s">
        <v>157</v>
      </c>
      <c r="C8">
        <v>3.5</v>
      </c>
      <c r="D8">
        <v>1.9</v>
      </c>
      <c r="E8">
        <v>6.4</v>
      </c>
    </row>
    <row r="9" spans="1:9" x14ac:dyDescent="0.25">
      <c r="A9" t="s">
        <v>127</v>
      </c>
      <c r="B9" t="s">
        <v>157</v>
      </c>
      <c r="C9" s="6">
        <v>1</v>
      </c>
      <c r="D9">
        <v>0.8</v>
      </c>
      <c r="E9">
        <v>1.2</v>
      </c>
      <c r="I9" t="s">
        <v>195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C051-F066-42E9-A916-4CE8811C6F18}">
  <dimension ref="A1:H8"/>
  <sheetViews>
    <sheetView workbookViewId="0">
      <selection activeCell="E21" sqref="E21"/>
    </sheetView>
  </sheetViews>
  <sheetFormatPr defaultRowHeight="15" x14ac:dyDescent="0.25"/>
  <cols>
    <col min="1" max="1" width="12.85546875" customWidth="1"/>
  </cols>
  <sheetData>
    <row r="1" spans="1:8" x14ac:dyDescent="0.25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5">
      <c r="A2" t="s">
        <v>111</v>
      </c>
      <c r="B2">
        <v>4.1800000000000002E-4</v>
      </c>
    </row>
    <row r="3" spans="1:8" x14ac:dyDescent="0.25">
      <c r="A3" t="s">
        <v>112</v>
      </c>
      <c r="B3">
        <v>2.0199999999999999E-2</v>
      </c>
    </row>
    <row r="4" spans="1:8" x14ac:dyDescent="0.25">
      <c r="A4" t="s">
        <v>113</v>
      </c>
      <c r="B4">
        <v>8.2400000000000008E-3</v>
      </c>
    </row>
    <row r="5" spans="1:8" x14ac:dyDescent="0.25">
      <c r="A5" t="s">
        <v>114</v>
      </c>
      <c r="B5">
        <v>5.9500000000000004E-3</v>
      </c>
    </row>
    <row r="6" spans="1:8" x14ac:dyDescent="0.25">
      <c r="A6" t="s">
        <v>115</v>
      </c>
      <c r="B6">
        <v>1.4800000000000001E-2</v>
      </c>
    </row>
    <row r="7" spans="1:8" x14ac:dyDescent="0.25">
      <c r="A7" t="s">
        <v>116</v>
      </c>
      <c r="B7">
        <v>2.5400000000000002E-3</v>
      </c>
    </row>
    <row r="8" spans="1:8" x14ac:dyDescent="0.25">
      <c r="A8" t="s">
        <v>117</v>
      </c>
      <c r="B8">
        <v>4.5199999999999997E-2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InitialPop</vt:lpstr>
      <vt:lpstr>Demographic</vt:lpstr>
      <vt:lpstr>OUDPrevNSDUH</vt:lpstr>
      <vt:lpstr>StimPrevNSDUH</vt:lpstr>
      <vt:lpstr>OpioidPattern</vt:lpstr>
      <vt:lpstr>StimulantPattern</vt:lpstr>
      <vt:lpstr>LifeTable</vt:lpstr>
      <vt:lpstr>OverdoseRisk</vt:lpstr>
      <vt:lpstr>TransProb</vt:lpstr>
      <vt:lpstr>DecisionTree</vt:lpstr>
      <vt:lpstr>ODSettingEMS</vt:lpstr>
      <vt:lpstr>ODSettingEMS(sp)</vt:lpstr>
      <vt:lpstr>Mortality</vt:lpstr>
      <vt:lpstr>NxKit</vt:lpstr>
      <vt:lpstr>NxDataOEND</vt:lpstr>
      <vt:lpstr>NxDataPharm</vt:lpstr>
      <vt:lpstr>NxMvt</vt:lpstr>
      <vt:lpstr>Cost</vt:lpstr>
      <vt:lpstr>NxOnSurv</vt:lpstr>
      <vt:lpstr>Target</vt:lpstr>
      <vt:lpstr>CalibPar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zang</dc:creator>
  <cp:lastModifiedBy>xiao zang</cp:lastModifiedBy>
  <dcterms:created xsi:type="dcterms:W3CDTF">2015-06-05T18:17:20Z</dcterms:created>
  <dcterms:modified xsi:type="dcterms:W3CDTF">2021-06-08T04:29:50Z</dcterms:modified>
</cp:coreProperties>
</file>