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pablo\Dropbox\Documentos\"/>
    </mc:Choice>
  </mc:AlternateContent>
  <bookViews>
    <workbookView xWindow="0" yWindow="0" windowWidth="23040" windowHeight="9084"/>
  </bookViews>
  <sheets>
    <sheet name="UNIVERSO" sheetId="4" r:id="rId1"/>
    <sheet name="2016" sheetId="1" r:id="rId2"/>
    <sheet name="2015" sheetId="2" r:id="rId3"/>
    <sheet name="COMPARACIÓN" sheetId="3" r:id="rId4"/>
  </sheets>
  <calcPr calcId="171027"/>
</workbook>
</file>

<file path=xl/calcChain.xml><?xml version="1.0" encoding="utf-8"?>
<calcChain xmlns="http://schemas.openxmlformats.org/spreadsheetml/2006/main">
  <c r="H21" i="2" l="1"/>
  <c r="G21" i="2"/>
  <c r="F21" i="2"/>
  <c r="E21" i="2"/>
  <c r="D21" i="2"/>
  <c r="I21" i="2" s="1"/>
  <c r="I20" i="2"/>
  <c r="H20" i="2"/>
  <c r="G20" i="2"/>
  <c r="F20" i="2"/>
  <c r="E20" i="2"/>
  <c r="D20" i="2"/>
  <c r="H19" i="2"/>
  <c r="G19" i="2"/>
  <c r="F19" i="2"/>
  <c r="E19" i="2"/>
  <c r="D19" i="2"/>
  <c r="I19" i="2" s="1"/>
  <c r="H18" i="2"/>
  <c r="G18" i="2"/>
  <c r="F18" i="2"/>
  <c r="E18" i="2"/>
  <c r="D18" i="2"/>
  <c r="C18" i="2"/>
  <c r="C16" i="2"/>
  <c r="H15" i="2"/>
  <c r="G15" i="2"/>
  <c r="F15" i="2"/>
  <c r="E15" i="2"/>
  <c r="D15" i="2"/>
  <c r="C15" i="2"/>
  <c r="H14" i="2"/>
  <c r="G14" i="2"/>
  <c r="G16" i="2" s="1"/>
  <c r="F14" i="2"/>
  <c r="F16" i="2" s="1"/>
  <c r="E14" i="2"/>
  <c r="E16" i="2" s="1"/>
  <c r="D14" i="2"/>
  <c r="D16" i="2" s="1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E11" i="2"/>
  <c r="H10" i="2"/>
  <c r="G10" i="2"/>
  <c r="G11" i="2" s="1"/>
  <c r="F10" i="2"/>
  <c r="F11" i="2" s="1"/>
  <c r="E10" i="2"/>
  <c r="D10" i="2"/>
  <c r="D11" i="2" s="1"/>
  <c r="C10" i="2"/>
  <c r="C11" i="2" s="1"/>
  <c r="H9" i="2"/>
  <c r="G9" i="2"/>
  <c r="H22" i="2" s="1"/>
  <c r="F9" i="2"/>
  <c r="G22" i="2" s="1"/>
  <c r="E9" i="2"/>
  <c r="F22" i="2" s="1"/>
  <c r="D9" i="2"/>
  <c r="E22" i="2" s="1"/>
  <c r="C9" i="2"/>
  <c r="D22" i="2" s="1"/>
  <c r="H6" i="2"/>
  <c r="G6" i="2"/>
  <c r="F6" i="2"/>
  <c r="E6" i="2"/>
  <c r="D6" i="2"/>
  <c r="C6" i="2"/>
  <c r="H5" i="2"/>
  <c r="G5" i="2"/>
  <c r="F5" i="2"/>
  <c r="E5" i="2"/>
  <c r="D5" i="2"/>
  <c r="C5" i="2"/>
  <c r="H16" i="2" l="1"/>
  <c r="I22" i="2"/>
  <c r="D30" i="1"/>
  <c r="D29" i="1"/>
  <c r="F30" i="1"/>
  <c r="F29" i="1"/>
  <c r="F26" i="1"/>
  <c r="E22" i="1"/>
  <c r="F22" i="1"/>
  <c r="G22" i="1"/>
  <c r="H22" i="1"/>
  <c r="D22" i="1"/>
  <c r="I22" i="1" s="1"/>
  <c r="E21" i="1"/>
  <c r="F21" i="1"/>
  <c r="G21" i="1"/>
  <c r="H21" i="1"/>
  <c r="D21" i="1"/>
  <c r="E20" i="1"/>
  <c r="F20" i="1"/>
  <c r="G20" i="1"/>
  <c r="H20" i="1"/>
  <c r="D20" i="1"/>
  <c r="E19" i="1"/>
  <c r="F19" i="1"/>
  <c r="G19" i="1"/>
  <c r="H19" i="1"/>
  <c r="D19" i="1"/>
  <c r="I19" i="1" s="1"/>
  <c r="C26" i="1" s="1"/>
  <c r="D26" i="1"/>
  <c r="H18" i="1"/>
  <c r="H15" i="1"/>
  <c r="H16" i="1" s="1"/>
  <c r="H14" i="1"/>
  <c r="H13" i="1"/>
  <c r="H12" i="1"/>
  <c r="H10" i="1"/>
  <c r="H11" i="1" s="1"/>
  <c r="H6" i="1"/>
  <c r="H5" i="1"/>
  <c r="E26" i="1"/>
  <c r="E29" i="1"/>
  <c r="E30" i="1"/>
  <c r="I20" i="1" l="1"/>
  <c r="C29" i="1" s="1"/>
  <c r="I21" i="1"/>
  <c r="C30" i="1" s="1"/>
  <c r="C31" i="1" s="1"/>
  <c r="E27" i="1"/>
  <c r="C27" i="1"/>
  <c r="G18" i="1"/>
  <c r="G15" i="1"/>
  <c r="G14" i="1"/>
  <c r="G13" i="1"/>
  <c r="G12" i="1"/>
  <c r="G10" i="1"/>
  <c r="G11" i="1" s="1"/>
  <c r="G6" i="1"/>
  <c r="G5" i="1"/>
  <c r="C32" i="1" l="1"/>
  <c r="G16" i="1"/>
  <c r="F18" i="1"/>
  <c r="F15" i="1"/>
  <c r="F14" i="1"/>
  <c r="F13" i="1"/>
  <c r="F12" i="1"/>
  <c r="F10" i="1"/>
  <c r="F11" i="1" s="1"/>
  <c r="F6" i="1"/>
  <c r="F5" i="1"/>
  <c r="F16" i="1" l="1"/>
  <c r="G30" i="1"/>
  <c r="G29" i="1"/>
  <c r="G26" i="1"/>
  <c r="D36" i="1"/>
  <c r="B24" i="1"/>
  <c r="D18" i="1"/>
  <c r="E18" i="1"/>
  <c r="C18" i="1"/>
  <c r="E15" i="1"/>
  <c r="D15" i="1"/>
  <c r="C15" i="1"/>
  <c r="E14" i="1"/>
  <c r="D14" i="1"/>
  <c r="C14" i="1"/>
  <c r="E13" i="1"/>
  <c r="D13" i="1"/>
  <c r="C13" i="1"/>
  <c r="E12" i="1"/>
  <c r="D12" i="1"/>
  <c r="C12" i="1"/>
  <c r="E10" i="1"/>
  <c r="E11" i="1" s="1"/>
  <c r="D10" i="1"/>
  <c r="D11" i="1" s="1"/>
  <c r="C10" i="1"/>
  <c r="C11" i="1" s="1"/>
  <c r="E6" i="1"/>
  <c r="D6" i="1"/>
  <c r="C6" i="1"/>
  <c r="E5" i="1"/>
  <c r="D5" i="1"/>
  <c r="C5" i="1"/>
  <c r="H26" i="1"/>
  <c r="H29" i="1"/>
  <c r="H30" i="1"/>
  <c r="G28" i="1" l="1"/>
  <c r="C37" i="1"/>
  <c r="C36" i="1"/>
  <c r="H36" i="1"/>
  <c r="H37" i="1"/>
  <c r="D31" i="1"/>
  <c r="G27" i="1"/>
  <c r="G35" i="1"/>
  <c r="E28" i="1"/>
  <c r="E31" i="1"/>
  <c r="H27" i="1"/>
  <c r="H28" i="1"/>
  <c r="D28" i="1"/>
  <c r="D35" i="1"/>
  <c r="D27" i="1"/>
  <c r="H35" i="1"/>
  <c r="G37" i="1"/>
  <c r="G32" i="1"/>
  <c r="G33" i="1" s="1"/>
  <c r="H32" i="1"/>
  <c r="H33" i="1" s="1"/>
  <c r="H31" i="1"/>
  <c r="H34" i="1"/>
  <c r="G34" i="1"/>
  <c r="G36" i="1"/>
  <c r="G31" i="1"/>
  <c r="E37" i="1"/>
  <c r="E35" i="1"/>
  <c r="D37" i="1"/>
  <c r="D38" i="1" s="1"/>
  <c r="E34" i="1"/>
  <c r="E32" i="1"/>
  <c r="E33" i="1" s="1"/>
  <c r="E36" i="1"/>
  <c r="D34" i="1"/>
  <c r="D32" i="1"/>
  <c r="D33" i="1" s="1"/>
  <c r="D16" i="1"/>
  <c r="E16" i="1"/>
  <c r="C16" i="1"/>
  <c r="E38" i="1" l="1"/>
  <c r="E39" i="1" s="1"/>
  <c r="H38" i="1"/>
  <c r="H39" i="1" s="1"/>
  <c r="G38" i="1"/>
  <c r="G39" i="1" s="1"/>
  <c r="D39" i="1"/>
  <c r="C38" i="1"/>
  <c r="C39" i="1" s="1"/>
  <c r="C28" i="1"/>
  <c r="F37" i="1"/>
  <c r="F35" i="1"/>
  <c r="F31" i="1"/>
  <c r="F27" i="1"/>
  <c r="F28" i="1"/>
  <c r="F36" i="1"/>
  <c r="F32" i="1"/>
  <c r="F33" i="1" s="1"/>
  <c r="F34" i="1"/>
  <c r="F38" i="1" l="1"/>
  <c r="F39" i="1" s="1"/>
  <c r="C34" i="1"/>
  <c r="C33" i="1"/>
  <c r="C35" i="1"/>
</calcChain>
</file>

<file path=xl/sharedStrings.xml><?xml version="1.0" encoding="utf-8"?>
<sst xmlns="http://schemas.openxmlformats.org/spreadsheetml/2006/main" count="94" uniqueCount="50">
  <si>
    <t>AÑO</t>
  </si>
  <si>
    <t>UNIVERSO</t>
  </si>
  <si>
    <t>TOTAL VOTOS</t>
  </si>
  <si>
    <t>% DEL UNIVERSO</t>
  </si>
  <si>
    <t>SI</t>
  </si>
  <si>
    <t>NO</t>
  </si>
  <si>
    <t>NULOS</t>
  </si>
  <si>
    <t>SI  % DE LOS VOTOS</t>
  </si>
  <si>
    <t>NO % DE LOS VOTOS</t>
  </si>
  <si>
    <t>SI  % DEL UNIVERSO</t>
  </si>
  <si>
    <t>NO % DEL UNIVERSO</t>
  </si>
  <si>
    <t>DIFF SI-NO %</t>
  </si>
  <si>
    <t xml:space="preserve">DIFF SI-NO    </t>
  </si>
  <si>
    <t>6 - 7 JUNIO</t>
  </si>
  <si>
    <t>13-14 JUNIO</t>
  </si>
  <si>
    <t>20-21 JUNIO</t>
  </si>
  <si>
    <t>SEMANA</t>
  </si>
  <si>
    <t>-</t>
  </si>
  <si>
    <t>26-27 MAYO</t>
  </si>
  <si>
    <t>4-5 JUNIO</t>
  </si>
  <si>
    <t>11-12 JUNIO</t>
  </si>
  <si>
    <t>18-19 JUNIO</t>
  </si>
  <si>
    <t>25-26 JUNIO</t>
  </si>
  <si>
    <t>2-3 JULIO</t>
  </si>
  <si>
    <t>DIFF SEMANA PREV</t>
  </si>
  <si>
    <t>PROM</t>
  </si>
  <si>
    <t>¿SE CUMPLE CUORUM?</t>
  </si>
  <si>
    <t>PROM AÑO</t>
  </si>
  <si>
    <t>DIFF SOBRE QS</t>
  </si>
  <si>
    <t>24-28 JUNIO</t>
  </si>
  <si>
    <t>FRC EXP AÑO P</t>
  </si>
  <si>
    <t>PROM AÑO P</t>
  </si>
  <si>
    <t>FRC EXP AÑO</t>
  </si>
  <si>
    <t>FRC LIN AÑO</t>
  </si>
  <si>
    <t>FRC LIN AÑO P</t>
  </si>
  <si>
    <r>
      <rPr>
        <b/>
        <sz val="10"/>
        <rFont val="Arial"/>
        <family val="2"/>
      </rPr>
      <t>FRC:</t>
    </r>
    <r>
      <rPr>
        <sz val="10"/>
        <rFont val="Arial"/>
        <family val="2"/>
      </rPr>
      <t xml:space="preserve"> FORECAST(TENDENCIA, PRONOSTICO EXCEL)</t>
    </r>
  </si>
  <si>
    <r>
      <rPr>
        <b/>
        <sz val="10"/>
        <rFont val="Arial"/>
        <family val="2"/>
      </rPr>
      <t>LIN:</t>
    </r>
    <r>
      <rPr>
        <sz val="10"/>
        <rFont val="Arial"/>
        <family val="2"/>
      </rPr>
      <t xml:space="preserve"> APROXIMACIÓN LINEAL</t>
    </r>
  </si>
  <si>
    <r>
      <rPr>
        <b/>
        <sz val="10"/>
        <rFont val="Arial"/>
        <family val="2"/>
      </rPr>
      <t>AÑO P:</t>
    </r>
    <r>
      <rPr>
        <sz val="10"/>
        <rFont val="Arial"/>
        <family val="2"/>
      </rPr>
      <t xml:space="preserve"> AÑO PASADO (2015)</t>
    </r>
  </si>
  <si>
    <r>
      <rPr>
        <b/>
        <sz val="10"/>
        <rFont val="Arial"/>
        <family val="2"/>
      </rPr>
      <t>EXP:</t>
    </r>
    <r>
      <rPr>
        <sz val="10"/>
        <rFont val="Arial"/>
        <family val="2"/>
      </rPr>
      <t xml:space="preserve"> APROXIMACIÓN EXPONENCIAL</t>
    </r>
  </si>
  <si>
    <r>
      <rPr>
        <b/>
        <sz val="10"/>
        <color rgb="FF000000"/>
        <rFont val="Arial"/>
        <family val="2"/>
      </rPr>
      <t>PROM:</t>
    </r>
    <r>
      <rPr>
        <sz val="10"/>
        <color rgb="FF000000"/>
        <rFont val="Arial"/>
        <family val="2"/>
      </rPr>
      <t xml:space="preserve"> PROMEDIO SIMPLE DE DIFERENCIAS</t>
    </r>
  </si>
  <si>
    <t>SI 2015</t>
  </si>
  <si>
    <t>NO 2015</t>
  </si>
  <si>
    <t>TOTAL VOTOS 2015</t>
  </si>
  <si>
    <t>SI 2016</t>
  </si>
  <si>
    <t>NO 2016</t>
  </si>
  <si>
    <t>TOTAL VOTOS 2016</t>
  </si>
  <si>
    <t>OTROS</t>
  </si>
  <si>
    <t>¿GANA PARO?</t>
  </si>
  <si>
    <t>4-5 JULIO</t>
  </si>
  <si>
    <t>25-26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</si>
</sst>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9D2E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D2E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9D2E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rgb="FFC9DAF8"/>
      </patternFill>
    </fill>
    <fill>
      <patternFill patternType="solid">
        <fgColor theme="8" tint="0.59999389629810485"/>
        <bgColor rgb="FFFFF2CC"/>
      </patternFill>
    </fill>
    <fill>
      <patternFill patternType="solid">
        <fgColor theme="8" tint="0.59999389629810485"/>
        <bgColor rgb="FFE6B8AF"/>
      </patternFill>
    </fill>
    <fill>
      <patternFill patternType="solid">
        <fgColor theme="9" tint="0.59999389629810485"/>
        <bgColor rgb="FFC9DAF8"/>
      </patternFill>
    </fill>
    <fill>
      <patternFill patternType="solid">
        <fgColor theme="9" tint="0.59999389629810485"/>
        <bgColor rgb="FFFFF2CC"/>
      </patternFill>
    </fill>
    <fill>
      <patternFill patternType="solid">
        <fgColor theme="9" tint="0.59999389629810485"/>
        <bgColor rgb="FFE6B8AF"/>
      </patternFill>
    </fill>
    <fill>
      <patternFill patternType="solid">
        <fgColor theme="0" tint="-4.9989318521683403E-2"/>
        <bgColor rgb="FFE6B8A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9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7" fillId="2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9" fontId="1" fillId="5" borderId="1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0" fontId="1" fillId="6" borderId="1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0" fontId="1" fillId="6" borderId="3" xfId="0" applyNumberFormat="1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" fontId="4" fillId="8" borderId="2" xfId="0" applyNumberFormat="1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16" fontId="4" fillId="0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4" fillId="10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49" fontId="4" fillId="12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1" fontId="1" fillId="9" borderId="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164" fontId="1" fillId="15" borderId="2" xfId="0" applyNumberFormat="1" applyFont="1" applyFill="1" applyBorder="1" applyAlignment="1">
      <alignment horizontal="center" vertical="center"/>
    </xf>
    <xf numFmtId="164" fontId="1" fillId="18" borderId="2" xfId="0" applyNumberFormat="1" applyFont="1" applyFill="1" applyBorder="1" applyAlignment="1">
      <alignment horizontal="center" vertical="center"/>
    </xf>
    <xf numFmtId="1" fontId="1" fillId="15" borderId="2" xfId="0" applyNumberFormat="1" applyFont="1" applyFill="1" applyBorder="1" applyAlignment="1">
      <alignment horizontal="center" vertical="center"/>
    </xf>
    <xf numFmtId="1" fontId="1" fillId="18" borderId="2" xfId="0" applyNumberFormat="1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9" fontId="1" fillId="16" borderId="2" xfId="1" applyFont="1" applyFill="1" applyBorder="1" applyAlignment="1">
      <alignment horizontal="center" vertical="center"/>
    </xf>
    <xf numFmtId="9" fontId="1" fillId="19" borderId="2" xfId="1" applyFont="1" applyFill="1" applyBorder="1" applyAlignment="1">
      <alignment horizontal="center" vertical="center"/>
    </xf>
    <xf numFmtId="10" fontId="1" fillId="17" borderId="2" xfId="0" applyNumberFormat="1" applyFont="1" applyFill="1" applyBorder="1" applyAlignment="1">
      <alignment horizontal="center" vertical="center"/>
    </xf>
    <xf numFmtId="10" fontId="1" fillId="20" borderId="2" xfId="0" applyNumberFormat="1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left" vertical="center"/>
    </xf>
    <xf numFmtId="0" fontId="1" fillId="21" borderId="6" xfId="0" applyFont="1" applyFill="1" applyBorder="1" applyAlignment="1">
      <alignment horizontal="left" vertical="center"/>
    </xf>
    <xf numFmtId="0" fontId="5" fillId="22" borderId="6" xfId="0" applyFont="1" applyFill="1" applyBorder="1" applyAlignment="1">
      <alignment horizontal="left" vertical="center"/>
    </xf>
    <xf numFmtId="0" fontId="1" fillId="22" borderId="6" xfId="0" applyFont="1" applyFill="1" applyBorder="1" applyAlignment="1">
      <alignment horizontal="left" vertical="center"/>
    </xf>
    <xf numFmtId="0" fontId="1" fillId="22" borderId="7" xfId="0" applyFont="1" applyFill="1" applyBorder="1" applyAlignment="1">
      <alignment horizontal="left" vertical="center"/>
    </xf>
    <xf numFmtId="0" fontId="5" fillId="22" borderId="8" xfId="0" applyFont="1" applyFill="1" applyBorder="1" applyAlignment="1">
      <alignment horizontal="left" vertical="center"/>
    </xf>
    <xf numFmtId="0" fontId="1" fillId="22" borderId="9" xfId="0" applyFont="1" applyFill="1" applyBorder="1" applyAlignment="1">
      <alignment horizontal="left" vertical="center"/>
    </xf>
    <xf numFmtId="0" fontId="5" fillId="22" borderId="9" xfId="0" applyFont="1" applyFill="1" applyBorder="1" applyAlignment="1">
      <alignment vertical="center"/>
    </xf>
    <xf numFmtId="0" fontId="1" fillId="22" borderId="9" xfId="0" applyFont="1" applyFill="1" applyBorder="1" applyAlignment="1">
      <alignment vertical="center"/>
    </xf>
    <xf numFmtId="0" fontId="6" fillId="22" borderId="9" xfId="0" applyFont="1" applyFill="1" applyBorder="1" applyAlignment="1">
      <alignment vertical="center"/>
    </xf>
    <xf numFmtId="0" fontId="0" fillId="22" borderId="9" xfId="0" applyFont="1" applyFill="1" applyBorder="1" applyAlignment="1">
      <alignment vertical="center"/>
    </xf>
    <xf numFmtId="0" fontId="1" fillId="22" borderId="1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VOTACIONES</a:t>
            </a:r>
            <a:r>
              <a:rPr lang="en-US" baseline="0"/>
              <a:t>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'2016'!$B$7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'2016'!$C$7:$H$7</c:f>
              <c:numCache>
                <c:formatCode>General</c:formatCode>
                <c:ptCount val="6"/>
                <c:pt idx="0">
                  <c:v>2149</c:v>
                </c:pt>
                <c:pt idx="1">
                  <c:v>1793</c:v>
                </c:pt>
                <c:pt idx="2">
                  <c:v>1595</c:v>
                </c:pt>
                <c:pt idx="3">
                  <c:v>1468</c:v>
                </c:pt>
                <c:pt idx="4">
                  <c:v>1247</c:v>
                </c:pt>
                <c:pt idx="5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1-43F7-ACF4-033335084E65}"/>
            </c:ext>
          </c:extLst>
        </c:ser>
        <c:ser>
          <c:idx val="1"/>
          <c:order val="1"/>
          <c:tx>
            <c:strRef>
              <c:f>'2016'!$B$8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'2016'!$C$8:$H$8</c:f>
              <c:numCache>
                <c:formatCode>General</c:formatCode>
                <c:ptCount val="6"/>
                <c:pt idx="0">
                  <c:v>1445</c:v>
                </c:pt>
                <c:pt idx="1">
                  <c:v>1094</c:v>
                </c:pt>
                <c:pt idx="2">
                  <c:v>994</c:v>
                </c:pt>
                <c:pt idx="3">
                  <c:v>971</c:v>
                </c:pt>
                <c:pt idx="4">
                  <c:v>1120</c:v>
                </c:pt>
                <c:pt idx="5">
                  <c:v>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1-43F7-ACF4-033335084E65}"/>
            </c:ext>
          </c:extLst>
        </c:ser>
        <c:ser>
          <c:idx val="2"/>
          <c:order val="2"/>
          <c:tx>
            <c:strRef>
              <c:f>'2016'!$B$4</c:f>
              <c:strCache>
                <c:ptCount val="1"/>
                <c:pt idx="0">
                  <c:v>TOTAL VOTOS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'2016'!$C$4:$H$4</c:f>
              <c:numCache>
                <c:formatCode>General</c:formatCode>
                <c:ptCount val="6"/>
                <c:pt idx="0">
                  <c:v>3639</c:v>
                </c:pt>
                <c:pt idx="1">
                  <c:v>2931</c:v>
                </c:pt>
                <c:pt idx="2">
                  <c:v>2637</c:v>
                </c:pt>
                <c:pt idx="3">
                  <c:v>2482</c:v>
                </c:pt>
                <c:pt idx="4">
                  <c:v>2411</c:v>
                </c:pt>
                <c:pt idx="5">
                  <c:v>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1-43F7-ACF4-033335084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VOTACIONES</a:t>
            </a:r>
            <a:r>
              <a:rPr lang="en-US" baseline="0"/>
              <a:t>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'2015'!$B$7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'2015'!$C$3:$H$3</c:f>
              <c:strCache>
                <c:ptCount val="6"/>
                <c:pt idx="0">
                  <c:v>26-27 MAYO</c:v>
                </c:pt>
                <c:pt idx="1">
                  <c:v>4-5 JUNIO</c:v>
                </c:pt>
                <c:pt idx="2">
                  <c:v>11-12 JUNIO</c:v>
                </c:pt>
                <c:pt idx="3">
                  <c:v>18-19 JUNIO</c:v>
                </c:pt>
                <c:pt idx="4">
                  <c:v>25-26 JUNIO</c:v>
                </c:pt>
                <c:pt idx="5">
                  <c:v>2-3 JULIO</c:v>
                </c:pt>
              </c:strCache>
            </c:strRef>
          </c:cat>
          <c:val>
            <c:numRef>
              <c:f>'2015'!$C$7:$H$7</c:f>
              <c:numCache>
                <c:formatCode>General</c:formatCode>
                <c:ptCount val="6"/>
                <c:pt idx="0">
                  <c:v>1977</c:v>
                </c:pt>
                <c:pt idx="1">
                  <c:v>1643</c:v>
                </c:pt>
                <c:pt idx="2">
                  <c:v>1561</c:v>
                </c:pt>
                <c:pt idx="3">
                  <c:v>1456</c:v>
                </c:pt>
                <c:pt idx="4">
                  <c:v>1370</c:v>
                </c:pt>
                <c:pt idx="5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6-4555-A0B4-EC54D2BE0ED3}"/>
            </c:ext>
          </c:extLst>
        </c:ser>
        <c:ser>
          <c:idx val="1"/>
          <c:order val="1"/>
          <c:tx>
            <c:strRef>
              <c:f>'2015'!$B$8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'2015'!$C$8:$H$8</c:f>
              <c:numCache>
                <c:formatCode>General</c:formatCode>
                <c:ptCount val="6"/>
                <c:pt idx="0">
                  <c:v>1456</c:v>
                </c:pt>
                <c:pt idx="1">
                  <c:v>1155</c:v>
                </c:pt>
                <c:pt idx="2">
                  <c:v>1115</c:v>
                </c:pt>
                <c:pt idx="3">
                  <c:v>1125</c:v>
                </c:pt>
                <c:pt idx="4">
                  <c:v>1144</c:v>
                </c:pt>
                <c:pt idx="5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6-4555-A0B4-EC54D2BE0ED3}"/>
            </c:ext>
          </c:extLst>
        </c:ser>
        <c:ser>
          <c:idx val="2"/>
          <c:order val="2"/>
          <c:tx>
            <c:strRef>
              <c:f>'2015'!$B$4</c:f>
              <c:strCache>
                <c:ptCount val="1"/>
                <c:pt idx="0">
                  <c:v>TOTAL VOTOS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'2015'!$C$4:$H$4</c:f>
              <c:numCache>
                <c:formatCode>General</c:formatCode>
                <c:ptCount val="6"/>
                <c:pt idx="0">
                  <c:v>3454</c:v>
                </c:pt>
                <c:pt idx="1">
                  <c:v>2832</c:v>
                </c:pt>
                <c:pt idx="2">
                  <c:v>2719</c:v>
                </c:pt>
                <c:pt idx="3">
                  <c:v>2631</c:v>
                </c:pt>
                <c:pt idx="4">
                  <c:v>2564</c:v>
                </c:pt>
                <c:pt idx="5">
                  <c:v>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6-4555-A0B4-EC54D2BE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2016-2015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'2016'!$AC$3</c:f>
              <c:strCache>
                <c:ptCount val="1"/>
                <c:pt idx="0">
                  <c:v>SI 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'2015'!$C$7:$H$7</c:f>
              <c:numCache>
                <c:formatCode>General</c:formatCode>
                <c:ptCount val="6"/>
                <c:pt idx="0">
                  <c:v>1977</c:v>
                </c:pt>
                <c:pt idx="1">
                  <c:v>1643</c:v>
                </c:pt>
                <c:pt idx="2">
                  <c:v>1561</c:v>
                </c:pt>
                <c:pt idx="3">
                  <c:v>1456</c:v>
                </c:pt>
                <c:pt idx="4">
                  <c:v>1370</c:v>
                </c:pt>
                <c:pt idx="5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F-4BFD-ABD2-CDA6CE23CC6F}"/>
            </c:ext>
          </c:extLst>
        </c:ser>
        <c:ser>
          <c:idx val="1"/>
          <c:order val="1"/>
          <c:tx>
            <c:strRef>
              <c:f>'2016'!$AC$4</c:f>
              <c:strCache>
                <c:ptCount val="1"/>
                <c:pt idx="0">
                  <c:v>NO 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'2015'!$C$8:$H$8</c:f>
              <c:numCache>
                <c:formatCode>General</c:formatCode>
                <c:ptCount val="6"/>
                <c:pt idx="0">
                  <c:v>1456</c:v>
                </c:pt>
                <c:pt idx="1">
                  <c:v>1155</c:v>
                </c:pt>
                <c:pt idx="2">
                  <c:v>1115</c:v>
                </c:pt>
                <c:pt idx="3">
                  <c:v>1125</c:v>
                </c:pt>
                <c:pt idx="4">
                  <c:v>1144</c:v>
                </c:pt>
                <c:pt idx="5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F-4BFD-ABD2-CDA6CE23CC6F}"/>
            </c:ext>
          </c:extLst>
        </c:ser>
        <c:ser>
          <c:idx val="2"/>
          <c:order val="2"/>
          <c:tx>
            <c:strRef>
              <c:f>'2016'!$AC$5</c:f>
              <c:strCache>
                <c:ptCount val="1"/>
                <c:pt idx="0">
                  <c:v>TOTAL VOTOS 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'2015'!$C$4:$H$4</c:f>
              <c:numCache>
                <c:formatCode>General</c:formatCode>
                <c:ptCount val="6"/>
                <c:pt idx="0">
                  <c:v>3454</c:v>
                </c:pt>
                <c:pt idx="1">
                  <c:v>2832</c:v>
                </c:pt>
                <c:pt idx="2">
                  <c:v>2719</c:v>
                </c:pt>
                <c:pt idx="3">
                  <c:v>2631</c:v>
                </c:pt>
                <c:pt idx="4">
                  <c:v>2564</c:v>
                </c:pt>
                <c:pt idx="5">
                  <c:v>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F-4BFD-ABD2-CDA6CE23CC6F}"/>
            </c:ext>
          </c:extLst>
        </c:ser>
        <c:ser>
          <c:idx val="3"/>
          <c:order val="3"/>
          <c:tx>
            <c:strRef>
              <c:f>'2016'!$AC$6</c:f>
              <c:strCache>
                <c:ptCount val="1"/>
                <c:pt idx="0">
                  <c:v>SI 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'2016'!$C$7:$H$7</c:f>
              <c:numCache>
                <c:formatCode>General</c:formatCode>
                <c:ptCount val="6"/>
                <c:pt idx="0">
                  <c:v>2149</c:v>
                </c:pt>
                <c:pt idx="1">
                  <c:v>1793</c:v>
                </c:pt>
                <c:pt idx="2">
                  <c:v>1595</c:v>
                </c:pt>
                <c:pt idx="3">
                  <c:v>1468</c:v>
                </c:pt>
                <c:pt idx="4">
                  <c:v>1247</c:v>
                </c:pt>
                <c:pt idx="5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4F-4BFD-ABD2-CDA6CE23CC6F}"/>
            </c:ext>
          </c:extLst>
        </c:ser>
        <c:ser>
          <c:idx val="4"/>
          <c:order val="4"/>
          <c:tx>
            <c:strRef>
              <c:f>'2016'!$AC$7</c:f>
              <c:strCache>
                <c:ptCount val="1"/>
                <c:pt idx="0">
                  <c:v>NO 2016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'2016'!$C$8:$H$8</c:f>
              <c:numCache>
                <c:formatCode>General</c:formatCode>
                <c:ptCount val="6"/>
                <c:pt idx="0">
                  <c:v>1445</c:v>
                </c:pt>
                <c:pt idx="1">
                  <c:v>1094</c:v>
                </c:pt>
                <c:pt idx="2">
                  <c:v>994</c:v>
                </c:pt>
                <c:pt idx="3">
                  <c:v>971</c:v>
                </c:pt>
                <c:pt idx="4">
                  <c:v>1120</c:v>
                </c:pt>
                <c:pt idx="5">
                  <c:v>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4F-4BFD-ABD2-CDA6CE23CC6F}"/>
            </c:ext>
          </c:extLst>
        </c:ser>
        <c:ser>
          <c:idx val="5"/>
          <c:order val="5"/>
          <c:tx>
            <c:strRef>
              <c:f>'2016'!$AC$8</c:f>
              <c:strCache>
                <c:ptCount val="1"/>
                <c:pt idx="0">
                  <c:v>TOTAL VOTOS 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'2016'!$C$4:$H$4</c:f>
              <c:numCache>
                <c:formatCode>General</c:formatCode>
                <c:ptCount val="6"/>
                <c:pt idx="0">
                  <c:v>3639</c:v>
                </c:pt>
                <c:pt idx="1">
                  <c:v>2931</c:v>
                </c:pt>
                <c:pt idx="2">
                  <c:v>2637</c:v>
                </c:pt>
                <c:pt idx="3">
                  <c:v>2482</c:v>
                </c:pt>
                <c:pt idx="4">
                  <c:v>2411</c:v>
                </c:pt>
                <c:pt idx="5">
                  <c:v>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4F-4BFD-ABD2-CDA6CE23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tickLblSkip val="1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63288131076023"/>
          <c:y val="0.26069800075517097"/>
          <c:w val="0.23262666149987007"/>
          <c:h val="0.39346122282623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15</xdr:col>
      <xdr:colOff>16934</xdr:colOff>
      <xdr:row>15</xdr:row>
      <xdr:rowOff>8467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EB1A948-4B6E-45BF-9A2B-5AFBFD04F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</xdr:rowOff>
    </xdr:from>
    <xdr:to>
      <xdr:col>14</xdr:col>
      <xdr:colOff>769620</xdr:colOff>
      <xdr:row>15</xdr:row>
      <xdr:rowOff>7621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3976DF-7774-4081-8BBE-50096DC97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74507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6A13B2-1BB7-49C2-9B7D-BA098356E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showGridLines="0" tabSelected="1" workbookViewId="0">
      <selection activeCell="J8" sqref="J8"/>
    </sheetView>
  </sheetViews>
  <sheetFormatPr baseColWidth="10" defaultRowHeight="13.2" x14ac:dyDescent="0.25"/>
  <cols>
    <col min="1" max="1" width="4.554687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s="2">
        <v>2016</v>
      </c>
      <c r="C3" s="2">
        <v>5116</v>
      </c>
    </row>
    <row r="4" spans="2:3" x14ac:dyDescent="0.25">
      <c r="B4" s="2">
        <v>2015</v>
      </c>
      <c r="C4" s="3">
        <v>4912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8"/>
  <sheetViews>
    <sheetView showGridLines="0" zoomScaleNormal="100" workbookViewId="0">
      <selection activeCell="K18" sqref="K18"/>
    </sheetView>
  </sheetViews>
  <sheetFormatPr baseColWidth="10" defaultColWidth="14.44140625" defaultRowHeight="15.75" customHeight="1" x14ac:dyDescent="0.25"/>
  <cols>
    <col min="1" max="1" width="3.88671875" style="5" customWidth="1"/>
    <col min="2" max="2" width="26" style="5" bestFit="1" customWidth="1"/>
    <col min="3" max="3" width="11" style="5" bestFit="1" customWidth="1"/>
    <col min="4" max="4" width="14.21875" style="5" customWidth="1"/>
    <col min="5" max="5" width="13.5546875" style="5" bestFit="1" customWidth="1"/>
    <col min="6" max="6" width="12.77734375" style="5" customWidth="1"/>
    <col min="7" max="7" width="14.5546875" style="5" bestFit="1" customWidth="1"/>
    <col min="8" max="8" width="15.33203125" style="5" bestFit="1" customWidth="1"/>
    <col min="9" max="9" width="6.5546875" style="5" bestFit="1" customWidth="1"/>
    <col min="10" max="10" width="9.5546875" style="5" customWidth="1"/>
    <col min="11" max="11" width="10.109375" style="5" customWidth="1"/>
    <col min="12" max="12" width="23.21875" style="5" customWidth="1"/>
    <col min="13" max="13" width="11.44140625" style="5" bestFit="1" customWidth="1"/>
    <col min="14" max="14" width="9.77734375" style="5" bestFit="1" customWidth="1"/>
    <col min="15" max="17" width="11.77734375" style="5" bestFit="1" customWidth="1"/>
    <col min="18" max="18" width="9.5546875" style="5" bestFit="1" customWidth="1"/>
    <col min="19" max="19" width="6.5546875" style="5" bestFit="1" customWidth="1"/>
    <col min="20" max="28" width="14.44140625" style="5"/>
    <col min="29" max="29" width="18.109375" style="5" bestFit="1" customWidth="1"/>
    <col min="30" max="16384" width="14.44140625" style="5"/>
  </cols>
  <sheetData>
    <row r="1" spans="1:29" ht="17.399999999999999" customHeight="1" x14ac:dyDescent="0.25">
      <c r="A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9" ht="15.75" customHeight="1" x14ac:dyDescent="0.25">
      <c r="A2" s="4"/>
      <c r="B2" s="6" t="s">
        <v>16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T2" s="4"/>
      <c r="U2" s="4"/>
      <c r="V2" s="4"/>
      <c r="W2" s="4"/>
      <c r="X2" s="4"/>
      <c r="Y2" s="4"/>
      <c r="Z2" s="4"/>
      <c r="AA2" s="4"/>
      <c r="AB2" s="4"/>
      <c r="AC2" s="7" t="s">
        <v>46</v>
      </c>
    </row>
    <row r="3" spans="1:29" ht="15.75" customHeight="1" x14ac:dyDescent="0.25">
      <c r="A3" s="4"/>
      <c r="B3" s="8">
        <v>2016</v>
      </c>
      <c r="C3" s="9" t="s">
        <v>13</v>
      </c>
      <c r="D3" s="9" t="s">
        <v>14</v>
      </c>
      <c r="E3" s="9" t="s">
        <v>15</v>
      </c>
      <c r="F3" s="9" t="s">
        <v>29</v>
      </c>
      <c r="G3" s="10" t="s">
        <v>48</v>
      </c>
      <c r="H3" s="10" t="s">
        <v>49</v>
      </c>
      <c r="V3" s="4"/>
      <c r="W3" s="4"/>
      <c r="X3" s="4"/>
      <c r="Y3" s="4"/>
      <c r="Z3" s="4"/>
      <c r="AA3" s="4"/>
      <c r="AB3" s="4"/>
      <c r="AC3" s="11" t="s">
        <v>40</v>
      </c>
    </row>
    <row r="4" spans="1:29" ht="15.75" customHeight="1" x14ac:dyDescent="0.25">
      <c r="A4" s="4"/>
      <c r="B4" s="12" t="s">
        <v>2</v>
      </c>
      <c r="C4" s="12">
        <v>3639</v>
      </c>
      <c r="D4" s="12">
        <v>2931</v>
      </c>
      <c r="E4" s="12">
        <v>2637</v>
      </c>
      <c r="F4" s="12">
        <v>2482</v>
      </c>
      <c r="G4" s="12">
        <v>2411</v>
      </c>
      <c r="H4" s="12">
        <v>1818</v>
      </c>
      <c r="V4" s="4"/>
      <c r="W4" s="4"/>
      <c r="X4" s="4"/>
      <c r="Y4" s="4"/>
      <c r="Z4" s="4"/>
      <c r="AA4" s="4"/>
      <c r="AB4" s="4"/>
      <c r="AC4" s="11" t="s">
        <v>41</v>
      </c>
    </row>
    <row r="5" spans="1:29" ht="15.75" customHeight="1" x14ac:dyDescent="0.25">
      <c r="A5" s="4"/>
      <c r="B5" s="13" t="s">
        <v>3</v>
      </c>
      <c r="C5" s="14">
        <f>C4/UNIVERSO!$C$3</f>
        <v>0.71129788897576229</v>
      </c>
      <c r="D5" s="14">
        <f>D4/UNIVERSO!$C$3</f>
        <v>0.57290852228303357</v>
      </c>
      <c r="E5" s="14">
        <f>E4/UNIVERSO!$C$3</f>
        <v>0.51544175136825643</v>
      </c>
      <c r="F5" s="14">
        <f>F4/UNIVERSO!$C$3</f>
        <v>0.48514464425332293</v>
      </c>
      <c r="G5" s="14">
        <f>G4/UNIVERSO!$C$3</f>
        <v>0.47126661454261143</v>
      </c>
      <c r="H5" s="14">
        <f>H4/UNIVERSO!$C$3</f>
        <v>0.35535574667709147</v>
      </c>
      <c r="V5" s="4"/>
      <c r="W5" s="4"/>
      <c r="X5" s="4"/>
      <c r="Y5" s="4"/>
      <c r="Z5" s="4"/>
      <c r="AA5" s="4"/>
      <c r="AB5" s="4"/>
      <c r="AC5" s="11" t="s">
        <v>42</v>
      </c>
    </row>
    <row r="6" spans="1:29" ht="15.75" customHeight="1" x14ac:dyDescent="0.25">
      <c r="A6" s="4"/>
      <c r="B6" s="13" t="s">
        <v>28</v>
      </c>
      <c r="C6" s="15">
        <f>C4-0.4*UNIVERSO!$C$3</f>
        <v>1592.6</v>
      </c>
      <c r="D6" s="15">
        <f>D4-0.4*UNIVERSO!$C$3</f>
        <v>884.59999999999991</v>
      </c>
      <c r="E6" s="15">
        <f>E4-0.4*UNIVERSO!$C$3</f>
        <v>590.59999999999991</v>
      </c>
      <c r="F6" s="15">
        <f>F4-0.4*UNIVERSO!$C$3</f>
        <v>435.59999999999991</v>
      </c>
      <c r="G6" s="15">
        <f>G4-0.4*UNIVERSO!$C$3</f>
        <v>364.59999999999991</v>
      </c>
      <c r="H6" s="15">
        <f>H4-0.4*UNIVERSO!$C$3</f>
        <v>-228.40000000000009</v>
      </c>
      <c r="U6" s="4"/>
      <c r="V6" s="4"/>
      <c r="W6" s="4"/>
      <c r="X6" s="4"/>
      <c r="Y6" s="4"/>
      <c r="Z6" s="4"/>
      <c r="AA6" s="4"/>
      <c r="AB6" s="4"/>
      <c r="AC6" s="11" t="s">
        <v>43</v>
      </c>
    </row>
    <row r="7" spans="1:29" ht="15.75" customHeight="1" x14ac:dyDescent="0.25">
      <c r="A7" s="4"/>
      <c r="B7" s="16" t="s">
        <v>4</v>
      </c>
      <c r="C7" s="16">
        <v>2149</v>
      </c>
      <c r="D7" s="16">
        <v>1793</v>
      </c>
      <c r="E7" s="16">
        <v>1595</v>
      </c>
      <c r="F7" s="16">
        <v>1468</v>
      </c>
      <c r="G7" s="16">
        <v>1247</v>
      </c>
      <c r="H7" s="16">
        <v>669</v>
      </c>
      <c r="U7" s="4"/>
      <c r="V7" s="4"/>
      <c r="W7" s="4"/>
      <c r="X7" s="4"/>
      <c r="Y7" s="4"/>
      <c r="Z7" s="4"/>
      <c r="AA7" s="4"/>
      <c r="AB7" s="4"/>
      <c r="AC7" s="11" t="s">
        <v>44</v>
      </c>
    </row>
    <row r="8" spans="1:29" ht="15.75" customHeight="1" x14ac:dyDescent="0.25">
      <c r="A8" s="4"/>
      <c r="B8" s="16" t="s">
        <v>5</v>
      </c>
      <c r="C8" s="16">
        <v>1445</v>
      </c>
      <c r="D8" s="16">
        <v>1094</v>
      </c>
      <c r="E8" s="16">
        <v>994</v>
      </c>
      <c r="F8" s="16">
        <v>971</v>
      </c>
      <c r="G8" s="16">
        <v>1120</v>
      </c>
      <c r="H8" s="16">
        <v>1097</v>
      </c>
      <c r="U8" s="4"/>
      <c r="V8" s="4"/>
      <c r="W8" s="4"/>
      <c r="X8" s="4"/>
      <c r="Y8" s="4"/>
      <c r="Z8" s="4"/>
      <c r="AA8" s="4"/>
      <c r="AB8" s="4"/>
      <c r="AC8" s="11" t="s">
        <v>45</v>
      </c>
    </row>
    <row r="9" spans="1:29" ht="15.75" customHeight="1" x14ac:dyDescent="0.25">
      <c r="A9" s="4"/>
      <c r="B9" s="16" t="s">
        <v>6</v>
      </c>
      <c r="C9" s="16">
        <v>45</v>
      </c>
      <c r="D9" s="16">
        <v>44</v>
      </c>
      <c r="E9" s="16">
        <v>48</v>
      </c>
      <c r="F9" s="16">
        <v>43</v>
      </c>
      <c r="G9" s="16">
        <v>44</v>
      </c>
      <c r="H9" s="16">
        <v>42</v>
      </c>
      <c r="U9" s="4"/>
      <c r="V9" s="4"/>
      <c r="W9" s="4"/>
      <c r="X9" s="4"/>
      <c r="Y9" s="4"/>
      <c r="Z9" s="4"/>
      <c r="AA9" s="4"/>
      <c r="AB9" s="4"/>
    </row>
    <row r="10" spans="1:29" ht="15.75" customHeight="1" x14ac:dyDescent="0.25">
      <c r="A10" s="4"/>
      <c r="B10" s="16" t="s">
        <v>12</v>
      </c>
      <c r="C10" s="16">
        <f t="shared" ref="C10:H10" si="0">C7-C8</f>
        <v>704</v>
      </c>
      <c r="D10" s="16">
        <f t="shared" si="0"/>
        <v>699</v>
      </c>
      <c r="E10" s="16">
        <f t="shared" si="0"/>
        <v>601</v>
      </c>
      <c r="F10" s="16">
        <f t="shared" si="0"/>
        <v>497</v>
      </c>
      <c r="G10" s="16">
        <f t="shared" si="0"/>
        <v>127</v>
      </c>
      <c r="H10" s="16">
        <f t="shared" si="0"/>
        <v>-428</v>
      </c>
      <c r="U10" s="4"/>
      <c r="V10" s="4"/>
      <c r="W10" s="4"/>
      <c r="X10" s="4"/>
      <c r="Y10" s="4"/>
      <c r="Z10" s="4"/>
      <c r="AA10" s="4"/>
      <c r="AB10" s="4"/>
    </row>
    <row r="11" spans="1:29" ht="15.75" customHeight="1" x14ac:dyDescent="0.25">
      <c r="A11" s="4"/>
      <c r="B11" s="16" t="s">
        <v>11</v>
      </c>
      <c r="C11" s="17">
        <f t="shared" ref="C11:H11" si="1">C10/C4</f>
        <v>0.19345974168727673</v>
      </c>
      <c r="D11" s="17">
        <f t="shared" si="1"/>
        <v>0.23848515864892528</v>
      </c>
      <c r="E11" s="17">
        <f t="shared" si="1"/>
        <v>0.22791050436101631</v>
      </c>
      <c r="F11" s="17">
        <f t="shared" si="1"/>
        <v>0.20024174053182917</v>
      </c>
      <c r="G11" s="17">
        <f t="shared" si="1"/>
        <v>5.2675238490253004E-2</v>
      </c>
      <c r="H11" s="17">
        <f t="shared" si="1"/>
        <v>-0.23542354235423543</v>
      </c>
      <c r="U11" s="4"/>
      <c r="V11" s="4"/>
      <c r="W11" s="4"/>
      <c r="X11" s="4"/>
      <c r="Y11" s="4"/>
      <c r="Z11" s="4"/>
      <c r="AA11" s="4"/>
      <c r="AB11" s="4"/>
    </row>
    <row r="12" spans="1:29" ht="15.75" customHeight="1" x14ac:dyDescent="0.25">
      <c r="A12" s="4"/>
      <c r="B12" s="18" t="s">
        <v>7</v>
      </c>
      <c r="C12" s="19">
        <f t="shared" ref="C12:H12" si="2">C7/C4</f>
        <v>0.59054685353118985</v>
      </c>
      <c r="D12" s="19">
        <f t="shared" si="2"/>
        <v>0.61173660866598434</v>
      </c>
      <c r="E12" s="19">
        <f t="shared" si="2"/>
        <v>0.60485400075843765</v>
      </c>
      <c r="F12" s="19">
        <f t="shared" si="2"/>
        <v>0.59145850120870269</v>
      </c>
      <c r="G12" s="19">
        <f t="shared" si="2"/>
        <v>0.51721277478224803</v>
      </c>
      <c r="H12" s="19">
        <f t="shared" si="2"/>
        <v>0.367986798679868</v>
      </c>
      <c r="T12" s="4"/>
      <c r="U12" s="4"/>
      <c r="V12" s="4"/>
      <c r="W12" s="4"/>
      <c r="X12" s="4"/>
      <c r="Y12" s="4"/>
      <c r="Z12" s="4"/>
      <c r="AA12" s="4"/>
      <c r="AB12" s="4"/>
    </row>
    <row r="13" spans="1:29" ht="15.75" customHeight="1" x14ac:dyDescent="0.25">
      <c r="A13" s="4"/>
      <c r="B13" s="18" t="s">
        <v>8</v>
      </c>
      <c r="C13" s="19">
        <f t="shared" ref="C13:H13" si="3">C8/C4</f>
        <v>0.39708711184391315</v>
      </c>
      <c r="D13" s="19">
        <f t="shared" si="3"/>
        <v>0.37325145001705901</v>
      </c>
      <c r="E13" s="19">
        <f t="shared" si="3"/>
        <v>0.37694349639742131</v>
      </c>
      <c r="F13" s="19">
        <f t="shared" si="3"/>
        <v>0.3912167606768735</v>
      </c>
      <c r="G13" s="19">
        <f t="shared" si="3"/>
        <v>0.46453753629199501</v>
      </c>
      <c r="H13" s="19">
        <f t="shared" si="3"/>
        <v>0.6034103410341034</v>
      </c>
      <c r="T13" s="4"/>
      <c r="U13" s="4"/>
      <c r="V13" s="4"/>
      <c r="W13" s="4"/>
      <c r="X13" s="4"/>
      <c r="Y13" s="4"/>
      <c r="Z13" s="4"/>
      <c r="AA13" s="4"/>
      <c r="AB13" s="4"/>
    </row>
    <row r="14" spans="1:29" ht="15.75" customHeight="1" x14ac:dyDescent="0.25">
      <c r="A14" s="4"/>
      <c r="B14" s="18" t="s">
        <v>9</v>
      </c>
      <c r="C14" s="19">
        <f>C7/UNIVERSO!$C$3</f>
        <v>0.4200547302580141</v>
      </c>
      <c r="D14" s="19">
        <f>D7/UNIVERSO!$C$3</f>
        <v>0.35046911649726348</v>
      </c>
      <c r="E14" s="19">
        <f>E7/UNIVERSO!$C$3</f>
        <v>0.31176700547302583</v>
      </c>
      <c r="F14" s="19">
        <f>F7/UNIVERSO!$C$3</f>
        <v>0.28694292415949962</v>
      </c>
      <c r="G14" s="19">
        <f>G7/UNIVERSO!$C$3</f>
        <v>0.24374511336982016</v>
      </c>
      <c r="H14" s="19">
        <f>H7/UNIVERSO!$C$3</f>
        <v>0.13076622361219703</v>
      </c>
      <c r="T14" s="4"/>
      <c r="U14" s="4"/>
      <c r="V14" s="4"/>
      <c r="W14" s="4"/>
      <c r="X14" s="4"/>
      <c r="Y14" s="4"/>
      <c r="Z14" s="4"/>
      <c r="AA14" s="4"/>
      <c r="AB14" s="4"/>
    </row>
    <row r="15" spans="1:29" ht="15.75" customHeight="1" x14ac:dyDescent="0.25">
      <c r="A15" s="4"/>
      <c r="B15" s="20" t="s">
        <v>10</v>
      </c>
      <c r="C15" s="21">
        <f>C8/UNIVERSO!$C$3</f>
        <v>0.28244722439405784</v>
      </c>
      <c r="D15" s="21">
        <f>D8/UNIVERSO!$C$3</f>
        <v>0.21383893666927287</v>
      </c>
      <c r="E15" s="21">
        <f>E8/UNIVERSO!$C$3</f>
        <v>0.19429241594996091</v>
      </c>
      <c r="F15" s="21">
        <f>F8/UNIVERSO!$C$3</f>
        <v>0.18979671618451915</v>
      </c>
      <c r="G15" s="21">
        <f>G8/UNIVERSO!$C$3</f>
        <v>0.21892103205629398</v>
      </c>
      <c r="H15" s="21">
        <f>H8/UNIVERSO!$C$3</f>
        <v>0.21442533229085223</v>
      </c>
      <c r="T15" s="4"/>
      <c r="U15" s="4"/>
      <c r="V15" s="4"/>
      <c r="W15" s="4"/>
      <c r="X15" s="4"/>
      <c r="Y15" s="4"/>
      <c r="Z15" s="4"/>
      <c r="AA15" s="4"/>
      <c r="AB15" s="4"/>
    </row>
    <row r="16" spans="1:29" ht="15.75" customHeight="1" x14ac:dyDescent="0.25">
      <c r="A16" s="4"/>
      <c r="B16" s="22" t="s">
        <v>26</v>
      </c>
      <c r="C16" s="23" t="str">
        <f>IF(OR(MAX(C14:C15)&gt;=20.01%*UNIVERSO!$C$3,C4&gt;=40%*UNIVERSO!$C$3),"SI","NO")</f>
        <v>SI</v>
      </c>
      <c r="D16" s="23" t="str">
        <f>IF(OR(MAX(D14:D15)&gt;=20.01%*UNIVERSO!$C$3,D4&gt;=40%*UNIVERSO!$C$3),"SI","NO")</f>
        <v>SI</v>
      </c>
      <c r="E16" s="23" t="str">
        <f>IF(OR(MAX(E14:E15)&gt;=20.01%*UNIVERSO!$C$3,E4&gt;=40%*UNIVERSO!$C$3),"SI","NO")</f>
        <v>SI</v>
      </c>
      <c r="F16" s="23" t="str">
        <f>IF(OR(MAX(F14:F15)&gt;=20.01%*UNIVERSO!$C$3,F4&gt;=40%*UNIVERSO!$C$3),"SI","NO")</f>
        <v>SI</v>
      </c>
      <c r="G16" s="23" t="str">
        <f>IF(OR(MAX(G14:G15)&gt;=20.01%*UNIVERSO!$C$3,G4&gt;=40%*UNIVERSO!$C$3),"SI","NO")</f>
        <v>SI</v>
      </c>
      <c r="H16" s="23" t="str">
        <f>IF(OR(MAX(H14:H15)&gt;=20.01%*UNIVERSO!$C$3,H4&gt;=40%*UNIVERSO!$C$3),"SI","NO")</f>
        <v>NO</v>
      </c>
      <c r="T16" s="4"/>
      <c r="U16" s="4"/>
      <c r="V16" s="4"/>
      <c r="W16" s="4"/>
      <c r="X16" s="4"/>
      <c r="Y16" s="4"/>
      <c r="Z16" s="4"/>
      <c r="AA16" s="4"/>
      <c r="AB16" s="4"/>
    </row>
    <row r="17" spans="1:28" ht="12" customHeight="1" x14ac:dyDescent="0.25">
      <c r="A17" s="4"/>
      <c r="B17" s="4"/>
      <c r="C17" s="4"/>
      <c r="D17" s="4"/>
      <c r="E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25">
      <c r="A18" s="4"/>
      <c r="B18" s="24" t="s">
        <v>24</v>
      </c>
      <c r="C18" s="25" t="str">
        <f>C3</f>
        <v>6 - 7 JUNIO</v>
      </c>
      <c r="D18" s="25" t="str">
        <f t="shared" ref="D18:E18" si="4">D3</f>
        <v>13-14 JUNIO</v>
      </c>
      <c r="E18" s="25" t="str">
        <f t="shared" si="4"/>
        <v>20-21 JUNIO</v>
      </c>
      <c r="F18" s="25" t="str">
        <f>F3</f>
        <v>24-28 JUNIO</v>
      </c>
      <c r="G18" s="25" t="str">
        <f>G3</f>
        <v>4-5 JULIO</v>
      </c>
      <c r="H18" s="26" t="str">
        <f>H3</f>
        <v>25-26 JULIO</v>
      </c>
      <c r="I18" s="25" t="s">
        <v>25</v>
      </c>
      <c r="J18" s="27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25">
      <c r="A19" s="4"/>
      <c r="B19" s="28" t="s">
        <v>2</v>
      </c>
      <c r="C19" s="28" t="s">
        <v>17</v>
      </c>
      <c r="D19" s="29">
        <f>D4-C4</f>
        <v>-708</v>
      </c>
      <c r="E19" s="29">
        <f t="shared" ref="E19:H19" si="5">E4-D4</f>
        <v>-294</v>
      </c>
      <c r="F19" s="29">
        <f t="shared" si="5"/>
        <v>-155</v>
      </c>
      <c r="G19" s="29">
        <f t="shared" si="5"/>
        <v>-71</v>
      </c>
      <c r="H19" s="29">
        <f t="shared" si="5"/>
        <v>-593</v>
      </c>
      <c r="I19" s="29">
        <f>INT(AVERAGE(D19:H19))</f>
        <v>-365</v>
      </c>
      <c r="J19" s="30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25">
      <c r="A20" s="4"/>
      <c r="B20" s="28" t="s">
        <v>4</v>
      </c>
      <c r="C20" s="28" t="s">
        <v>17</v>
      </c>
      <c r="D20" s="29">
        <f>D7-C7</f>
        <v>-356</v>
      </c>
      <c r="E20" s="29">
        <f t="shared" ref="E20:H20" si="6">E7-D7</f>
        <v>-198</v>
      </c>
      <c r="F20" s="29">
        <f t="shared" si="6"/>
        <v>-127</v>
      </c>
      <c r="G20" s="29">
        <f t="shared" si="6"/>
        <v>-221</v>
      </c>
      <c r="H20" s="29">
        <f t="shared" si="6"/>
        <v>-578</v>
      </c>
      <c r="I20" s="29">
        <f>INT(AVERAGE(D20:H20))</f>
        <v>-296</v>
      </c>
      <c r="J20" s="30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25">
      <c r="A21" s="4"/>
      <c r="B21" s="28" t="s">
        <v>5</v>
      </c>
      <c r="C21" s="28" t="s">
        <v>17</v>
      </c>
      <c r="D21" s="29">
        <f>D8-C8</f>
        <v>-351</v>
      </c>
      <c r="E21" s="29">
        <f t="shared" ref="E21:H21" si="7">E8-D8</f>
        <v>-100</v>
      </c>
      <c r="F21" s="29">
        <f t="shared" si="7"/>
        <v>-23</v>
      </c>
      <c r="G21" s="29">
        <f t="shared" si="7"/>
        <v>149</v>
      </c>
      <c r="H21" s="29">
        <f t="shared" si="7"/>
        <v>-23</v>
      </c>
      <c r="I21" s="29">
        <f>INT(AVERAGE(D21:H21))</f>
        <v>-70</v>
      </c>
      <c r="J21" s="30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25">
      <c r="A22" s="4"/>
      <c r="B22" s="28" t="s">
        <v>6</v>
      </c>
      <c r="C22" s="28" t="s">
        <v>17</v>
      </c>
      <c r="D22" s="29">
        <f>D9-C9</f>
        <v>-1</v>
      </c>
      <c r="E22" s="29">
        <f t="shared" ref="E22:H22" si="8">E9-D9</f>
        <v>4</v>
      </c>
      <c r="F22" s="29">
        <f t="shared" si="8"/>
        <v>-5</v>
      </c>
      <c r="G22" s="29">
        <f t="shared" si="8"/>
        <v>1</v>
      </c>
      <c r="H22" s="29">
        <f t="shared" si="8"/>
        <v>-2</v>
      </c>
      <c r="I22" s="29">
        <f>INT(AVERAGE(D22:H22))</f>
        <v>-1</v>
      </c>
      <c r="J22" s="30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25">
      <c r="A24" s="4"/>
      <c r="B24" s="31" t="str">
        <f>"PREDICCIONES SEMANA "&amp;B25</f>
        <v>PREDICCIONES SEMANA 7</v>
      </c>
      <c r="C24" s="31"/>
      <c r="D24" s="31"/>
      <c r="E24" s="31"/>
      <c r="F24" s="31"/>
      <c r="G24" s="31"/>
      <c r="H24" s="3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25">
      <c r="A25" s="4"/>
      <c r="B25" s="32">
        <v>7</v>
      </c>
      <c r="C25" s="33" t="s">
        <v>27</v>
      </c>
      <c r="D25" s="34" t="s">
        <v>33</v>
      </c>
      <c r="E25" s="34" t="s">
        <v>32</v>
      </c>
      <c r="F25" s="35" t="s">
        <v>31</v>
      </c>
      <c r="G25" s="36" t="s">
        <v>34</v>
      </c>
      <c r="H25" s="36" t="s">
        <v>30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25">
      <c r="A26" s="4"/>
      <c r="B26" s="12" t="s">
        <v>2</v>
      </c>
      <c r="C26" s="37">
        <f>H4+I19</f>
        <v>1453</v>
      </c>
      <c r="D26" s="38">
        <f>_xlfn.FORECAST.LINEAR(B25,C4:H4,C2:H2)</f>
        <v>1571</v>
      </c>
      <c r="E26" s="39">
        <f>INT(_xlfn.FORECAST.ETS(B25,C4:H4,C2:H2))</f>
        <v>1627</v>
      </c>
      <c r="F26" s="40">
        <f>G4+'2015'!I19</f>
        <v>2211</v>
      </c>
      <c r="G26" s="41">
        <f>INT(_xlfn.FORECAST.LINEAR(B25+1,'2015'!C4:H4,'2015'!C2:H2))</f>
        <v>2018</v>
      </c>
      <c r="H26" s="41">
        <f>INT(_xlfn.FORECAST.ETS(B25+1,'2015'!C4:H4,'2015'!C2:H2))</f>
        <v>2167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25">
      <c r="A27" s="4"/>
      <c r="B27" s="13" t="s">
        <v>3</v>
      </c>
      <c r="C27" s="42">
        <f>C26/UNIVERSO!$C$3</f>
        <v>0.28401094605160282</v>
      </c>
      <c r="D27" s="42">
        <f>D26/UNIVERSO!$C$3</f>
        <v>0.30707584050039094</v>
      </c>
      <c r="E27" s="42">
        <f>E26/UNIVERSO!$C$3</f>
        <v>0.31802189210320564</v>
      </c>
      <c r="F27" s="43">
        <f>F26/UNIVERSO!$C$3</f>
        <v>0.43217357310398746</v>
      </c>
      <c r="G27" s="43">
        <f>G26/UNIVERSO!$C$3</f>
        <v>0.39444878811571538</v>
      </c>
      <c r="H27" s="43">
        <f>H26/UNIVERSO!$C$3</f>
        <v>0.42357310398749021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 x14ac:dyDescent="0.25">
      <c r="A28" s="4"/>
      <c r="B28" s="13" t="s">
        <v>28</v>
      </c>
      <c r="C28" s="44">
        <f>C26-0.4*UNIVERSO!$C$3</f>
        <v>-593.40000000000009</v>
      </c>
      <c r="D28" s="44">
        <f>D26-0.4*UNIVERSO!$C$3</f>
        <v>-475.40000000000009</v>
      </c>
      <c r="E28" s="44">
        <f>E26-0.4*UNIVERSO!$C$3</f>
        <v>-419.40000000000009</v>
      </c>
      <c r="F28" s="45">
        <f>F26-0.4*UNIVERSO!$C$3</f>
        <v>164.59999999999991</v>
      </c>
      <c r="G28" s="45">
        <f>G26-0.4*UNIVERSO!$C$3</f>
        <v>-28.400000000000091</v>
      </c>
      <c r="H28" s="45">
        <f>H26-0.4*UNIVERSO!$C$3</f>
        <v>120.59999999999991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3.2" x14ac:dyDescent="0.25">
      <c r="A29" s="4"/>
      <c r="B29" s="16" t="s">
        <v>4</v>
      </c>
      <c r="C29" s="46">
        <f>H7+I20</f>
        <v>373</v>
      </c>
      <c r="D29" s="47">
        <f>INT(_xlfn.FORECAST.LINEAR(B25,C7:H7,C2:H2))</f>
        <v>570</v>
      </c>
      <c r="E29" s="39">
        <f>INT(_xlfn.FORECAST.ETS(B25,C7:H7,C2:H2))</f>
        <v>582</v>
      </c>
      <c r="F29" s="48">
        <f>G7+'2015'!I20</f>
        <v>1075</v>
      </c>
      <c r="G29" s="41">
        <f>INT(_xlfn.FORECAST.LINEAR(B25+1,'2015'!C7:H7,'2015'!C2:H2))</f>
        <v>852</v>
      </c>
      <c r="H29" s="41">
        <f>INT(_xlfn.FORECAST.ETS(B25+1,'2015'!C7:H7,'2015'!C2:H2))</f>
        <v>865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3.2" x14ac:dyDescent="0.25">
      <c r="A30" s="4"/>
      <c r="B30" s="16" t="s">
        <v>5</v>
      </c>
      <c r="C30" s="46">
        <f>H8+I21</f>
        <v>1027</v>
      </c>
      <c r="D30" s="47">
        <f>INT(_xlfn.FORECAST.LINEAR(B25,C8:H8,C2:H2))</f>
        <v>951</v>
      </c>
      <c r="E30" s="39">
        <f>INT(_xlfn.FORECAST.ETS(B25,C8:H8,C2:H2))</f>
        <v>1068</v>
      </c>
      <c r="F30" s="48">
        <f>G8+'2015'!I21</f>
        <v>1084</v>
      </c>
      <c r="G30" s="41">
        <f>INT(_xlfn.FORECAST.LINEAR(B25+1,'2015'!C8:H8,'2015'!C2:H2))</f>
        <v>1095</v>
      </c>
      <c r="H30" s="41">
        <f>INT(_xlfn.FORECAST.ETS(B25+1,'2015'!C8:H8,'2015'!C2:H2))</f>
        <v>1250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3.2" x14ac:dyDescent="0.25">
      <c r="A31" s="4"/>
      <c r="B31" s="16" t="s">
        <v>6</v>
      </c>
      <c r="C31" s="46">
        <f>C26-SUM(C29:C30)</f>
        <v>53</v>
      </c>
      <c r="D31" s="46">
        <f t="shared" ref="D31:H31" si="9">D26-SUM(D29:D30)</f>
        <v>50</v>
      </c>
      <c r="E31" s="46">
        <f t="shared" si="9"/>
        <v>-23</v>
      </c>
      <c r="F31" s="48">
        <f t="shared" si="9"/>
        <v>52</v>
      </c>
      <c r="G31" s="48">
        <f t="shared" si="9"/>
        <v>71</v>
      </c>
      <c r="H31" s="48">
        <f t="shared" si="9"/>
        <v>52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3.2" x14ac:dyDescent="0.25">
      <c r="A32" s="4"/>
      <c r="B32" s="16" t="s">
        <v>12</v>
      </c>
      <c r="C32" s="46">
        <f>C29-C30</f>
        <v>-654</v>
      </c>
      <c r="D32" s="46">
        <f t="shared" ref="D32:H32" si="10">D29-D30</f>
        <v>-381</v>
      </c>
      <c r="E32" s="46">
        <f t="shared" si="10"/>
        <v>-486</v>
      </c>
      <c r="F32" s="48">
        <f t="shared" si="10"/>
        <v>-9</v>
      </c>
      <c r="G32" s="48">
        <f t="shared" si="10"/>
        <v>-243</v>
      </c>
      <c r="H32" s="48">
        <f t="shared" si="10"/>
        <v>-385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3.2" x14ac:dyDescent="0.25">
      <c r="A33" s="4"/>
      <c r="B33" s="16" t="s">
        <v>11</v>
      </c>
      <c r="C33" s="49">
        <f>C32/C26</f>
        <v>-0.45010323468685476</v>
      </c>
      <c r="D33" s="49">
        <f t="shared" ref="D33:H33" si="11">D32/D26</f>
        <v>-0.24252068746021643</v>
      </c>
      <c r="E33" s="49">
        <f t="shared" si="11"/>
        <v>-0.29870928088506454</v>
      </c>
      <c r="F33" s="50">
        <f t="shared" si="11"/>
        <v>-4.0705563093622792E-3</v>
      </c>
      <c r="G33" s="50">
        <f t="shared" si="11"/>
        <v>-0.12041625371655104</v>
      </c>
      <c r="H33" s="50">
        <f t="shared" si="11"/>
        <v>-0.17766497461928935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3.2" x14ac:dyDescent="0.25">
      <c r="A34" s="4"/>
      <c r="B34" s="18" t="s">
        <v>7</v>
      </c>
      <c r="C34" s="51">
        <f>C29/C26</f>
        <v>0.25671025464556091</v>
      </c>
      <c r="D34" s="51">
        <f t="shared" ref="D34:H34" si="12">D29/D26</f>
        <v>0.36282622533418207</v>
      </c>
      <c r="E34" s="51">
        <f t="shared" si="12"/>
        <v>0.35771358328211433</v>
      </c>
      <c r="F34" s="52">
        <f t="shared" si="12"/>
        <v>0.48620533695160562</v>
      </c>
      <c r="G34" s="52">
        <f t="shared" si="12"/>
        <v>0.42220019821605548</v>
      </c>
      <c r="H34" s="52">
        <f t="shared" si="12"/>
        <v>0.39916935856022151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3.2" x14ac:dyDescent="0.25">
      <c r="A35" s="4"/>
      <c r="B35" s="18" t="s">
        <v>8</v>
      </c>
      <c r="C35" s="51">
        <f>C30/C26</f>
        <v>0.70681348933241572</v>
      </c>
      <c r="D35" s="51">
        <f t="shared" ref="D35:H35" si="13">D30/D26</f>
        <v>0.60534691279439845</v>
      </c>
      <c r="E35" s="51">
        <f t="shared" si="13"/>
        <v>0.65642286416717888</v>
      </c>
      <c r="F35" s="52">
        <f t="shared" si="13"/>
        <v>0.49027589326096788</v>
      </c>
      <c r="G35" s="52">
        <f t="shared" si="13"/>
        <v>0.54261645193260655</v>
      </c>
      <c r="H35" s="52">
        <f t="shared" si="13"/>
        <v>0.57683433317951083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3.2" x14ac:dyDescent="0.25">
      <c r="A36" s="4"/>
      <c r="B36" s="18" t="s">
        <v>9</v>
      </c>
      <c r="C36" s="51">
        <f>C29/UNIVERSO!$C$3</f>
        <v>7.2908522283033614E-2</v>
      </c>
      <c r="D36" s="51">
        <f>D29/UNIVERSO!$C$3</f>
        <v>0.11141516810007819</v>
      </c>
      <c r="E36" s="51">
        <f>E29/UNIVERSO!$C$3</f>
        <v>0.11376075058639562</v>
      </c>
      <c r="F36" s="52">
        <f>F29/UNIVERSO!$C$3</f>
        <v>0.2101250977326036</v>
      </c>
      <c r="G36" s="52">
        <f>G29/UNIVERSO!$C$3</f>
        <v>0.16653635652853793</v>
      </c>
      <c r="H36" s="52">
        <f>H29/UNIVERSO!$C$3</f>
        <v>0.16907740422204848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3.2" x14ac:dyDescent="0.25">
      <c r="A37" s="4"/>
      <c r="B37" s="20" t="s">
        <v>10</v>
      </c>
      <c r="C37" s="51">
        <f>C30/UNIVERSO!$C$3</f>
        <v>0.20074276778733385</v>
      </c>
      <c r="D37" s="51">
        <f>D30/UNIVERSO!$C$3</f>
        <v>0.18588741204065676</v>
      </c>
      <c r="E37" s="51">
        <f>E30/UNIVERSO!$C$3</f>
        <v>0.20875684128225175</v>
      </c>
      <c r="F37" s="52">
        <f>F30/UNIVERSO!$C$3</f>
        <v>0.21188428459734168</v>
      </c>
      <c r="G37" s="52">
        <f>G30/UNIVERSO!$C$3</f>
        <v>0.214034401876466</v>
      </c>
      <c r="H37" s="52">
        <f>H30/UNIVERSO!$C$3</f>
        <v>0.24433150899139952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3.2" x14ac:dyDescent="0.25">
      <c r="A38" s="4"/>
      <c r="B38" s="53" t="s">
        <v>26</v>
      </c>
      <c r="C38" s="54" t="str">
        <f>IF(OR(MAX(C36:C37)&gt;=20.01%,C26&gt;=40%*UNIVERSO!$C$3),"SI","NO")</f>
        <v>SI</v>
      </c>
      <c r="D38" s="54" t="str">
        <f>IF(OR(MAX(D36:D37)&gt;=20.01%,D26&gt;=40%*UNIVERSO!$C$3),"SI","NO")</f>
        <v>NO</v>
      </c>
      <c r="E38" s="54" t="str">
        <f>IF(OR(MAX(E36:E37)&gt;=20.01%,E26&gt;=40%*UNIVERSO!$C$3),"SI","NO")</f>
        <v>SI</v>
      </c>
      <c r="F38" s="54" t="str">
        <f>IF(OR(MAX(F36:F37)&gt;=20.01%,F26&gt;=40%*UNIVERSO!$C$3),"SI","NO")</f>
        <v>SI</v>
      </c>
      <c r="G38" s="54" t="str">
        <f>IF(OR(MAX(G36:G37)&gt;=20.01%,G26&gt;=40%*UNIVERSO!$C$3),"SI","NO")</f>
        <v>SI</v>
      </c>
      <c r="H38" s="54" t="str">
        <f>IF(OR(MAX(H36:H37)&gt;=20.01%,H26&gt;=40%*UNIVERSO!$C$3),"SI","NO")</f>
        <v>SI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3.2" x14ac:dyDescent="0.25">
      <c r="A39" s="4"/>
      <c r="B39" s="22" t="s">
        <v>47</v>
      </c>
      <c r="C39" s="23" t="str">
        <f>IF(C38="NO","NO",IF(C36&gt;C37,"SI",IF(C37&gt;C36,"NO","EMPATE")))</f>
        <v>NO</v>
      </c>
      <c r="D39" s="23" t="str">
        <f t="shared" ref="D39:H39" si="14">IF(D38="NO","NO",IF(D36&gt;D37,"SI",IF(D37&gt;D36,"NO","EMPATE")))</f>
        <v>NO</v>
      </c>
      <c r="E39" s="23" t="str">
        <f t="shared" si="14"/>
        <v>NO</v>
      </c>
      <c r="F39" s="23" t="str">
        <f t="shared" si="14"/>
        <v>NO</v>
      </c>
      <c r="G39" s="23" t="str">
        <f t="shared" si="14"/>
        <v>NO</v>
      </c>
      <c r="H39" s="23" t="str">
        <f t="shared" si="14"/>
        <v>NO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3.2" x14ac:dyDescent="0.25">
      <c r="A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3.2" x14ac:dyDescent="0.25">
      <c r="A41" s="4"/>
      <c r="B41" s="55" t="s">
        <v>35</v>
      </c>
      <c r="C41" s="56"/>
      <c r="D41" s="56"/>
      <c r="E41" s="56"/>
      <c r="F41" s="57" t="s">
        <v>38</v>
      </c>
      <c r="G41" s="58"/>
      <c r="H41" s="5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3.2" x14ac:dyDescent="0.25">
      <c r="A42" s="4"/>
      <c r="B42" s="60" t="s">
        <v>36</v>
      </c>
      <c r="C42" s="61"/>
      <c r="D42" s="62" t="s">
        <v>37</v>
      </c>
      <c r="E42" s="63"/>
      <c r="F42" s="64" t="s">
        <v>39</v>
      </c>
      <c r="G42" s="65"/>
      <c r="H42" s="6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3.2" x14ac:dyDescent="0.25">
      <c r="A43" s="4"/>
      <c r="B43" s="4"/>
      <c r="C43" s="4"/>
      <c r="D43" s="4"/>
      <c r="E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3.2" x14ac:dyDescent="0.25">
      <c r="A44" s="4"/>
      <c r="B44" s="4"/>
      <c r="C44" s="4"/>
      <c r="D44" s="4"/>
      <c r="E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3.2" x14ac:dyDescent="0.25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3.2" x14ac:dyDescent="0.25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3.2" x14ac:dyDescent="0.25">
      <c r="A47" s="4"/>
      <c r="B47" s="4"/>
      <c r="C47" s="4"/>
      <c r="D47" s="4"/>
      <c r="E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3.2" x14ac:dyDescent="0.25">
      <c r="A48" s="4"/>
      <c r="B48" s="4"/>
      <c r="C48" s="4"/>
      <c r="D48" s="4"/>
      <c r="E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3.2" x14ac:dyDescent="0.25">
      <c r="A49" s="4"/>
      <c r="B49" s="4"/>
      <c r="C49" s="4"/>
      <c r="D49" s="4"/>
      <c r="E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3.2" x14ac:dyDescent="0.25">
      <c r="A50" s="4"/>
      <c r="B50" s="4"/>
      <c r="C50" s="4"/>
      <c r="D50" s="4"/>
      <c r="E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3.2" x14ac:dyDescent="0.25">
      <c r="A51" s="4"/>
      <c r="B51" s="4"/>
      <c r="C51" s="4"/>
      <c r="D51" s="4"/>
      <c r="E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3.2" x14ac:dyDescent="0.25">
      <c r="A52" s="4"/>
      <c r="B52" s="4"/>
      <c r="C52" s="4"/>
      <c r="D52" s="4"/>
      <c r="E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3.2" x14ac:dyDescent="0.25">
      <c r="A53" s="4"/>
      <c r="B53" s="4"/>
      <c r="C53" s="4"/>
      <c r="D53" s="4"/>
      <c r="E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3.2" x14ac:dyDescent="0.25">
      <c r="A54" s="4"/>
      <c r="B54" s="4"/>
      <c r="C54" s="4"/>
      <c r="D54" s="4"/>
      <c r="E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3.2" x14ac:dyDescent="0.25">
      <c r="A55" s="4"/>
      <c r="B55" s="4"/>
      <c r="C55" s="4"/>
      <c r="D55" s="4"/>
      <c r="E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3.2" x14ac:dyDescent="0.25">
      <c r="A56" s="4"/>
      <c r="B56" s="4"/>
      <c r="C56" s="4"/>
      <c r="D56" s="4"/>
      <c r="E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3.2" x14ac:dyDescent="0.25">
      <c r="A57" s="4"/>
      <c r="B57" s="4"/>
      <c r="C57" s="4"/>
      <c r="D57" s="4"/>
      <c r="E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3.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3.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3.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3.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3.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3.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3.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3.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.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.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.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.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.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.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.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.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.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.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.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.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.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.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3.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3.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.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3.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3.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.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.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3.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3.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.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.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.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.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3.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3.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3.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.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.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3.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3.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3.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3.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3.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3.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3.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3.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3.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3.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3.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3.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3.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3.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3.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3.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3.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3.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.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3.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3.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3.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3.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3.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3.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3.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3.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.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.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.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.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.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.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.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.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.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.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.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.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3.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3.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3.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3.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3.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3.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3.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3.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3.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3.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3.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3.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3.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.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.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.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.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.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.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.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.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.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.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.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.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.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.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.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.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.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.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.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.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.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.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.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.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.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.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.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.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.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.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.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.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.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.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.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.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.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.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.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.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.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.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.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.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.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.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.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.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.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.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.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.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.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.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.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.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.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.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.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.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.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.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.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.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.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.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.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.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.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.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.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.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.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.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.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.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.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.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.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.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.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.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.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.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.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.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.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.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.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.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.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.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.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.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.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.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.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.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.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.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.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.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.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.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.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.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.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.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.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.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.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.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.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.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.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.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.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.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.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.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.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.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.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.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.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</sheetData>
  <mergeCells count="3">
    <mergeCell ref="B24:H24"/>
    <mergeCell ref="B41:E41"/>
    <mergeCell ref="F41:H41"/>
  </mergeCells>
  <pageMargins left="0.7" right="0.7" top="0.75" bottom="0.75" header="0.3" footer="0.3"/>
  <pageSetup paperSize="9" orientation="portrait" horizontalDpi="4294967293" verticalDpi="4294967293" r:id="rId1"/>
  <ignoredErrors>
    <ignoredError sqref="D3:H3" twoDigitTextYear="1"/>
    <ignoredError sqref="D28:E28 D27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showGridLines="0" zoomScaleNormal="100" workbookViewId="0">
      <selection activeCell="F25" sqref="F25"/>
    </sheetView>
  </sheetViews>
  <sheetFormatPr baseColWidth="10" defaultRowHeight="13.2" x14ac:dyDescent="0.25"/>
  <cols>
    <col min="1" max="1" width="4.33203125" style="5" customWidth="1"/>
    <col min="2" max="2" width="22.88671875" style="5" bestFit="1" customWidth="1"/>
    <col min="3" max="3" width="11.44140625" style="5" bestFit="1" customWidth="1"/>
    <col min="4" max="4" width="9.77734375" style="5" bestFit="1" customWidth="1"/>
    <col min="5" max="7" width="11.77734375" style="5" bestFit="1" customWidth="1"/>
    <col min="8" max="8" width="9.5546875" style="5" bestFit="1" customWidth="1"/>
    <col min="9" max="9" width="6.44140625" style="5" bestFit="1" customWidth="1"/>
    <col min="10" max="16384" width="11.5546875" style="5"/>
  </cols>
  <sheetData>
    <row r="1" spans="2:9" ht="15.6" customHeight="1" x14ac:dyDescent="0.25"/>
    <row r="2" spans="2:9" ht="15.6" customHeight="1" x14ac:dyDescent="0.25">
      <c r="B2" s="6" t="s">
        <v>16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4"/>
    </row>
    <row r="3" spans="2:9" ht="15.6" customHeight="1" x14ac:dyDescent="0.25">
      <c r="B3" s="67">
        <v>2015</v>
      </c>
      <c r="C3" s="68" t="s">
        <v>18</v>
      </c>
      <c r="D3" s="68" t="s">
        <v>19</v>
      </c>
      <c r="E3" s="68" t="s">
        <v>20</v>
      </c>
      <c r="F3" s="68" t="s">
        <v>21</v>
      </c>
      <c r="G3" s="68" t="s">
        <v>22</v>
      </c>
      <c r="H3" s="68" t="s">
        <v>23</v>
      </c>
      <c r="I3" s="4"/>
    </row>
    <row r="4" spans="2:9" ht="15.6" customHeight="1" x14ac:dyDescent="0.25">
      <c r="B4" s="13" t="s">
        <v>2</v>
      </c>
      <c r="C4" s="13">
        <v>3454</v>
      </c>
      <c r="D4" s="13">
        <v>2832</v>
      </c>
      <c r="E4" s="13">
        <v>2719</v>
      </c>
      <c r="F4" s="13">
        <v>2631</v>
      </c>
      <c r="G4" s="13">
        <v>2564</v>
      </c>
      <c r="H4" s="13">
        <v>2454</v>
      </c>
      <c r="I4" s="4"/>
    </row>
    <row r="5" spans="2:9" ht="15.6" customHeight="1" x14ac:dyDescent="0.25">
      <c r="B5" s="13" t="s">
        <v>3</v>
      </c>
      <c r="C5" s="14">
        <f>C4/UNIVERSO!$C$4</f>
        <v>0.70317589576547235</v>
      </c>
      <c r="D5" s="14">
        <f>D4/UNIVERSO!$C$4</f>
        <v>0.57654723127035834</v>
      </c>
      <c r="E5" s="14">
        <f>E4/UNIVERSO!$C$4</f>
        <v>0.55354234527687296</v>
      </c>
      <c r="F5" s="14">
        <f>F4/UNIVERSO!$C$4</f>
        <v>0.53562703583061888</v>
      </c>
      <c r="G5" s="14">
        <f>G4/UNIVERSO!$C$4</f>
        <v>0.5219869706840391</v>
      </c>
      <c r="H5" s="14">
        <f>H4/UNIVERSO!$C$4</f>
        <v>0.4995928338762215</v>
      </c>
      <c r="I5" s="4"/>
    </row>
    <row r="6" spans="2:9" ht="15.6" customHeight="1" x14ac:dyDescent="0.25">
      <c r="B6" s="13" t="s">
        <v>28</v>
      </c>
      <c r="C6" s="15">
        <f>C4-0.4*UNIVERSO!$C$4</f>
        <v>1489.1999999999998</v>
      </c>
      <c r="D6" s="15">
        <f>D4-0.4*UNIVERSO!$C$4</f>
        <v>867.19999999999982</v>
      </c>
      <c r="E6" s="15">
        <f>E4-0.4*UNIVERSO!$C$4</f>
        <v>754.19999999999982</v>
      </c>
      <c r="F6" s="15">
        <f>F4-0.4*UNIVERSO!$C$4</f>
        <v>666.19999999999982</v>
      </c>
      <c r="G6" s="15">
        <f>G4-0.4*UNIVERSO!$C$4</f>
        <v>599.19999999999982</v>
      </c>
      <c r="H6" s="15">
        <f>H4-0.4*UNIVERSO!$C$4</f>
        <v>489.19999999999982</v>
      </c>
      <c r="I6" s="4"/>
    </row>
    <row r="7" spans="2:9" ht="15.6" customHeight="1" x14ac:dyDescent="0.25">
      <c r="B7" s="16" t="s">
        <v>4</v>
      </c>
      <c r="C7" s="16">
        <v>1977</v>
      </c>
      <c r="D7" s="16">
        <v>1643</v>
      </c>
      <c r="E7" s="16">
        <v>1561</v>
      </c>
      <c r="F7" s="16">
        <v>1456</v>
      </c>
      <c r="G7" s="16">
        <v>1370</v>
      </c>
      <c r="H7" s="16">
        <v>1121</v>
      </c>
      <c r="I7" s="4"/>
    </row>
    <row r="8" spans="2:9" ht="15.6" customHeight="1" x14ac:dyDescent="0.25">
      <c r="B8" s="16" t="s">
        <v>5</v>
      </c>
      <c r="C8" s="16">
        <v>1456</v>
      </c>
      <c r="D8" s="16">
        <v>1155</v>
      </c>
      <c r="E8" s="16">
        <v>1115</v>
      </c>
      <c r="F8" s="16">
        <v>1125</v>
      </c>
      <c r="G8" s="16">
        <v>1144</v>
      </c>
      <c r="H8" s="16">
        <v>1279</v>
      </c>
      <c r="I8" s="4"/>
    </row>
    <row r="9" spans="2:9" ht="15.6" customHeight="1" x14ac:dyDescent="0.25">
      <c r="B9" s="16" t="s">
        <v>6</v>
      </c>
      <c r="C9" s="16">
        <f>C4-SUM(C7:C8)</f>
        <v>21</v>
      </c>
      <c r="D9" s="16">
        <f>D4-SUM(D7:D8)</f>
        <v>34</v>
      </c>
      <c r="E9" s="16">
        <f>E4-SUM(E7:E8)</f>
        <v>43</v>
      </c>
      <c r="F9" s="16">
        <f>F4-SUM(F7:F8)</f>
        <v>50</v>
      </c>
      <c r="G9" s="16">
        <f>G4-SUM(G7:G8)</f>
        <v>50</v>
      </c>
      <c r="H9" s="16">
        <f>H4-SUM(H7:H8)</f>
        <v>54</v>
      </c>
      <c r="I9" s="4"/>
    </row>
    <row r="10" spans="2:9" ht="15.6" customHeight="1" x14ac:dyDescent="0.25">
      <c r="B10" s="16" t="s">
        <v>12</v>
      </c>
      <c r="C10" s="16">
        <f>C7-C8</f>
        <v>521</v>
      </c>
      <c r="D10" s="16">
        <f>D7-D8</f>
        <v>488</v>
      </c>
      <c r="E10" s="16">
        <f>E7-E8</f>
        <v>446</v>
      </c>
      <c r="F10" s="16">
        <f>F7-F8</f>
        <v>331</v>
      </c>
      <c r="G10" s="16">
        <f>G7-G8</f>
        <v>226</v>
      </c>
      <c r="H10" s="16">
        <f>H7-H8</f>
        <v>-158</v>
      </c>
      <c r="I10" s="4"/>
    </row>
    <row r="11" spans="2:9" ht="15.6" customHeight="1" x14ac:dyDescent="0.25">
      <c r="B11" s="16" t="s">
        <v>11</v>
      </c>
      <c r="C11" s="17">
        <f>C10/C4</f>
        <v>0.150839606253619</v>
      </c>
      <c r="D11" s="17">
        <f>D10/D4</f>
        <v>0.17231638418079095</v>
      </c>
      <c r="E11" s="17">
        <f>E10/E4</f>
        <v>0.16403089371092314</v>
      </c>
      <c r="F11" s="17">
        <f>F10/F4</f>
        <v>0.1258076776890916</v>
      </c>
      <c r="G11" s="17">
        <f>G10/G4</f>
        <v>8.8143525741029641E-2</v>
      </c>
      <c r="H11" s="17">
        <f>H10/H4</f>
        <v>-6.4384678076609622E-2</v>
      </c>
      <c r="I11" s="4"/>
    </row>
    <row r="12" spans="2:9" ht="15.6" customHeight="1" x14ac:dyDescent="0.25">
      <c r="B12" s="18" t="s">
        <v>7</v>
      </c>
      <c r="C12" s="19">
        <f>C7/C4</f>
        <v>0.57237984944991316</v>
      </c>
      <c r="D12" s="19">
        <f>D7/D4</f>
        <v>0.58015536723163841</v>
      </c>
      <c r="E12" s="19">
        <f>E7/E4</f>
        <v>0.57410812798823097</v>
      </c>
      <c r="F12" s="19">
        <f>F7/F4</f>
        <v>0.55340174838464462</v>
      </c>
      <c r="G12" s="19">
        <f>G7/G4</f>
        <v>0.53432137285491421</v>
      </c>
      <c r="H12" s="19">
        <f>H7/H4</f>
        <v>0.45680521597392015</v>
      </c>
      <c r="I12" s="4"/>
    </row>
    <row r="13" spans="2:9" ht="15.6" customHeight="1" x14ac:dyDescent="0.25">
      <c r="B13" s="18" t="s">
        <v>8</v>
      </c>
      <c r="C13" s="19">
        <f>C8/C4</f>
        <v>0.42154024319629413</v>
      </c>
      <c r="D13" s="19">
        <f>D8/D4</f>
        <v>0.40783898305084748</v>
      </c>
      <c r="E13" s="19">
        <f>E8/E4</f>
        <v>0.41007723427730786</v>
      </c>
      <c r="F13" s="19">
        <f>F8/F4</f>
        <v>0.427594070695553</v>
      </c>
      <c r="G13" s="19">
        <f>G8/G4</f>
        <v>0.44617784711388453</v>
      </c>
      <c r="H13" s="19">
        <f>H8/H4</f>
        <v>0.52118989405052973</v>
      </c>
      <c r="I13" s="4"/>
    </row>
    <row r="14" spans="2:9" ht="15.6" customHeight="1" x14ac:dyDescent="0.25">
      <c r="B14" s="18" t="s">
        <v>9</v>
      </c>
      <c r="C14" s="19">
        <f>C7/UNIVERSO!$C$4</f>
        <v>0.40248371335504884</v>
      </c>
      <c r="D14" s="19">
        <f>D7/UNIVERSO!$C$4</f>
        <v>0.3344869706840391</v>
      </c>
      <c r="E14" s="19">
        <f>E7/UNIVERSO!$C$4</f>
        <v>0.31779315960912052</v>
      </c>
      <c r="F14" s="19">
        <f>F7/UNIVERSO!$C$4</f>
        <v>0.29641693811074921</v>
      </c>
      <c r="G14" s="19">
        <f>G7/UNIVERSO!$C$4</f>
        <v>0.27890879478827363</v>
      </c>
      <c r="H14" s="19">
        <f>H7/UNIVERSO!$C$4</f>
        <v>0.22821661237785015</v>
      </c>
      <c r="I14" s="4"/>
    </row>
    <row r="15" spans="2:9" ht="15.6" customHeight="1" x14ac:dyDescent="0.25">
      <c r="B15" s="18" t="s">
        <v>10</v>
      </c>
      <c r="C15" s="19">
        <f>C8/UNIVERSO!$C$4</f>
        <v>0.29641693811074921</v>
      </c>
      <c r="D15" s="19">
        <f>D8/UNIVERSO!$C$4</f>
        <v>0.23513843648208468</v>
      </c>
      <c r="E15" s="19">
        <f>E8/UNIVERSO!$C$4</f>
        <v>0.22699511400651465</v>
      </c>
      <c r="F15" s="19">
        <f>F8/UNIVERSO!$C$4</f>
        <v>0.22903094462540716</v>
      </c>
      <c r="G15" s="19">
        <f>G8/UNIVERSO!$C$4</f>
        <v>0.23289902280130292</v>
      </c>
      <c r="H15" s="19">
        <f>H8/UNIVERSO!$C$4</f>
        <v>0.26038273615635177</v>
      </c>
      <c r="I15" s="4"/>
    </row>
    <row r="16" spans="2:9" ht="15.6" customHeight="1" x14ac:dyDescent="0.25">
      <c r="B16" s="22" t="s">
        <v>26</v>
      </c>
      <c r="C16" s="23" t="str">
        <f>IF(OR(MAX(C14:C15)&gt;=20.01%*UNIVERSO!$C$4,C4&gt;=40%*UNIVERSO!$C$4),"SI","NO")</f>
        <v>SI</v>
      </c>
      <c r="D16" s="23" t="str">
        <f>IF(OR(MAX(D14:D15)&gt;=20.01%*UNIVERSO!$C$4,D4&gt;=40%*UNIVERSO!$C$4),"SI","NO")</f>
        <v>SI</v>
      </c>
      <c r="E16" s="23" t="str">
        <f>IF(OR(MAX(E14:E15)&gt;=20.01%*UNIVERSO!$C$4,E4&gt;=40%*UNIVERSO!$C$4),"SI","NO")</f>
        <v>SI</v>
      </c>
      <c r="F16" s="23" t="str">
        <f>IF(OR(MAX(F14:F15)&gt;=20.01%*UNIVERSO!$C$4,F4&gt;=40%*UNIVERSO!$C$4),"SI","NO")</f>
        <v>SI</v>
      </c>
      <c r="G16" s="23" t="str">
        <f>IF(OR(MAX(G14:G15)&gt;=20.01%*UNIVERSO!$C$4,G4&gt;=40%*UNIVERSO!$C$4),"SI","NO")</f>
        <v>SI</v>
      </c>
      <c r="H16" s="23" t="str">
        <f>IF(OR(MAX(H14:H15)&gt;=20.01%*UNIVERSO!$C$4,H4&gt;=40%*UNIVERSO!$C$4),"SI","NO")</f>
        <v>SI</v>
      </c>
      <c r="I16" s="4"/>
    </row>
    <row r="18" spans="2:9" x14ac:dyDescent="0.25">
      <c r="B18" s="24" t="s">
        <v>24</v>
      </c>
      <c r="C18" s="25" t="str">
        <f>C3</f>
        <v>26-27 MAYO</v>
      </c>
      <c r="D18" s="25" t="str">
        <f>D3</f>
        <v>4-5 JUNIO</v>
      </c>
      <c r="E18" s="25" t="str">
        <f>E3</f>
        <v>11-12 JUNIO</v>
      </c>
      <c r="F18" s="25" t="str">
        <f>F3</f>
        <v>18-19 JUNIO</v>
      </c>
      <c r="G18" s="25" t="str">
        <f>G3</f>
        <v>25-26 JUNIO</v>
      </c>
      <c r="H18" s="25" t="str">
        <f>H3</f>
        <v>2-3 JULIO</v>
      </c>
      <c r="I18" s="25" t="s">
        <v>25</v>
      </c>
    </row>
    <row r="19" spans="2:9" x14ac:dyDescent="0.25">
      <c r="B19" s="28" t="s">
        <v>2</v>
      </c>
      <c r="C19" s="28" t="s">
        <v>17</v>
      </c>
      <c r="D19" s="28">
        <f>-(C4-D4)</f>
        <v>-622</v>
      </c>
      <c r="E19" s="28">
        <f>-(D4-E4)</f>
        <v>-113</v>
      </c>
      <c r="F19" s="28">
        <f>-(E4-F4)</f>
        <v>-88</v>
      </c>
      <c r="G19" s="28">
        <f>-(F4-G4)</f>
        <v>-67</v>
      </c>
      <c r="H19" s="28">
        <f>-(G4-H4)</f>
        <v>-110</v>
      </c>
      <c r="I19" s="28">
        <f>INT(AVERAGE(D19:H19))</f>
        <v>-200</v>
      </c>
    </row>
    <row r="20" spans="2:9" x14ac:dyDescent="0.25">
      <c r="B20" s="28" t="s">
        <v>4</v>
      </c>
      <c r="C20" s="28" t="s">
        <v>17</v>
      </c>
      <c r="D20" s="28">
        <f>-(C7-D7)</f>
        <v>-334</v>
      </c>
      <c r="E20" s="28">
        <f>-(D7-E7)</f>
        <v>-82</v>
      </c>
      <c r="F20" s="28">
        <f>-(E7-F7)</f>
        <v>-105</v>
      </c>
      <c r="G20" s="28">
        <f>-(F7-G7)</f>
        <v>-86</v>
      </c>
      <c r="H20" s="28">
        <f>-(G7-H7)</f>
        <v>-249</v>
      </c>
      <c r="I20" s="28">
        <f>INT(AVERAGE(D20:H20))</f>
        <v>-172</v>
      </c>
    </row>
    <row r="21" spans="2:9" x14ac:dyDescent="0.25">
      <c r="B21" s="28" t="s">
        <v>5</v>
      </c>
      <c r="C21" s="28" t="s">
        <v>17</v>
      </c>
      <c r="D21" s="28">
        <f>-(C8-D8)</f>
        <v>-301</v>
      </c>
      <c r="E21" s="28">
        <f>-(D8-E8)</f>
        <v>-40</v>
      </c>
      <c r="F21" s="28">
        <f>-(E8-F8)</f>
        <v>10</v>
      </c>
      <c r="G21" s="28">
        <f>-(F8-G8)</f>
        <v>19</v>
      </c>
      <c r="H21" s="28">
        <f>-(G8-H8)</f>
        <v>135</v>
      </c>
      <c r="I21" s="28">
        <f>INT(AVERAGE(D21:H21))</f>
        <v>-36</v>
      </c>
    </row>
    <row r="22" spans="2:9" x14ac:dyDescent="0.25">
      <c r="B22" s="28" t="s">
        <v>6</v>
      </c>
      <c r="C22" s="28" t="s">
        <v>17</v>
      </c>
      <c r="D22" s="28">
        <f>-(C9-D9)</f>
        <v>13</v>
      </c>
      <c r="E22" s="28">
        <f>-(D9-E9)</f>
        <v>9</v>
      </c>
      <c r="F22" s="28">
        <f>-(E9-F9)</f>
        <v>7</v>
      </c>
      <c r="G22" s="28">
        <f>-(F9-G9)</f>
        <v>0</v>
      </c>
      <c r="H22" s="28">
        <f>-(G9-H9)</f>
        <v>4</v>
      </c>
      <c r="I22" s="28">
        <f>INT(AVERAGE(D22:H22))</f>
        <v>6</v>
      </c>
    </row>
  </sheetData>
  <pageMargins left="0.7" right="0.7" top="0.75" bottom="0.75" header="0.3" footer="0.3"/>
  <pageSetup orientation="portrait" horizontalDpi="0" verticalDpi="0" r:id="rId1"/>
  <ignoredErrors>
    <ignoredError sqref="C3:H3" twoDigitTextYea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E29" sqref="E29"/>
    </sheetView>
  </sheetViews>
  <sheetFormatPr baseColWidth="10" defaultRowHeight="13.2" x14ac:dyDescent="0.25"/>
  <cols>
    <col min="1" max="1" width="3.886718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UNIVERSO</vt:lpstr>
      <vt:lpstr>2016</vt:lpstr>
      <vt:lpstr>2015</vt:lpstr>
      <vt:lpstr>COMPARACIÓN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Pizarro</cp:lastModifiedBy>
  <dcterms:modified xsi:type="dcterms:W3CDTF">2017-04-02T19:08:09Z</dcterms:modified>
</cp:coreProperties>
</file>