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/>
  </bookViews>
  <sheets>
    <sheet name="UNIVERSO" sheetId="4" r:id="rId1"/>
    <sheet name="2016" sheetId="1" r:id="rId2"/>
    <sheet name="2015" sheetId="2" r:id="rId3"/>
    <sheet name="COMPARACIÓN" sheetId="3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<sst xmlns="http://schemas.openxmlformats.org/spreadsheetml/2006/main" count="94" uniqueCount="50">
  <si>
    <t>AÑO</t>
  </si>
  <si>
    <t>UNIVERSO</t>
  </si>
  <si>
    <t>TOTAL VOTOS</t>
  </si>
  <si>
    <t>% DEL UNIVERSO</t>
  </si>
  <si>
    <t>SI</t>
  </si>
  <si>
    <t>NO</t>
  </si>
  <si>
    <t>NULOS</t>
  </si>
  <si>
    <t>SI  % DE LOS VOTOS</t>
  </si>
  <si>
    <t>NO % DE LOS VOTOS</t>
  </si>
  <si>
    <t>SI  % DEL UNIVERSO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</si>
  <si>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</si>
  <si>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</si>
  <si>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</si>
  <si>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</si>
  <si>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</si>
  <si>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</si>
  <si>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</si>
  <si>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</si>
  <si>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</si>
  <si>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</si>
  <si>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</si>
  <si>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</si>
  <si>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</si>
  <si>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</si>
  <si>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</si>
  <si>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</si>
  <si>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¿SE CUMPLE CUORUM?</t>
  </si>
  <si>
    <t>PROM AÑO</t>
  </si>
  <si>
    <t>DIFF SOBRE QS</t>
  </si>
  <si>
    <t>24-28 JUNIO</t>
  </si>
  <si>
    <t>FRC EXP AÑO P</t>
  </si>
  <si>
    <t>PROM AÑO P</t>
  </si>
  <si>
    <t>FRC EXP AÑO</t>
  </si>
  <si>
    <t>FRC LIN AÑO</t>
  </si>
  <si>
    <t>FRC LIN AÑO P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</si>
  <si>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</si>
  <si>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APROXIMACIÓN LINEAL</t>
    </r>
  </si>
  <si>
    <r>
      <rPr>
        <b/>
        <sz val="10"/>
        <rFont val="Arial"/>
        <family val="2"/>
      </rPr>
      <t>AÑO P:</t>
    </r>
    <r>
      <rPr>
        <sz val="10"/>
        <rFont val="Arial"/>
        <family val="2"/>
      </rPr>
      <t xml:space="preserve"> AÑO PASADO (2015)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</si>
  <si>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APROXIMACIÓN EXPONENCIAL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</si>
  <si>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</si>
  <si>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</si>
  <si>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</si>
  <si>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</si>
  <si>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</si>
  <si>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</si>
  <si>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</si>
  <si>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</si>
  <si>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¿GANA PARO?</t>
  </si>
  <si>
    <t>4-5 JULIO</t>
  </si>
  <si>
    <t>25-26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</si>
</sst>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9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horizontal="left" vertical="center"/>
    </xf>
    <xf numFmtId="0" fontId="5" fillId="22" borderId="9" xfId="0" applyFont="1" applyFill="1" applyBorder="1" applyAlignment="1">
      <alignment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5" fillId="22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tabSelected="1" zoomScale="90" zoomScaleNormal="90" workbookViewId="0">
      <selection activeCell="J8" sqref="J8"/>
    </sheetView>
  </sheetViews>
  <sheetFormatPr baseColWidth="10" defaultRowHeight="13.2" x14ac:dyDescent="0.25"/>
  <cols>
    <col min="1" max="1" width="4.554687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zoomScale="90" zoomScaleNormal="90" workbookViewId="0">
      <selection activeCell="K18" sqref="K18"/>
    </sheetView>
  </sheetViews>
  <sheetFormatPr baseColWidth="10"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16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46</v>
      </c>
    </row>
    <row r="3" spans="1:29" ht="15.75" customHeight="1" x14ac:dyDescent="0.25">
      <c r="A3" s="4"/>
      <c r="B3" s="8">
        <v>2016</v>
      </c>
      <c r="C3" s="9" t="s">
        <v>13</v>
      </c>
      <c r="D3" s="9" t="s">
        <v>14</v>
      </c>
      <c r="E3" s="9" t="s">
        <v>15</v>
      </c>
      <c r="F3" s="9" t="s">
        <v>29</v>
      </c>
      <c r="G3" s="10" t="s">
        <v>48</v>
      </c>
      <c r="H3" s="10" t="s">
        <v>49</v>
      </c>
      <c r="V3" s="4"/>
      <c r="W3" s="4"/>
      <c r="X3" s="4"/>
      <c r="Y3" s="4"/>
      <c r="Z3" s="4"/>
      <c r="AA3" s="4"/>
      <c r="AB3" s="4"/>
      <c r="AC3" s="11" t="s">
        <v>40</v>
      </c>
    </row>
    <row r="4" spans="1:29" ht="15.75" customHeight="1" x14ac:dyDescent="0.25">
      <c r="A4" s="4"/>
      <c r="B4" s="12" t="s">
        <v>2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41</v>
      </c>
    </row>
    <row r="5" spans="1:29" ht="15.75" customHeight="1" x14ac:dyDescent="0.25">
      <c r="A5" s="4"/>
      <c r="B5" s="13" t="s">
        <v>3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42</v>
      </c>
    </row>
    <row r="6" spans="1:29" ht="15.75" customHeight="1" x14ac:dyDescent="0.25">
      <c r="A6" s="4"/>
      <c r="B6" s="13" t="s">
        <v>28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43</v>
      </c>
    </row>
    <row r="7" spans="1:29" ht="15.75" customHeight="1" x14ac:dyDescent="0.25">
      <c r="A7" s="4"/>
      <c r="B7" s="16" t="s">
        <v>4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44</v>
      </c>
    </row>
    <row r="8" spans="1:29" ht="15.75" customHeight="1" x14ac:dyDescent="0.25">
      <c r="A8" s="4"/>
      <c r="B8" s="16" t="s">
        <v>5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45</v>
      </c>
    </row>
    <row r="9" spans="1:29" ht="15.75" customHeight="1" x14ac:dyDescent="0.25">
      <c r="A9" s="4"/>
      <c r="B9" s="16" t="s">
        <v>6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12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11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7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8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9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10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26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24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25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2</v>
      </c>
      <c r="C19" s="28" t="s">
        <v>17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4</v>
      </c>
      <c r="C20" s="28" t="s">
        <v>17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5</v>
      </c>
      <c r="C21" s="28" t="s">
        <v>17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6</v>
      </c>
      <c r="C22" s="28" t="s">
        <v>17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63" t="str">
        <f>"PREDICCIONES SEMANA "&amp;B25</f>
        <v>PREDICCIONES SEMANA 7</v>
      </c>
      <c r="C24" s="63"/>
      <c r="D24" s="63"/>
      <c r="E24" s="63"/>
      <c r="F24" s="63"/>
      <c r="G24" s="63"/>
      <c r="H24" s="6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32" t="s">
        <v>27</v>
      </c>
      <c r="D25" s="33" t="s">
        <v>33</v>
      </c>
      <c r="E25" s="33" t="s">
        <v>32</v>
      </c>
      <c r="F25" s="34" t="s">
        <v>31</v>
      </c>
      <c r="G25" s="35" t="s">
        <v>34</v>
      </c>
      <c r="H25" s="35" t="s">
        <v>30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2</v>
      </c>
      <c r="C26" s="36">
        <f>H4+I19</f>
        <v>1453</v>
      </c>
      <c r="D26" s="37">
        <f>_xlfn.FORECAST.LINEAR(B25,C4:H4,C2:H2)</f>
        <v>1571</v>
      </c>
      <c r="E26" s="38">
        <f>INT(_xlfn.FORECAST.ETS(B25,C4:H4,C2:H2))</f>
        <v>1627</v>
      </c>
      <c r="F26" s="39">
        <f>G4+'2015'!I19</f>
        <v>2211</v>
      </c>
      <c r="G26" s="40">
        <f>INT(_xlfn.FORECAST.LINEAR(B25+1,'2015'!C4:H4,'2015'!C2:H2))</f>
        <v>2018</v>
      </c>
      <c r="H26" s="40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3</v>
      </c>
      <c r="C27" s="41">
        <f>C26/UNIVERSO!$C$3</f>
        <v>0.28401094605160282</v>
      </c>
      <c r="D27" s="41">
        <f>D26/UNIVERSO!$C$3</f>
        <v>0.30707584050039094</v>
      </c>
      <c r="E27" s="41">
        <f>E26/UNIVERSO!$C$3</f>
        <v>0.31802189210320564</v>
      </c>
      <c r="F27" s="42">
        <f>F26/UNIVERSO!$C$3</f>
        <v>0.43217357310398746</v>
      </c>
      <c r="G27" s="42">
        <f>G26/UNIVERSO!$C$3</f>
        <v>0.39444878811571538</v>
      </c>
      <c r="H27" s="42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28</v>
      </c>
      <c r="C28" s="43">
        <f>C26-0.4*UNIVERSO!$C$3</f>
        <v>-593.40000000000009</v>
      </c>
      <c r="D28" s="43">
        <f>D26-0.4*UNIVERSO!$C$3</f>
        <v>-475.40000000000009</v>
      </c>
      <c r="E28" s="43">
        <f>E26-0.4*UNIVERSO!$C$3</f>
        <v>-419.40000000000009</v>
      </c>
      <c r="F28" s="44">
        <f>F26-0.4*UNIVERSO!$C$3</f>
        <v>164.59999999999991</v>
      </c>
      <c r="G28" s="44">
        <f>G26-0.4*UNIVERSO!$C$3</f>
        <v>-28.400000000000091</v>
      </c>
      <c r="H28" s="44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4</v>
      </c>
      <c r="C29" s="45">
        <f>H7+I20</f>
        <v>373</v>
      </c>
      <c r="D29" s="46">
        <f>INT(_xlfn.FORECAST.LINEAR(B25,C7:H7,C2:H2))</f>
        <v>570</v>
      </c>
      <c r="E29" s="38">
        <f>INT(_xlfn.FORECAST.ETS(B25,C7:H7,C2:H2))</f>
        <v>582</v>
      </c>
      <c r="F29" s="47">
        <f>G7+'2015'!I20</f>
        <v>1075</v>
      </c>
      <c r="G29" s="40">
        <f>INT(_xlfn.FORECAST.LINEAR(B25+1,'2015'!C7:H7,'2015'!C2:H2))</f>
        <v>852</v>
      </c>
      <c r="H29" s="40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5</v>
      </c>
      <c r="C30" s="45">
        <f>H8+I21</f>
        <v>1027</v>
      </c>
      <c r="D30" s="46">
        <f>INT(_xlfn.FORECAST.LINEAR(B25,C8:H8,C2:H2))</f>
        <v>951</v>
      </c>
      <c r="E30" s="38">
        <f>INT(_xlfn.FORECAST.ETS(B25,C8:H8,C2:H2))</f>
        <v>1068</v>
      </c>
      <c r="F30" s="47">
        <f>G8+'2015'!I21</f>
        <v>1084</v>
      </c>
      <c r="G30" s="40">
        <f>INT(_xlfn.FORECAST.LINEAR(B25+1,'2015'!C8:H8,'2015'!C2:H2))</f>
        <v>1095</v>
      </c>
      <c r="H30" s="40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6</v>
      </c>
      <c r="C31" s="45">
        <f>C26-SUM(C29:C30)</f>
        <v>53</v>
      </c>
      <c r="D31" s="45">
        <f t="shared" ref="D31:H31" si="9">D26-SUM(D29:D30)</f>
        <v>50</v>
      </c>
      <c r="E31" s="45">
        <f t="shared" si="9"/>
        <v>-23</v>
      </c>
      <c r="F31" s="47">
        <f t="shared" si="9"/>
        <v>52</v>
      </c>
      <c r="G31" s="47">
        <f t="shared" si="9"/>
        <v>71</v>
      </c>
      <c r="H31" s="47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12</v>
      </c>
      <c r="C32" s="45">
        <f>C29-C30</f>
        <v>-654</v>
      </c>
      <c r="D32" s="45">
        <f t="shared" ref="D32:H32" si="10">D29-D30</f>
        <v>-381</v>
      </c>
      <c r="E32" s="45">
        <f t="shared" si="10"/>
        <v>-486</v>
      </c>
      <c r="F32" s="47">
        <f t="shared" si="10"/>
        <v>-9</v>
      </c>
      <c r="G32" s="47">
        <f t="shared" si="10"/>
        <v>-243</v>
      </c>
      <c r="H32" s="47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11</v>
      </c>
      <c r="C33" s="48">
        <f>C32/C26</f>
        <v>-0.45010323468685476</v>
      </c>
      <c r="D33" s="48">
        <f t="shared" ref="D33:H33" si="11">D32/D26</f>
        <v>-0.24252068746021643</v>
      </c>
      <c r="E33" s="48">
        <f t="shared" si="11"/>
        <v>-0.29870928088506454</v>
      </c>
      <c r="F33" s="49">
        <f t="shared" si="11"/>
        <v>-4.0705563093622792E-3</v>
      </c>
      <c r="G33" s="49">
        <f t="shared" si="11"/>
        <v>-0.12041625371655104</v>
      </c>
      <c r="H33" s="49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7</v>
      </c>
      <c r="C34" s="50">
        <f>C29/C26</f>
        <v>0.25671025464556091</v>
      </c>
      <c r="D34" s="50">
        <f t="shared" ref="D34:H34" si="12">D29/D26</f>
        <v>0.36282622533418207</v>
      </c>
      <c r="E34" s="50">
        <f t="shared" si="12"/>
        <v>0.35771358328211433</v>
      </c>
      <c r="F34" s="51">
        <f t="shared" si="12"/>
        <v>0.48620533695160562</v>
      </c>
      <c r="G34" s="51">
        <f t="shared" si="12"/>
        <v>0.42220019821605548</v>
      </c>
      <c r="H34" s="51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8</v>
      </c>
      <c r="C35" s="50">
        <f>C30/C26</f>
        <v>0.70681348933241572</v>
      </c>
      <c r="D35" s="50">
        <f t="shared" ref="D35:H35" si="13">D30/D26</f>
        <v>0.60534691279439845</v>
      </c>
      <c r="E35" s="50">
        <f t="shared" si="13"/>
        <v>0.65642286416717888</v>
      </c>
      <c r="F35" s="51">
        <f t="shared" si="13"/>
        <v>0.49027589326096788</v>
      </c>
      <c r="G35" s="51">
        <f t="shared" si="13"/>
        <v>0.54261645193260655</v>
      </c>
      <c r="H35" s="51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9</v>
      </c>
      <c r="C36" s="50">
        <f>C29/UNIVERSO!$C$3</f>
        <v>7.2908522283033614E-2</v>
      </c>
      <c r="D36" s="50">
        <f>D29/UNIVERSO!$C$3</f>
        <v>0.11141516810007819</v>
      </c>
      <c r="E36" s="50">
        <f>E29/UNIVERSO!$C$3</f>
        <v>0.11376075058639562</v>
      </c>
      <c r="F36" s="51">
        <f>F29/UNIVERSO!$C$3</f>
        <v>0.2101250977326036</v>
      </c>
      <c r="G36" s="51">
        <f>G29/UNIVERSO!$C$3</f>
        <v>0.16653635652853793</v>
      </c>
      <c r="H36" s="51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10</v>
      </c>
      <c r="C37" s="50">
        <f>C30/UNIVERSO!$C$3</f>
        <v>0.20074276778733385</v>
      </c>
      <c r="D37" s="50">
        <f>D30/UNIVERSO!$C$3</f>
        <v>0.18588741204065676</v>
      </c>
      <c r="E37" s="50">
        <f>E30/UNIVERSO!$C$3</f>
        <v>0.20875684128225175</v>
      </c>
      <c r="F37" s="51">
        <f>F30/UNIVERSO!$C$3</f>
        <v>0.21188428459734168</v>
      </c>
      <c r="G37" s="51">
        <f>G30/UNIVERSO!$C$3</f>
        <v>0.214034401876466</v>
      </c>
      <c r="H37" s="51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52" t="s">
        <v>26</v>
      </c>
      <c r="C38" s="53" t="str">
        <f>IF(OR(MAX(C36:C37)&gt;=20.01%,C26&gt;=40%*UNIVERSO!$C$3),"SI","NO")</f>
        <v>SI</v>
      </c>
      <c r="D38" s="53" t="str">
        <f>IF(OR(MAX(D36:D37)&gt;=20.01%,D26&gt;=40%*UNIVERSO!$C$3),"SI","NO")</f>
        <v>NO</v>
      </c>
      <c r="E38" s="53" t="str">
        <f>IF(OR(MAX(E36:E37)&gt;=20.01%,E26&gt;=40%*UNIVERSO!$C$3),"SI","NO")</f>
        <v>SI</v>
      </c>
      <c r="F38" s="53" t="str">
        <f>IF(OR(MAX(F36:F37)&gt;=20.01%,F26&gt;=40%*UNIVERSO!$C$3),"SI","NO")</f>
        <v>SI</v>
      </c>
      <c r="G38" s="53" t="str">
        <f>IF(OR(MAX(G36:G37)&gt;=20.01%,G26&gt;=40%*UNIVERSO!$C$3),"SI","NO")</f>
        <v>SI</v>
      </c>
      <c r="H38" s="53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47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64" t="s">
        <v>35</v>
      </c>
      <c r="C41" s="65"/>
      <c r="D41" s="65"/>
      <c r="E41" s="65"/>
      <c r="F41" s="66" t="s">
        <v>38</v>
      </c>
      <c r="G41" s="67"/>
      <c r="H41" s="68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54" t="s">
        <v>36</v>
      </c>
      <c r="C42" s="55"/>
      <c r="D42" s="56" t="s">
        <v>37</v>
      </c>
      <c r="E42" s="57"/>
      <c r="F42" s="58" t="s">
        <v>39</v>
      </c>
      <c r="G42" s="59"/>
      <c r="H42" s="6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="90" zoomScaleNormal="90" workbookViewId="0">
      <selection activeCell="F25" sqref="F25"/>
    </sheetView>
  </sheetViews>
  <sheetFormatPr baseColWidth="10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16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61">
        <v>2015</v>
      </c>
      <c r="C3" s="62" t="s">
        <v>18</v>
      </c>
      <c r="D3" s="62" t="s">
        <v>19</v>
      </c>
      <c r="E3" s="62" t="s">
        <v>20</v>
      </c>
      <c r="F3" s="62" t="s">
        <v>21</v>
      </c>
      <c r="G3" s="62" t="s">
        <v>22</v>
      </c>
      <c r="H3" s="62" t="s">
        <v>23</v>
      </c>
      <c r="I3" s="4"/>
    </row>
    <row r="4" spans="2:9" ht="15.6" customHeight="1" x14ac:dyDescent="0.25">
      <c r="B4" s="13" t="s">
        <v>2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3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28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4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5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6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12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11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7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8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9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10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26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24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25</v>
      </c>
    </row>
    <row r="19" spans="2:9" x14ac:dyDescent="0.25">
      <c r="B19" s="28" t="s">
        <v>2</v>
      </c>
      <c r="C19" s="28" t="s">
        <v>17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4</v>
      </c>
      <c r="C20" s="28" t="s">
        <v>17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5</v>
      </c>
      <c r="C21" s="28" t="s">
        <v>17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6</v>
      </c>
      <c r="C22" s="28" t="s">
        <v>17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E29" sqref="E29"/>
    </sheetView>
  </sheetViews>
  <sheetFormatPr baseColWidth="10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UNIVERSO</vt:lpstr>
      <vt:lpstr>2016</vt:lpstr>
      <vt:lpstr>2015</vt:lpstr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2017-04-02T19:23:00Z</dcterms:modified>
</cp:coreProperties>
</file>