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ablo\Dropbox\Workspace\Web\estadistica-paros\"/>
    </mc:Choice>
  </mc:AlternateContent>
  <bookViews>
    <workbookView xWindow="0" yWindow="0" windowWidth="23040" windowHeight="9084"/>
  </bookViews>
  <sheets>
    <sheet name="2016" sheetId="1" r:id="rId1"/>
    <sheet name="2015" sheetId="2" r:id="rId2"/>
    <sheet name="COMPARACION" sheetId="3" r:id="rId3"/>
    <sheet name="UNIVERSO" sheetId="4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<sst xmlns="http://schemas.openxmlformats.org/spreadsheetml/2006/main" count="94" uniqueCount="53">
  <si>
    <t>UNIVERSO</t>
  </si>
  <si>
    <t>TOTAL VOTOS</t>
  </si>
  <si>
    <t>% DEL UNIVERSO</t>
  </si>
  <si>
    <t>SI</t>
  </si>
  <si>
    <t>NO</t>
  </si>
  <si>
    <t>NULOS</t>
  </si>
  <si>
    <t>SI  % DE LOS VOTOS</t>
  </si>
  <si>
    <t>NO % DE LOS VOTOS</t>
  </si>
  <si>
    <t>SI  % DEL UNIVERSO</t>
  </si>
  <si>
    <t>NO % DEL UNIVERSO</t>
  </si>
  <si>
    <t>DIFF SI-NO %</t>
  </si>
  <si>
    <t xml:space="preserve">DIFF SI-NO    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</si>
  <si>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</si>
  <si>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</si>
  <si>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</si>
  <si>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</si>
  <si>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</si>
  <si>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</si>
  <si>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</si>
  <si>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</si>
  <si>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</si>
  <si>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</si>
  <si>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</si>
  <si>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</si>
  <si>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</si>
  <si>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DIFF SOBRE QS</t>
  </si>
  <si>
    <t>24-28 JUNIO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</si>
  <si>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</si>
  <si>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</si>
  <si>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</si>
  <si>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</si>
  <si>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</si>
  <si>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</si>
  <si>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</si>
  <si>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</si>
  <si>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</si>
  <si>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4-5 JULIO</t>
  </si>
  <si>
    <t>25-26 JULIO</t>
  </si>
  <si>
    <t>ANO</t>
  </si>
  <si>
    <t>DIFF SI-NO</t>
  </si>
  <si>
    <t>SI % DE LOS VOTOS</t>
  </si>
  <si>
    <t>SI % DEL UNIVERSO</t>
  </si>
  <si>
    <t>SE CUMPLE CUORUM?</t>
  </si>
  <si>
    <t>PROM ANO</t>
  </si>
  <si>
    <t>FRC LIN ANO</t>
  </si>
  <si>
    <t>FRC EXP ANO</t>
  </si>
  <si>
    <t>PROM ANO P</t>
  </si>
  <si>
    <t>FRC LIN ANO P</t>
  </si>
  <si>
    <t>FRC EXP ANO P</t>
  </si>
  <si>
    <t>GANA PARO?</t>
  </si>
  <si>
    <r>
      <rPr>
        <b/>
        <sz val="10"/>
        <rFont val="Arial"/>
        <family val="2"/>
      </rPr>
      <t>ANO P:</t>
    </r>
    <r>
      <rPr>
        <sz val="10"/>
        <rFont val="Arial"/>
        <family val="2"/>
      </rPr>
      <t xml:space="preserve"> ANO PASADO (2015)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</si>
  <si>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APROXIMACION LINEAL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</si>
  <si>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APROXIMACION EXPONENCIAL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</si>
</sst>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tabSelected="1" topLeftCell="A16" zoomScale="90" zoomScaleNormal="90" workbookViewId="0">
      <selection activeCell="E48" sqref="E48"/>
    </sheetView>
  </sheetViews>
  <sheetFormatPr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35</v>
      </c>
    </row>
    <row r="3" spans="1:29" ht="15.75" customHeight="1" x14ac:dyDescent="0.25">
      <c r="A3" s="4"/>
      <c r="B3" s="8">
        <v>2016</v>
      </c>
      <c r="C3" s="9" t="s">
        <v>12</v>
      </c>
      <c r="D3" s="9" t="s">
        <v>13</v>
      </c>
      <c r="E3" s="9" t="s">
        <v>14</v>
      </c>
      <c r="F3" s="9" t="s">
        <v>26</v>
      </c>
      <c r="G3" s="10" t="s">
        <v>36</v>
      </c>
      <c r="H3" s="10" t="s">
        <v>37</v>
      </c>
      <c r="V3" s="4"/>
      <c r="W3" s="4"/>
      <c r="X3" s="4"/>
      <c r="Y3" s="4"/>
      <c r="Z3" s="4"/>
      <c r="AA3" s="4"/>
      <c r="AB3" s="4"/>
      <c r="AC3" s="11" t="s">
        <v>29</v>
      </c>
    </row>
    <row r="4" spans="1:29" ht="15.75" customHeight="1" x14ac:dyDescent="0.25">
      <c r="A4" s="4"/>
      <c r="B4" s="12" t="s">
        <v>1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30</v>
      </c>
    </row>
    <row r="5" spans="1:29" ht="15.75" customHeight="1" x14ac:dyDescent="0.25">
      <c r="A5" s="4"/>
      <c r="B5" s="13" t="s">
        <v>2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31</v>
      </c>
    </row>
    <row r="6" spans="1:29" ht="15.75" customHeight="1" x14ac:dyDescent="0.25">
      <c r="A6" s="4"/>
      <c r="B6" s="13" t="s">
        <v>25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32</v>
      </c>
    </row>
    <row r="7" spans="1:29" ht="15.75" customHeight="1" x14ac:dyDescent="0.25">
      <c r="A7" s="4"/>
      <c r="B7" s="16" t="s">
        <v>3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33</v>
      </c>
    </row>
    <row r="8" spans="1:29" ht="15.75" customHeight="1" x14ac:dyDescent="0.25">
      <c r="A8" s="4"/>
      <c r="B8" s="16" t="s">
        <v>4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34</v>
      </c>
    </row>
    <row r="9" spans="1:29" ht="15.75" customHeight="1" x14ac:dyDescent="0.25">
      <c r="A9" s="4"/>
      <c r="B9" s="16" t="s">
        <v>5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39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10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40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7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41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9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42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23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24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1</v>
      </c>
      <c r="C19" s="28" t="s">
        <v>16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3</v>
      </c>
      <c r="C20" s="28" t="s">
        <v>16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4</v>
      </c>
      <c r="C21" s="28" t="s">
        <v>16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5</v>
      </c>
      <c r="C22" s="28" t="s">
        <v>16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57" t="str">
        <f>"PREDICCIONES SEMANA "&amp;B25</f>
        <v>PREDICCIONES SEMANA 7</v>
      </c>
      <c r="C24" s="57"/>
      <c r="D24" s="57"/>
      <c r="E24" s="57"/>
      <c r="F24" s="57"/>
      <c r="G24" s="57"/>
      <c r="H24" s="5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1">
        <v>7</v>
      </c>
      <c r="C25" s="63" t="s">
        <v>43</v>
      </c>
      <c r="D25" s="62" t="s">
        <v>44</v>
      </c>
      <c r="E25" s="62" t="s">
        <v>45</v>
      </c>
      <c r="F25" s="64" t="s">
        <v>46</v>
      </c>
      <c r="G25" s="65" t="s">
        <v>47</v>
      </c>
      <c r="H25" s="65" t="s">
        <v>48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1</v>
      </c>
      <c r="C26" s="32">
        <f>H4+I19</f>
        <v>1453</v>
      </c>
      <c r="D26" s="33">
        <f>_xlfn.FORECAST.LINEAR(B25,C4:H4,C2:H2)</f>
        <v>1571</v>
      </c>
      <c r="E26" s="34">
        <f>INT(_xlfn.FORECAST.ETS(B25,C4:H4,C2:H2))</f>
        <v>1627</v>
      </c>
      <c r="F26" s="35">
        <f>G4+'2015'!I19</f>
        <v>2211</v>
      </c>
      <c r="G26" s="36">
        <f>INT(_xlfn.FORECAST.LINEAR(B25+1,'2015'!C4:H4,'2015'!C2:H2))</f>
        <v>2018</v>
      </c>
      <c r="H26" s="36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2</v>
      </c>
      <c r="C27" s="37">
        <f>C26/UNIVERSO!$C$3</f>
        <v>0.28401094605160282</v>
      </c>
      <c r="D27" s="37">
        <f>D26/UNIVERSO!$C$3</f>
        <v>0.30707584050039094</v>
      </c>
      <c r="E27" s="37">
        <f>E26/UNIVERSO!$C$3</f>
        <v>0.31802189210320564</v>
      </c>
      <c r="F27" s="38">
        <f>F26/UNIVERSO!$C$3</f>
        <v>0.43217357310398746</v>
      </c>
      <c r="G27" s="38">
        <f>G26/UNIVERSO!$C$3</f>
        <v>0.39444878811571538</v>
      </c>
      <c r="H27" s="38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25</v>
      </c>
      <c r="C28" s="39">
        <f>C26-0.4*UNIVERSO!$C$3</f>
        <v>-593.40000000000009</v>
      </c>
      <c r="D28" s="39">
        <f>D26-0.4*UNIVERSO!$C$3</f>
        <v>-475.40000000000009</v>
      </c>
      <c r="E28" s="39">
        <f>E26-0.4*UNIVERSO!$C$3</f>
        <v>-419.40000000000009</v>
      </c>
      <c r="F28" s="40">
        <f>F26-0.4*UNIVERSO!$C$3</f>
        <v>164.59999999999991</v>
      </c>
      <c r="G28" s="40">
        <f>G26-0.4*UNIVERSO!$C$3</f>
        <v>-28.400000000000091</v>
      </c>
      <c r="H28" s="40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3</v>
      </c>
      <c r="C29" s="41">
        <f>H7+I20</f>
        <v>373</v>
      </c>
      <c r="D29" s="42">
        <f>INT(_xlfn.FORECAST.LINEAR(B25,C7:H7,C2:H2))</f>
        <v>570</v>
      </c>
      <c r="E29" s="34">
        <f>INT(_xlfn.FORECAST.ETS(B25,C7:H7,C2:H2))</f>
        <v>582</v>
      </c>
      <c r="F29" s="43">
        <f>G7+'2015'!I20</f>
        <v>1075</v>
      </c>
      <c r="G29" s="36">
        <f>INT(_xlfn.FORECAST.LINEAR(B25+1,'2015'!C7:H7,'2015'!C2:H2))</f>
        <v>852</v>
      </c>
      <c r="H29" s="36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4</v>
      </c>
      <c r="C30" s="41">
        <f>H8+I21</f>
        <v>1027</v>
      </c>
      <c r="D30" s="42">
        <f>INT(_xlfn.FORECAST.LINEAR(B25,C8:H8,C2:H2))</f>
        <v>951</v>
      </c>
      <c r="E30" s="34">
        <f>INT(_xlfn.FORECAST.ETS(B25,C8:H8,C2:H2))</f>
        <v>1068</v>
      </c>
      <c r="F30" s="43">
        <f>G8+'2015'!I21</f>
        <v>1084</v>
      </c>
      <c r="G30" s="36">
        <f>INT(_xlfn.FORECAST.LINEAR(B25+1,'2015'!C8:H8,'2015'!C2:H2))</f>
        <v>1095</v>
      </c>
      <c r="H30" s="36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5</v>
      </c>
      <c r="C31" s="41">
        <f>C26-SUM(C29:C30)</f>
        <v>53</v>
      </c>
      <c r="D31" s="41">
        <f t="shared" ref="D31:H31" si="9">D26-SUM(D29:D30)</f>
        <v>50</v>
      </c>
      <c r="E31" s="41">
        <f t="shared" si="9"/>
        <v>-23</v>
      </c>
      <c r="F31" s="43">
        <f t="shared" si="9"/>
        <v>52</v>
      </c>
      <c r="G31" s="43">
        <f t="shared" si="9"/>
        <v>71</v>
      </c>
      <c r="H31" s="43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11</v>
      </c>
      <c r="C32" s="41">
        <f>C29-C30</f>
        <v>-654</v>
      </c>
      <c r="D32" s="41">
        <f t="shared" ref="D32:H32" si="10">D29-D30</f>
        <v>-381</v>
      </c>
      <c r="E32" s="41">
        <f t="shared" si="10"/>
        <v>-486</v>
      </c>
      <c r="F32" s="43">
        <f t="shared" si="10"/>
        <v>-9</v>
      </c>
      <c r="G32" s="43">
        <f t="shared" si="10"/>
        <v>-243</v>
      </c>
      <c r="H32" s="43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10</v>
      </c>
      <c r="C33" s="44">
        <f>C32/C26</f>
        <v>-0.45010323468685476</v>
      </c>
      <c r="D33" s="44">
        <f t="shared" ref="D33:H33" si="11">D32/D26</f>
        <v>-0.24252068746021643</v>
      </c>
      <c r="E33" s="44">
        <f t="shared" si="11"/>
        <v>-0.29870928088506454</v>
      </c>
      <c r="F33" s="45">
        <f t="shared" si="11"/>
        <v>-4.0705563093622792E-3</v>
      </c>
      <c r="G33" s="45">
        <f t="shared" si="11"/>
        <v>-0.12041625371655104</v>
      </c>
      <c r="H33" s="45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6</v>
      </c>
      <c r="C34" s="46">
        <f>C29/C26</f>
        <v>0.25671025464556091</v>
      </c>
      <c r="D34" s="46">
        <f t="shared" ref="D34:H34" si="12">D29/D26</f>
        <v>0.36282622533418207</v>
      </c>
      <c r="E34" s="46">
        <f t="shared" si="12"/>
        <v>0.35771358328211433</v>
      </c>
      <c r="F34" s="47">
        <f t="shared" si="12"/>
        <v>0.48620533695160562</v>
      </c>
      <c r="G34" s="47">
        <f t="shared" si="12"/>
        <v>0.42220019821605548</v>
      </c>
      <c r="H34" s="47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7</v>
      </c>
      <c r="C35" s="46">
        <f>C30/C26</f>
        <v>0.70681348933241572</v>
      </c>
      <c r="D35" s="46">
        <f t="shared" ref="D35:H35" si="13">D30/D26</f>
        <v>0.60534691279439845</v>
      </c>
      <c r="E35" s="46">
        <f t="shared" si="13"/>
        <v>0.65642286416717888</v>
      </c>
      <c r="F35" s="47">
        <f t="shared" si="13"/>
        <v>0.49027589326096788</v>
      </c>
      <c r="G35" s="47">
        <f t="shared" si="13"/>
        <v>0.54261645193260655</v>
      </c>
      <c r="H35" s="47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8</v>
      </c>
      <c r="C36" s="46">
        <f>C29/UNIVERSO!$C$3</f>
        <v>7.2908522283033614E-2</v>
      </c>
      <c r="D36" s="46">
        <f>D29/UNIVERSO!$C$3</f>
        <v>0.11141516810007819</v>
      </c>
      <c r="E36" s="46">
        <f>E29/UNIVERSO!$C$3</f>
        <v>0.11376075058639562</v>
      </c>
      <c r="F36" s="47">
        <f>F29/UNIVERSO!$C$3</f>
        <v>0.2101250977326036</v>
      </c>
      <c r="G36" s="47">
        <f>G29/UNIVERSO!$C$3</f>
        <v>0.16653635652853793</v>
      </c>
      <c r="H36" s="47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9</v>
      </c>
      <c r="C37" s="46">
        <f>C30/UNIVERSO!$C$3</f>
        <v>0.20074276778733385</v>
      </c>
      <c r="D37" s="46">
        <f>D30/UNIVERSO!$C$3</f>
        <v>0.18588741204065676</v>
      </c>
      <c r="E37" s="46">
        <f>E30/UNIVERSO!$C$3</f>
        <v>0.20875684128225175</v>
      </c>
      <c r="F37" s="47">
        <f>F30/UNIVERSO!$C$3</f>
        <v>0.21188428459734168</v>
      </c>
      <c r="G37" s="47">
        <f>G30/UNIVERSO!$C$3</f>
        <v>0.214034401876466</v>
      </c>
      <c r="H37" s="47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48" t="s">
        <v>42</v>
      </c>
      <c r="C38" s="49" t="str">
        <f>IF(OR(MAX(C36:C37)&gt;=20.01%,C26&gt;=40%*UNIVERSO!$C$3),"SI","NO")</f>
        <v>SI</v>
      </c>
      <c r="D38" s="49" t="str">
        <f>IF(OR(MAX(D36:D37)&gt;=20.01%,D26&gt;=40%*UNIVERSO!$C$3),"SI","NO")</f>
        <v>NO</v>
      </c>
      <c r="E38" s="49" t="str">
        <f>IF(OR(MAX(E36:E37)&gt;=20.01%,E26&gt;=40%*UNIVERSO!$C$3),"SI","NO")</f>
        <v>SI</v>
      </c>
      <c r="F38" s="49" t="str">
        <f>IF(OR(MAX(F36:F37)&gt;=20.01%,F26&gt;=40%*UNIVERSO!$C$3),"SI","NO")</f>
        <v>SI</v>
      </c>
      <c r="G38" s="49" t="str">
        <f>IF(OR(MAX(G36:G37)&gt;=20.01%,G26&gt;=40%*UNIVERSO!$C$3),"SI","NO")</f>
        <v>SI</v>
      </c>
      <c r="H38" s="49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49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58" t="s">
        <v>27</v>
      </c>
      <c r="C41" s="59"/>
      <c r="D41" s="59"/>
      <c r="E41" s="59"/>
      <c r="F41" s="60" t="s">
        <v>52</v>
      </c>
      <c r="G41" s="60"/>
      <c r="H41" s="6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66" t="s">
        <v>51</v>
      </c>
      <c r="C42" s="50"/>
      <c r="D42" s="51" t="s">
        <v>50</v>
      </c>
      <c r="E42" s="51"/>
      <c r="F42" s="52" t="s">
        <v>28</v>
      </c>
      <c r="G42" s="53"/>
      <c r="H42" s="5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zoomScale="90" zoomScaleNormal="90" workbookViewId="0">
      <selection activeCell="B17" sqref="B17"/>
    </sheetView>
  </sheetViews>
  <sheetFormatPr defaultColWidth="11.5546875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55">
        <v>2015</v>
      </c>
      <c r="C3" s="56" t="s">
        <v>17</v>
      </c>
      <c r="D3" s="56" t="s">
        <v>18</v>
      </c>
      <c r="E3" s="56" t="s">
        <v>19</v>
      </c>
      <c r="F3" s="56" t="s">
        <v>20</v>
      </c>
      <c r="G3" s="56" t="s">
        <v>21</v>
      </c>
      <c r="H3" s="56" t="s">
        <v>22</v>
      </c>
      <c r="I3" s="4"/>
    </row>
    <row r="4" spans="2:9" ht="15.6" customHeight="1" x14ac:dyDescent="0.25">
      <c r="B4" s="13" t="s">
        <v>1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2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25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3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4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5</v>
      </c>
      <c r="C9" s="16">
        <f t="shared" ref="C9:H9" si="0">C4-SUM(C7:C8)</f>
        <v>21</v>
      </c>
      <c r="D9" s="16">
        <f t="shared" si="0"/>
        <v>34</v>
      </c>
      <c r="E9" s="16">
        <f t="shared" si="0"/>
        <v>43</v>
      </c>
      <c r="F9" s="16">
        <f t="shared" si="0"/>
        <v>50</v>
      </c>
      <c r="G9" s="16">
        <f t="shared" si="0"/>
        <v>50</v>
      </c>
      <c r="H9" s="16">
        <f t="shared" si="0"/>
        <v>54</v>
      </c>
      <c r="I9" s="4"/>
    </row>
    <row r="10" spans="2:9" ht="15.6" customHeight="1" x14ac:dyDescent="0.25">
      <c r="B10" s="16" t="s">
        <v>11</v>
      </c>
      <c r="C10" s="16">
        <f t="shared" ref="C10:H10" si="1">C7-C8</f>
        <v>521</v>
      </c>
      <c r="D10" s="16">
        <f t="shared" si="1"/>
        <v>488</v>
      </c>
      <c r="E10" s="16">
        <f t="shared" si="1"/>
        <v>446</v>
      </c>
      <c r="F10" s="16">
        <f t="shared" si="1"/>
        <v>331</v>
      </c>
      <c r="G10" s="16">
        <f t="shared" si="1"/>
        <v>226</v>
      </c>
      <c r="H10" s="16">
        <f t="shared" si="1"/>
        <v>-158</v>
      </c>
      <c r="I10" s="4"/>
    </row>
    <row r="11" spans="2:9" ht="15.6" customHeight="1" x14ac:dyDescent="0.25">
      <c r="B11" s="16" t="s">
        <v>10</v>
      </c>
      <c r="C11" s="17">
        <f t="shared" ref="C11:H11" si="2">C10/C4</f>
        <v>0.150839606253619</v>
      </c>
      <c r="D11" s="17">
        <f t="shared" si="2"/>
        <v>0.17231638418079095</v>
      </c>
      <c r="E11" s="17">
        <f t="shared" si="2"/>
        <v>0.16403089371092314</v>
      </c>
      <c r="F11" s="17">
        <f t="shared" si="2"/>
        <v>0.1258076776890916</v>
      </c>
      <c r="G11" s="17">
        <f t="shared" si="2"/>
        <v>8.8143525741029641E-2</v>
      </c>
      <c r="H11" s="17">
        <f t="shared" si="2"/>
        <v>-6.4384678076609622E-2</v>
      </c>
      <c r="I11" s="4"/>
    </row>
    <row r="12" spans="2:9" ht="15.6" customHeight="1" x14ac:dyDescent="0.25">
      <c r="B12" s="18" t="s">
        <v>40</v>
      </c>
      <c r="C12" s="19">
        <f t="shared" ref="C12:H12" si="3">C7/C4</f>
        <v>0.57237984944991316</v>
      </c>
      <c r="D12" s="19">
        <f t="shared" si="3"/>
        <v>0.58015536723163841</v>
      </c>
      <c r="E12" s="19">
        <f t="shared" si="3"/>
        <v>0.57410812798823097</v>
      </c>
      <c r="F12" s="19">
        <f t="shared" si="3"/>
        <v>0.55340174838464462</v>
      </c>
      <c r="G12" s="19">
        <f t="shared" si="3"/>
        <v>0.53432137285491421</v>
      </c>
      <c r="H12" s="19">
        <f t="shared" si="3"/>
        <v>0.45680521597392015</v>
      </c>
      <c r="I12" s="4"/>
    </row>
    <row r="13" spans="2:9" ht="15.6" customHeight="1" x14ac:dyDescent="0.25">
      <c r="B13" s="18" t="s">
        <v>7</v>
      </c>
      <c r="C13" s="19">
        <f t="shared" ref="C13:H13" si="4">C8/C4</f>
        <v>0.42154024319629413</v>
      </c>
      <c r="D13" s="19">
        <f t="shared" si="4"/>
        <v>0.40783898305084748</v>
      </c>
      <c r="E13" s="19">
        <f t="shared" si="4"/>
        <v>0.41007723427730786</v>
      </c>
      <c r="F13" s="19">
        <f t="shared" si="4"/>
        <v>0.427594070695553</v>
      </c>
      <c r="G13" s="19">
        <f t="shared" si="4"/>
        <v>0.44617784711388453</v>
      </c>
      <c r="H13" s="19">
        <f t="shared" si="4"/>
        <v>0.52118989405052973</v>
      </c>
      <c r="I13" s="4"/>
    </row>
    <row r="14" spans="2:9" ht="15.6" customHeight="1" x14ac:dyDescent="0.25">
      <c r="B14" s="18" t="s">
        <v>41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9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42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23</v>
      </c>
      <c r="C18" s="25" t="str">
        <f t="shared" ref="C18:H18" si="5">C3</f>
        <v>26-27 MAYO</v>
      </c>
      <c r="D18" s="25" t="str">
        <f t="shared" si="5"/>
        <v>4-5 JUNIO</v>
      </c>
      <c r="E18" s="25" t="str">
        <f t="shared" si="5"/>
        <v>11-12 JUNIO</v>
      </c>
      <c r="F18" s="25" t="str">
        <f t="shared" si="5"/>
        <v>18-19 JUNIO</v>
      </c>
      <c r="G18" s="25" t="str">
        <f t="shared" si="5"/>
        <v>25-26 JUNIO</v>
      </c>
      <c r="H18" s="25" t="str">
        <f t="shared" si="5"/>
        <v>2-3 JULIO</v>
      </c>
      <c r="I18" s="25" t="s">
        <v>24</v>
      </c>
    </row>
    <row r="19" spans="2:9" x14ac:dyDescent="0.25">
      <c r="B19" s="28" t="s">
        <v>1</v>
      </c>
      <c r="C19" s="28" t="s">
        <v>16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3</v>
      </c>
      <c r="C20" s="28" t="s">
        <v>16</v>
      </c>
      <c r="D20" s="28">
        <f t="shared" ref="D20:H22" si="6">-(C7-D7)</f>
        <v>-334</v>
      </c>
      <c r="E20" s="28">
        <f t="shared" si="6"/>
        <v>-82</v>
      </c>
      <c r="F20" s="28">
        <f t="shared" si="6"/>
        <v>-105</v>
      </c>
      <c r="G20" s="28">
        <f t="shared" si="6"/>
        <v>-86</v>
      </c>
      <c r="H20" s="28">
        <f t="shared" si="6"/>
        <v>-249</v>
      </c>
      <c r="I20" s="28">
        <f>INT(AVERAGE(D20:H20))</f>
        <v>-172</v>
      </c>
    </row>
    <row r="21" spans="2:9" x14ac:dyDescent="0.25">
      <c r="B21" s="28" t="s">
        <v>4</v>
      </c>
      <c r="C21" s="28" t="s">
        <v>16</v>
      </c>
      <c r="D21" s="28">
        <f t="shared" si="6"/>
        <v>-301</v>
      </c>
      <c r="E21" s="28">
        <f t="shared" si="6"/>
        <v>-40</v>
      </c>
      <c r="F21" s="28">
        <f t="shared" si="6"/>
        <v>10</v>
      </c>
      <c r="G21" s="28">
        <f t="shared" si="6"/>
        <v>19</v>
      </c>
      <c r="H21" s="28">
        <f t="shared" si="6"/>
        <v>135</v>
      </c>
      <c r="I21" s="28">
        <f>INT(AVERAGE(D21:H21))</f>
        <v>-36</v>
      </c>
    </row>
    <row r="22" spans="2:9" x14ac:dyDescent="0.25">
      <c r="B22" s="28" t="s">
        <v>5</v>
      </c>
      <c r="C22" s="28" t="s">
        <v>16</v>
      </c>
      <c r="D22" s="28">
        <f t="shared" si="6"/>
        <v>13</v>
      </c>
      <c r="E22" s="28">
        <f t="shared" si="6"/>
        <v>9</v>
      </c>
      <c r="F22" s="28">
        <f t="shared" si="6"/>
        <v>7</v>
      </c>
      <c r="G22" s="28">
        <f t="shared" si="6"/>
        <v>0</v>
      </c>
      <c r="H22" s="28">
        <f t="shared" si="6"/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E29" sqref="E29"/>
    </sheetView>
  </sheetViews>
  <sheetFormatPr defaultColWidth="11.5546875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zoomScale="90" zoomScaleNormal="90" workbookViewId="0">
      <selection activeCell="B3" sqref="B3"/>
    </sheetView>
  </sheetViews>
  <sheetFormatPr defaultColWidth="11.5546875" defaultRowHeight="13.2" x14ac:dyDescent="0.25"/>
  <cols>
    <col min="1" max="1" width="4.5546875" customWidth="1"/>
  </cols>
  <sheetData>
    <row r="2" spans="2:3" x14ac:dyDescent="0.25">
      <c r="B2" s="1" t="s">
        <v>38</v>
      </c>
      <c r="C2" s="1" t="s">
        <v>0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COMPARACION</vt:lpstr>
      <vt:lpstr>UNIVERSO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2017-04-08T23:53:41Z</dcterms:modified>
</cp:coreProperties>
</file>