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56E787A-D088-43BE-9D78-923704147FA2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Cubicaciones" sheetId="1" r:id="rId1"/>
    <sheet name="Verificación corte muro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I4" i="1"/>
  <c r="C17" i="1"/>
  <c r="I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O27" i="1" l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L27" i="1"/>
  <c r="L28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C12" i="1"/>
  <c r="C11" i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3" i="2" s="1"/>
  <c r="N24" i="2"/>
  <c r="D6" i="2"/>
  <c r="O22" i="2" s="1"/>
  <c r="O7" i="2"/>
  <c r="N3" i="2" l="1"/>
  <c r="O9" i="2"/>
  <c r="O3" i="2"/>
  <c r="Q3" i="2" s="1"/>
  <c r="O10" i="2"/>
  <c r="N4" i="2"/>
  <c r="O12" i="2"/>
  <c r="N6" i="2"/>
  <c r="N13" i="2"/>
  <c r="O6" i="2"/>
  <c r="O17" i="2"/>
  <c r="O24" i="2"/>
  <c r="N7" i="2"/>
  <c r="N20" i="2"/>
  <c r="N18" i="2"/>
  <c r="O21" i="2"/>
  <c r="N14" i="2"/>
  <c r="O4" i="2"/>
  <c r="N11" i="2"/>
  <c r="O14" i="2"/>
  <c r="O18" i="2"/>
  <c r="N5" i="2"/>
  <c r="O8" i="2"/>
  <c r="N15" i="2"/>
  <c r="N19" i="2"/>
  <c r="O5" i="2"/>
  <c r="N8" i="2"/>
  <c r="N12" i="2"/>
  <c r="N10" i="2"/>
  <c r="O19" i="2"/>
  <c r="N25" i="2"/>
  <c r="O13" i="2"/>
  <c r="N16" i="2"/>
  <c r="O25" i="2"/>
  <c r="N22" i="2"/>
  <c r="N26" i="2"/>
  <c r="N17" i="2"/>
  <c r="N23" i="2"/>
  <c r="O26" i="2"/>
  <c r="R3" i="2"/>
  <c r="P3" i="2"/>
  <c r="I4" i="2"/>
  <c r="U4" i="2" s="1"/>
  <c r="U3" i="2"/>
  <c r="N21" i="2"/>
  <c r="T3" i="2"/>
  <c r="N9" i="2"/>
  <c r="O11" i="2"/>
  <c r="O16" i="2"/>
  <c r="O23" i="2"/>
  <c r="O15" i="2"/>
  <c r="O20" i="2"/>
  <c r="T4" i="2" l="1"/>
  <c r="Q4" i="2"/>
  <c r="I5" i="2"/>
  <c r="P4" i="2"/>
  <c r="R4" i="2"/>
  <c r="Q5" i="2" l="1"/>
  <c r="P5" i="2"/>
  <c r="I6" i="2"/>
  <c r="U5" i="2"/>
  <c r="T5" i="2"/>
  <c r="R5" i="2"/>
  <c r="I7" i="2" l="1"/>
  <c r="Q6" i="2"/>
  <c r="P6" i="2"/>
  <c r="R6" i="2"/>
  <c r="U6" i="2"/>
  <c r="T6" i="2"/>
  <c r="Q7" i="2" l="1"/>
  <c r="P7" i="2"/>
  <c r="I8" i="2"/>
  <c r="T7" i="2"/>
  <c r="U7" i="2"/>
  <c r="R7" i="2"/>
  <c r="P8" i="2" l="1"/>
  <c r="Q8" i="2"/>
  <c r="I9" i="2"/>
  <c r="T8" i="2"/>
  <c r="R8" i="2"/>
  <c r="U8" i="2"/>
  <c r="Q9" i="2" l="1"/>
  <c r="P9" i="2"/>
  <c r="I10" i="2"/>
  <c r="U9" i="2"/>
  <c r="T9" i="2"/>
  <c r="R9" i="2"/>
  <c r="Q10" i="2" l="1"/>
  <c r="P10" i="2"/>
  <c r="I11" i="2"/>
  <c r="T10" i="2"/>
  <c r="U10" i="2"/>
  <c r="R10" i="2"/>
  <c r="I12" i="2" l="1"/>
  <c r="Q11" i="2"/>
  <c r="P11" i="2"/>
  <c r="R11" i="2"/>
  <c r="T11" i="2"/>
  <c r="U11" i="2"/>
  <c r="Q12" i="2" l="1"/>
  <c r="P12" i="2"/>
  <c r="I13" i="2"/>
  <c r="T12" i="2"/>
  <c r="R12" i="2"/>
  <c r="U12" i="2"/>
  <c r="P13" i="2" l="1"/>
  <c r="I14" i="2"/>
  <c r="Q13" i="2"/>
  <c r="R13" i="2"/>
  <c r="U13" i="2"/>
  <c r="T13" i="2"/>
  <c r="Q14" i="2" l="1"/>
  <c r="P14" i="2"/>
  <c r="I15" i="2"/>
  <c r="T14" i="2"/>
  <c r="R14" i="2"/>
  <c r="U14" i="2"/>
  <c r="Q15" i="2" l="1"/>
  <c r="P15" i="2"/>
  <c r="I16" i="2"/>
  <c r="R15" i="2"/>
  <c r="T15" i="2"/>
  <c r="U15" i="2"/>
  <c r="I17" i="2" l="1"/>
  <c r="P16" i="2"/>
  <c r="Q16" i="2"/>
  <c r="R16" i="2"/>
  <c r="T16" i="2"/>
  <c r="U16" i="2"/>
  <c r="Q17" i="2" l="1"/>
  <c r="I18" i="2"/>
  <c r="P17" i="2"/>
  <c r="T17" i="2"/>
  <c r="R17" i="2"/>
  <c r="U17" i="2"/>
  <c r="I19" i="2" l="1"/>
  <c r="Q18" i="2"/>
  <c r="P18" i="2"/>
  <c r="R18" i="2"/>
  <c r="U18" i="2"/>
  <c r="T18" i="2"/>
  <c r="Q19" i="2" l="1"/>
  <c r="P19" i="2"/>
  <c r="I20" i="2"/>
  <c r="T19" i="2"/>
  <c r="R19" i="2"/>
  <c r="U19" i="2"/>
  <c r="Q20" i="2" l="1"/>
  <c r="P20" i="2"/>
  <c r="I21" i="2"/>
  <c r="T20" i="2"/>
  <c r="R20" i="2"/>
  <c r="U20" i="2"/>
  <c r="Q21" i="2" l="1"/>
  <c r="P21" i="2"/>
  <c r="I22" i="2"/>
  <c r="U21" i="2"/>
  <c r="R21" i="2"/>
  <c r="T21" i="2"/>
  <c r="Q22" i="2" l="1"/>
  <c r="P22" i="2"/>
  <c r="I23" i="2"/>
  <c r="T22" i="2"/>
  <c r="R22" i="2"/>
  <c r="U22" i="2"/>
  <c r="I24" i="2" l="1"/>
  <c r="Q23" i="2"/>
  <c r="P23" i="2"/>
  <c r="T23" i="2"/>
  <c r="R23" i="2"/>
  <c r="U23" i="2"/>
  <c r="Q24" i="2" l="1"/>
  <c r="P24" i="2"/>
  <c r="I25" i="2"/>
  <c r="R24" i="2"/>
  <c r="T24" i="2"/>
  <c r="U24" i="2"/>
  <c r="I26" i="2" l="1"/>
  <c r="Q25" i="2"/>
  <c r="P25" i="2"/>
  <c r="U25" i="2"/>
  <c r="T25" i="2"/>
  <c r="R25" i="2"/>
  <c r="P26" i="2" l="1"/>
  <c r="Q26" i="2"/>
  <c r="T26" i="2"/>
  <c r="R26" i="2"/>
  <c r="U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Corrección muro+viga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C7" authorId="0" shapeId="0" xr:uid="{BD13D700-ADAE-46F7-8CAB-9A25E47FDE3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Investigar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2" authorId="0" shapeId="0" xr:uid="{944B7B9C-1073-47A8-8748-526885C832E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losa</t>
        </r>
      </text>
    </comment>
  </commentList>
</comments>
</file>

<file path=xl/sharedStrings.xml><?xml version="1.0" encoding="utf-8"?>
<sst xmlns="http://schemas.openxmlformats.org/spreadsheetml/2006/main" count="59" uniqueCount="55">
  <si>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</si>
  <si>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</si>
  <si>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</si>
  <si>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</si>
  <si>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</si>
  <si>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</si>
  <si>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</si>
  <si>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Densidades de cada 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</si>
  <si>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</si>
  <si>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</si>
  <si>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</si>
  <si>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</si>
  <si>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</si>
  <si>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</si>
  <si>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</si>
  <si>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</si>
  <si>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</si>
  <si>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</si>
  <si>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</si>
  <si>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</si>
  <si>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</si>
  <si>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</si>
  <si>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</si>
  <si>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</si>
  <si>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</si>
  <si>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</si>
  <si>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</si>
  <si>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</si>
  <si>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</si>
  <si>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</si>
  <si>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</si>
  <si>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</si>
  <si>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Alosa</t>
  </si>
  <si>
    <t>Espesores de elementos</t>
  </si>
  <si>
    <t>Enlucido</t>
  </si>
  <si>
    <t>Espesor</t>
  </si>
  <si>
    <t>Piso</t>
  </si>
  <si>
    <t>Altura libre (m)</t>
  </si>
  <si>
    <t>Alturas libres de pisos (entre losas)</t>
  </si>
  <si>
    <t>Descuento muro/viga</t>
  </si>
  <si>
    <t>Área losa interior</t>
  </si>
  <si>
    <t>Área estacionamientos</t>
  </si>
  <si>
    <t>Losas</t>
  </si>
  <si>
    <t>Espesor (m)</t>
  </si>
  <si>
    <t>Área losa interior final (m2)</t>
  </si>
  <si>
    <t>Área losa estacionamiento final (m2)</t>
  </si>
  <si>
    <t>Peso total (T)</t>
  </si>
  <si>
    <t>Espesor (cm)</t>
  </si>
  <si>
    <t>Piso 1</t>
  </si>
  <si>
    <t xml:space="preserve">Piso 2 </t>
  </si>
  <si>
    <t xml:space="preserve">Piso 3 </t>
  </si>
  <si>
    <t>Piso Tipo</t>
  </si>
  <si>
    <t>Cubierta</t>
  </si>
  <si>
    <t>Espesor losas</t>
  </si>
  <si>
    <t>$\gamma_{Eslucido}$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</si>
</sst>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5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1"/>
  <sheetViews>
    <sheetView tabSelected="1" workbookViewId="0">
      <selection activeCell="L36" sqref="L36"/>
    </sheetView>
  </sheetViews>
  <sheetFormatPr baseColWidth="10" defaultColWidth="8.88671875" defaultRowHeight="14.4" x14ac:dyDescent="0.3"/>
  <cols>
    <col min="1" max="1" width="3.109375" style="52" customWidth="1"/>
    <col min="2" max="2" width="20.21875" style="52" bestFit="1" customWidth="1"/>
    <col min="3" max="3" width="18.21875" style="52" bestFit="1" customWidth="1"/>
    <col min="4" max="4" width="4.33203125" style="52" customWidth="1"/>
    <col min="5" max="5" width="8.88671875" style="52"/>
    <col min="6" max="6" width="13.6640625" style="52" bestFit="1" customWidth="1"/>
    <col min="7" max="8" width="8.88671875" style="52"/>
    <col min="9" max="9" width="7.6640625" style="52" customWidth="1"/>
    <col min="10" max="10" width="9.5546875" style="52" customWidth="1"/>
    <col min="11" max="11" width="11.77734375" style="52" customWidth="1"/>
    <col min="12" max="12" width="11.21875" style="52" customWidth="1"/>
    <col min="13" max="13" width="15.5546875" style="52" customWidth="1"/>
    <col min="14" max="14" width="11.109375" style="52" customWidth="1"/>
    <col min="15" max="15" width="14.88671875" style="52" customWidth="1"/>
    <col min="16" max="16" width="9.6640625" style="52" customWidth="1"/>
    <col min="17" max="16384" width="8.88671875" style="52"/>
  </cols>
  <sheetData>
    <row r="2" spans="2:16" ht="15" thickBot="1" x14ac:dyDescent="0.35">
      <c r="B2" s="50" t="s">
        <v>7</v>
      </c>
      <c r="E2" s="51" t="s">
        <v>38</v>
      </c>
      <c r="H2" s="51" t="s">
        <v>42</v>
      </c>
      <c r="I2" s="51"/>
    </row>
    <row r="3" spans="2:16" ht="43.8" thickBot="1" x14ac:dyDescent="0.35">
      <c r="B3" s="53" t="s">
        <v>6</v>
      </c>
      <c r="C3" s="54" t="s">
        <v>3</v>
      </c>
      <c r="E3" s="53" t="s">
        <v>36</v>
      </c>
      <c r="F3" s="54" t="s">
        <v>37</v>
      </c>
      <c r="H3" s="87" t="s">
        <v>36</v>
      </c>
      <c r="I3" s="87" t="s">
        <v>43</v>
      </c>
      <c r="J3" s="87" t="s">
        <v>40</v>
      </c>
      <c r="K3" s="87" t="s">
        <v>39</v>
      </c>
      <c r="L3" s="86" t="s">
        <v>44</v>
      </c>
      <c r="M3" s="87" t="s">
        <v>41</v>
      </c>
      <c r="N3" s="88" t="s">
        <v>39</v>
      </c>
      <c r="O3" s="85" t="s">
        <v>45</v>
      </c>
      <c r="P3" s="89" t="s">
        <v>46</v>
      </c>
    </row>
    <row r="4" spans="2:16" x14ac:dyDescent="0.3">
      <c r="B4" s="56" t="s">
        <v>2</v>
      </c>
      <c r="C4" s="55">
        <v>2.5</v>
      </c>
      <c r="E4" s="56">
        <v>24</v>
      </c>
      <c r="F4" s="57">
        <v>2.2999999999999998</v>
      </c>
      <c r="H4" s="58">
        <f>E4</f>
        <v>24</v>
      </c>
      <c r="I4" s="58">
        <f>C21</f>
        <v>0.16</v>
      </c>
      <c r="J4" s="70">
        <v>68.697999999999993</v>
      </c>
      <c r="K4" s="70">
        <v>0</v>
      </c>
      <c r="L4" s="71">
        <f>J4-K4</f>
        <v>68.697999999999993</v>
      </c>
      <c r="M4" s="70">
        <v>0</v>
      </c>
      <c r="N4" s="70">
        <v>0</v>
      </c>
      <c r="O4" s="72">
        <f>M4-N4</f>
        <v>0</v>
      </c>
      <c r="P4" s="73">
        <f>L4*($C$4*I4+$C$6*$C$12+$C$7*$C$13)+I4*O4*$C$4</f>
        <v>33.455925999999998</v>
      </c>
    </row>
    <row r="5" spans="2:16" x14ac:dyDescent="0.3">
      <c r="B5" s="60" t="s">
        <v>5</v>
      </c>
      <c r="C5" s="59">
        <v>2</v>
      </c>
      <c r="E5" s="60">
        <v>23</v>
      </c>
      <c r="F5" s="61">
        <v>2.2999999999999998</v>
      </c>
      <c r="H5" s="81">
        <f t="shared" ref="H5:H28" si="0">E5</f>
        <v>23</v>
      </c>
      <c r="I5" s="81">
        <f>$C$20</f>
        <v>0.16</v>
      </c>
      <c r="J5" s="82">
        <v>410.20299999999997</v>
      </c>
      <c r="K5" s="82">
        <v>0</v>
      </c>
      <c r="L5" s="83">
        <f>J5-K5</f>
        <v>410.20299999999997</v>
      </c>
      <c r="M5" s="82">
        <v>0</v>
      </c>
      <c r="N5" s="82">
        <v>0</v>
      </c>
      <c r="O5" s="84">
        <f t="shared" ref="O5:O27" si="1">M5-N5</f>
        <v>0</v>
      </c>
      <c r="P5" s="73">
        <f t="shared" ref="P5:P27" si="2">L5*($C$4*I5+$C$6*$C$12+$C$7*$C$13)+I5*O5*$C$4</f>
        <v>199.76886100000002</v>
      </c>
    </row>
    <row r="6" spans="2:16" x14ac:dyDescent="0.3">
      <c r="B6" s="60" t="s">
        <v>4</v>
      </c>
      <c r="C6" s="59">
        <v>1.5</v>
      </c>
      <c r="E6" s="60">
        <v>22</v>
      </c>
      <c r="F6" s="61">
        <v>2.2999999999999998</v>
      </c>
      <c r="H6" s="81">
        <f t="shared" si="0"/>
        <v>22</v>
      </c>
      <c r="I6" s="81">
        <f>$C$20</f>
        <v>0.16</v>
      </c>
      <c r="J6" s="82">
        <v>410.20299999999997</v>
      </c>
      <c r="K6" s="82">
        <v>0</v>
      </c>
      <c r="L6" s="83">
        <f>J6-K6</f>
        <v>410.20299999999997</v>
      </c>
      <c r="M6" s="82">
        <v>0</v>
      </c>
      <c r="N6" s="82">
        <v>0</v>
      </c>
      <c r="O6" s="84">
        <f t="shared" si="1"/>
        <v>0</v>
      </c>
      <c r="P6" s="73">
        <f t="shared" si="2"/>
        <v>199.76886100000002</v>
      </c>
    </row>
    <row r="7" spans="2:16" ht="15" thickBot="1" x14ac:dyDescent="0.35">
      <c r="B7" s="66" t="s">
        <v>54</v>
      </c>
      <c r="C7" s="62">
        <v>0.4</v>
      </c>
      <c r="E7" s="60">
        <v>21</v>
      </c>
      <c r="F7" s="61">
        <v>2.2999999999999998</v>
      </c>
      <c r="H7" s="81">
        <f t="shared" si="0"/>
        <v>21</v>
      </c>
      <c r="I7" s="81">
        <f>$C$20</f>
        <v>0.16</v>
      </c>
      <c r="J7" s="82">
        <v>410.20299999999997</v>
      </c>
      <c r="K7" s="82">
        <v>0</v>
      </c>
      <c r="L7" s="83">
        <f>J7-K7</f>
        <v>410.20299999999997</v>
      </c>
      <c r="M7" s="82">
        <v>0</v>
      </c>
      <c r="N7" s="82">
        <v>0</v>
      </c>
      <c r="O7" s="84">
        <f t="shared" si="1"/>
        <v>0</v>
      </c>
      <c r="P7" s="73">
        <f t="shared" si="2"/>
        <v>199.76886100000002</v>
      </c>
    </row>
    <row r="8" spans="2:16" x14ac:dyDescent="0.3">
      <c r="E8" s="60">
        <v>20</v>
      </c>
      <c r="F8" s="61">
        <v>2.2999999999999998</v>
      </c>
      <c r="H8" s="81">
        <f t="shared" si="0"/>
        <v>20</v>
      </c>
      <c r="I8" s="81">
        <f>$C$20</f>
        <v>0.16</v>
      </c>
      <c r="J8" s="82">
        <v>410.20299999999997</v>
      </c>
      <c r="K8" s="82">
        <v>0</v>
      </c>
      <c r="L8" s="83">
        <f>J8-K8</f>
        <v>410.20299999999997</v>
      </c>
      <c r="M8" s="82">
        <v>0</v>
      </c>
      <c r="N8" s="82">
        <v>0</v>
      </c>
      <c r="O8" s="84">
        <f t="shared" si="1"/>
        <v>0</v>
      </c>
      <c r="P8" s="73">
        <f t="shared" si="2"/>
        <v>199.76886100000002</v>
      </c>
    </row>
    <row r="9" spans="2:16" ht="15" thickBot="1" x14ac:dyDescent="0.35">
      <c r="B9" s="68" t="s">
        <v>33</v>
      </c>
      <c r="E9" s="60">
        <v>19</v>
      </c>
      <c r="F9" s="61">
        <v>2.2999999999999998</v>
      </c>
      <c r="H9" s="81">
        <f t="shared" si="0"/>
        <v>19</v>
      </c>
      <c r="I9" s="81">
        <f>$C$20</f>
        <v>0.16</v>
      </c>
      <c r="J9" s="82">
        <v>410.20299999999997</v>
      </c>
      <c r="K9" s="82">
        <v>0</v>
      </c>
      <c r="L9" s="83">
        <f>J9-K9</f>
        <v>410.20299999999997</v>
      </c>
      <c r="M9" s="82">
        <v>0</v>
      </c>
      <c r="N9" s="82">
        <v>0</v>
      </c>
      <c r="O9" s="84">
        <f t="shared" si="1"/>
        <v>0</v>
      </c>
      <c r="P9" s="73">
        <f t="shared" si="2"/>
        <v>199.76886100000002</v>
      </c>
    </row>
    <row r="10" spans="2:16" ht="15" thickBot="1" x14ac:dyDescent="0.35">
      <c r="B10" s="63" t="s">
        <v>6</v>
      </c>
      <c r="C10" s="54" t="s">
        <v>35</v>
      </c>
      <c r="E10" s="60">
        <v>18</v>
      </c>
      <c r="F10" s="61">
        <v>2.2999999999999998</v>
      </c>
      <c r="H10" s="81">
        <f t="shared" si="0"/>
        <v>18</v>
      </c>
      <c r="I10" s="81">
        <f>$C$20</f>
        <v>0.16</v>
      </c>
      <c r="J10" s="82">
        <v>410.20299999999997</v>
      </c>
      <c r="K10" s="82">
        <v>0</v>
      </c>
      <c r="L10" s="83">
        <f>J10-K10</f>
        <v>410.20299999999997</v>
      </c>
      <c r="M10" s="82">
        <v>0</v>
      </c>
      <c r="N10" s="82">
        <v>0</v>
      </c>
      <c r="O10" s="84">
        <f t="shared" si="1"/>
        <v>0</v>
      </c>
      <c r="P10" s="73">
        <f t="shared" si="2"/>
        <v>199.76886100000002</v>
      </c>
    </row>
    <row r="11" spans="2:16" x14ac:dyDescent="0.3">
      <c r="B11" s="64" t="s">
        <v>0</v>
      </c>
      <c r="C11" s="55">
        <f>2.5/100</f>
        <v>2.5000000000000001E-2</v>
      </c>
      <c r="E11" s="60">
        <v>17</v>
      </c>
      <c r="F11" s="61">
        <v>2.2999999999999998</v>
      </c>
      <c r="H11" s="81">
        <f t="shared" si="0"/>
        <v>17</v>
      </c>
      <c r="I11" s="81">
        <f>$C$20</f>
        <v>0.16</v>
      </c>
      <c r="J11" s="82">
        <v>410.20299999999997</v>
      </c>
      <c r="K11" s="82">
        <v>0</v>
      </c>
      <c r="L11" s="83">
        <f>J11-K11</f>
        <v>410.20299999999997</v>
      </c>
      <c r="M11" s="82">
        <v>0</v>
      </c>
      <c r="N11" s="82">
        <v>0</v>
      </c>
      <c r="O11" s="84">
        <f t="shared" si="1"/>
        <v>0</v>
      </c>
      <c r="P11" s="73">
        <f t="shared" si="2"/>
        <v>199.76886100000002</v>
      </c>
    </row>
    <row r="12" spans="2:16" x14ac:dyDescent="0.3">
      <c r="B12" s="65" t="s">
        <v>1</v>
      </c>
      <c r="C12" s="59">
        <f>5/100</f>
        <v>0.05</v>
      </c>
      <c r="E12" s="60">
        <v>16</v>
      </c>
      <c r="F12" s="61">
        <v>2.2999999999999998</v>
      </c>
      <c r="H12" s="81">
        <f t="shared" si="0"/>
        <v>16</v>
      </c>
      <c r="I12" s="81">
        <f>$C$20</f>
        <v>0.16</v>
      </c>
      <c r="J12" s="82">
        <v>410.20299999999997</v>
      </c>
      <c r="K12" s="82">
        <v>0</v>
      </c>
      <c r="L12" s="83">
        <f>J12-K12</f>
        <v>410.20299999999997</v>
      </c>
      <c r="M12" s="82">
        <v>0</v>
      </c>
      <c r="N12" s="82">
        <v>0</v>
      </c>
      <c r="O12" s="84">
        <f t="shared" si="1"/>
        <v>0</v>
      </c>
      <c r="P12" s="73">
        <f t="shared" si="2"/>
        <v>199.76886100000002</v>
      </c>
    </row>
    <row r="13" spans="2:16" ht="15" thickBot="1" x14ac:dyDescent="0.35">
      <c r="B13" s="66" t="s">
        <v>34</v>
      </c>
      <c r="C13" s="62">
        <v>0.03</v>
      </c>
      <c r="E13" s="60">
        <v>15</v>
      </c>
      <c r="F13" s="61">
        <v>2.2999999999999998</v>
      </c>
      <c r="H13" s="81">
        <f t="shared" si="0"/>
        <v>15</v>
      </c>
      <c r="I13" s="81">
        <f>$C$20</f>
        <v>0.16</v>
      </c>
      <c r="J13" s="82">
        <v>410.20299999999997</v>
      </c>
      <c r="K13" s="82">
        <v>0</v>
      </c>
      <c r="L13" s="83">
        <f>J13-K13</f>
        <v>410.20299999999997</v>
      </c>
      <c r="M13" s="82">
        <v>0</v>
      </c>
      <c r="N13" s="82">
        <v>0</v>
      </c>
      <c r="O13" s="84">
        <f t="shared" si="1"/>
        <v>0</v>
      </c>
      <c r="P13" s="73">
        <f t="shared" si="2"/>
        <v>199.76886100000002</v>
      </c>
    </row>
    <row r="14" spans="2:16" x14ac:dyDescent="0.3">
      <c r="E14" s="60">
        <v>14</v>
      </c>
      <c r="F14" s="61">
        <v>2.2999999999999998</v>
      </c>
      <c r="H14" s="81">
        <f t="shared" si="0"/>
        <v>14</v>
      </c>
      <c r="I14" s="81">
        <f>$C$20</f>
        <v>0.16</v>
      </c>
      <c r="J14" s="82">
        <v>410.20299999999997</v>
      </c>
      <c r="K14" s="82">
        <v>0</v>
      </c>
      <c r="L14" s="83">
        <f>J14-K14</f>
        <v>410.20299999999997</v>
      </c>
      <c r="M14" s="82">
        <v>0</v>
      </c>
      <c r="N14" s="82">
        <v>0</v>
      </c>
      <c r="O14" s="84">
        <f t="shared" si="1"/>
        <v>0</v>
      </c>
      <c r="P14" s="73">
        <f t="shared" si="2"/>
        <v>199.76886100000002</v>
      </c>
    </row>
    <row r="15" spans="2:16" ht="15" thickBot="1" x14ac:dyDescent="0.35">
      <c r="B15" s="51" t="s">
        <v>53</v>
      </c>
      <c r="E15" s="60">
        <v>13</v>
      </c>
      <c r="F15" s="61">
        <v>2.2999999999999998</v>
      </c>
      <c r="H15" s="81">
        <f t="shared" si="0"/>
        <v>13</v>
      </c>
      <c r="I15" s="81">
        <f>$C$20</f>
        <v>0.16</v>
      </c>
      <c r="J15" s="82">
        <v>410.20299999999997</v>
      </c>
      <c r="K15" s="82">
        <v>0</v>
      </c>
      <c r="L15" s="83">
        <f>J15-K15</f>
        <v>410.20299999999997</v>
      </c>
      <c r="M15" s="82">
        <v>0</v>
      </c>
      <c r="N15" s="82">
        <v>0</v>
      </c>
      <c r="O15" s="84">
        <f t="shared" si="1"/>
        <v>0</v>
      </c>
      <c r="P15" s="73">
        <f t="shared" si="2"/>
        <v>199.76886100000002</v>
      </c>
    </row>
    <row r="16" spans="2:16" ht="15" thickBot="1" x14ac:dyDescent="0.35">
      <c r="C16" s="74" t="s">
        <v>47</v>
      </c>
      <c r="E16" s="60">
        <v>12</v>
      </c>
      <c r="F16" s="61">
        <v>2.2999999999999998</v>
      </c>
      <c r="H16" s="81">
        <f t="shared" si="0"/>
        <v>12</v>
      </c>
      <c r="I16" s="81">
        <f>$C$20</f>
        <v>0.16</v>
      </c>
      <c r="J16" s="82">
        <v>410.20299999999997</v>
      </c>
      <c r="K16" s="82">
        <v>0</v>
      </c>
      <c r="L16" s="83">
        <f>J16-K16</f>
        <v>410.20299999999997</v>
      </c>
      <c r="M16" s="82">
        <v>0</v>
      </c>
      <c r="N16" s="82">
        <v>0</v>
      </c>
      <c r="O16" s="84">
        <f t="shared" si="1"/>
        <v>0</v>
      </c>
      <c r="P16" s="73">
        <f t="shared" si="2"/>
        <v>199.76886100000002</v>
      </c>
    </row>
    <row r="17" spans="2:16" x14ac:dyDescent="0.3">
      <c r="B17" s="75" t="s">
        <v>48</v>
      </c>
      <c r="C17" s="76">
        <f>17/100</f>
        <v>0.17</v>
      </c>
      <c r="E17" s="60">
        <v>11</v>
      </c>
      <c r="F17" s="61">
        <v>2.2999999999999998</v>
      </c>
      <c r="H17" s="81">
        <f t="shared" si="0"/>
        <v>11</v>
      </c>
      <c r="I17" s="81">
        <f>$C$20</f>
        <v>0.16</v>
      </c>
      <c r="J17" s="82">
        <v>410.20299999999997</v>
      </c>
      <c r="K17" s="82">
        <v>0</v>
      </c>
      <c r="L17" s="83">
        <f>J17-K17</f>
        <v>410.20299999999997</v>
      </c>
      <c r="M17" s="82">
        <v>0</v>
      </c>
      <c r="N17" s="82">
        <v>0</v>
      </c>
      <c r="O17" s="84">
        <f t="shared" si="1"/>
        <v>0</v>
      </c>
      <c r="P17" s="73">
        <f t="shared" si="2"/>
        <v>199.76886100000002</v>
      </c>
    </row>
    <row r="18" spans="2:16" x14ac:dyDescent="0.3">
      <c r="B18" s="77" t="s">
        <v>49</v>
      </c>
      <c r="C18" s="78">
        <v>0.16</v>
      </c>
      <c r="E18" s="60">
        <v>10</v>
      </c>
      <c r="F18" s="61">
        <v>2.2999999999999998</v>
      </c>
      <c r="H18" s="81">
        <f t="shared" si="0"/>
        <v>10</v>
      </c>
      <c r="I18" s="81">
        <f>$C$20</f>
        <v>0.16</v>
      </c>
      <c r="J18" s="82">
        <v>410.20299999999997</v>
      </c>
      <c r="K18" s="82">
        <v>0</v>
      </c>
      <c r="L18" s="83">
        <f>J18-K18</f>
        <v>410.20299999999997</v>
      </c>
      <c r="M18" s="82">
        <v>0</v>
      </c>
      <c r="N18" s="82">
        <v>0</v>
      </c>
      <c r="O18" s="84">
        <f t="shared" si="1"/>
        <v>0</v>
      </c>
      <c r="P18" s="73">
        <f t="shared" si="2"/>
        <v>199.76886100000002</v>
      </c>
    </row>
    <row r="19" spans="2:16" x14ac:dyDescent="0.3">
      <c r="B19" s="77" t="s">
        <v>50</v>
      </c>
      <c r="C19" s="78">
        <v>0.16</v>
      </c>
      <c r="E19" s="60">
        <v>9</v>
      </c>
      <c r="F19" s="61">
        <v>2.2999999999999998</v>
      </c>
      <c r="H19" s="81">
        <f t="shared" si="0"/>
        <v>9</v>
      </c>
      <c r="I19" s="81">
        <f>$C$20</f>
        <v>0.16</v>
      </c>
      <c r="J19" s="82">
        <v>410.20299999999997</v>
      </c>
      <c r="K19" s="82">
        <v>0</v>
      </c>
      <c r="L19" s="83">
        <f>J19-K19</f>
        <v>410.20299999999997</v>
      </c>
      <c r="M19" s="82">
        <v>0</v>
      </c>
      <c r="N19" s="82">
        <v>0</v>
      </c>
      <c r="O19" s="84">
        <f t="shared" si="1"/>
        <v>0</v>
      </c>
      <c r="P19" s="73">
        <f t="shared" si="2"/>
        <v>199.76886100000002</v>
      </c>
    </row>
    <row r="20" spans="2:16" x14ac:dyDescent="0.3">
      <c r="B20" s="77" t="s">
        <v>51</v>
      </c>
      <c r="C20" s="78">
        <v>0.16</v>
      </c>
      <c r="E20" s="60">
        <v>8</v>
      </c>
      <c r="F20" s="61">
        <v>2.2999999999999998</v>
      </c>
      <c r="H20" s="81">
        <f t="shared" si="0"/>
        <v>8</v>
      </c>
      <c r="I20" s="81">
        <f>$C$20</f>
        <v>0.16</v>
      </c>
      <c r="J20" s="82">
        <v>410.20299999999997</v>
      </c>
      <c r="K20" s="82">
        <v>0</v>
      </c>
      <c r="L20" s="83">
        <f>J20-K20</f>
        <v>410.20299999999997</v>
      </c>
      <c r="M20" s="82">
        <v>0</v>
      </c>
      <c r="N20" s="82">
        <v>0</v>
      </c>
      <c r="O20" s="84">
        <f t="shared" si="1"/>
        <v>0</v>
      </c>
      <c r="P20" s="73">
        <f t="shared" si="2"/>
        <v>199.76886100000002</v>
      </c>
    </row>
    <row r="21" spans="2:16" ht="15" thickBot="1" x14ac:dyDescent="0.35">
      <c r="B21" s="79" t="s">
        <v>52</v>
      </c>
      <c r="C21" s="80">
        <v>0.16</v>
      </c>
      <c r="E21" s="60">
        <v>7</v>
      </c>
      <c r="F21" s="61">
        <v>2.2999999999999998</v>
      </c>
      <c r="H21" s="81">
        <f t="shared" si="0"/>
        <v>7</v>
      </c>
      <c r="I21" s="81">
        <f>$C$20</f>
        <v>0.16</v>
      </c>
      <c r="J21" s="82">
        <v>410.20299999999997</v>
      </c>
      <c r="K21" s="82">
        <v>0</v>
      </c>
      <c r="L21" s="83">
        <f>J21-K21</f>
        <v>410.20299999999997</v>
      </c>
      <c r="M21" s="82">
        <v>0</v>
      </c>
      <c r="N21" s="82">
        <v>0</v>
      </c>
      <c r="O21" s="84">
        <f t="shared" si="1"/>
        <v>0</v>
      </c>
      <c r="P21" s="73">
        <f t="shared" si="2"/>
        <v>199.76886100000002</v>
      </c>
    </row>
    <row r="22" spans="2:16" x14ac:dyDescent="0.3">
      <c r="E22" s="60">
        <v>6</v>
      </c>
      <c r="F22" s="61">
        <v>2.2999999999999998</v>
      </c>
      <c r="H22" s="81">
        <f t="shared" si="0"/>
        <v>6</v>
      </c>
      <c r="I22" s="81">
        <f>$C$20</f>
        <v>0.16</v>
      </c>
      <c r="J22" s="82">
        <v>410.20299999999997</v>
      </c>
      <c r="K22" s="82">
        <v>0</v>
      </c>
      <c r="L22" s="83">
        <f>J22-K22</f>
        <v>410.20299999999997</v>
      </c>
      <c r="M22" s="82">
        <v>0</v>
      </c>
      <c r="N22" s="82">
        <v>0</v>
      </c>
      <c r="O22" s="84">
        <f t="shared" si="1"/>
        <v>0</v>
      </c>
      <c r="P22" s="73">
        <f t="shared" si="2"/>
        <v>199.76886100000002</v>
      </c>
    </row>
    <row r="23" spans="2:16" x14ac:dyDescent="0.3">
      <c r="E23" s="60">
        <v>5</v>
      </c>
      <c r="F23" s="61">
        <v>2.2999999999999998</v>
      </c>
      <c r="H23" s="81">
        <f t="shared" si="0"/>
        <v>5</v>
      </c>
      <c r="I23" s="81">
        <f>$C$20</f>
        <v>0.16</v>
      </c>
      <c r="J23" s="82">
        <v>410.20299999999997</v>
      </c>
      <c r="K23" s="82">
        <v>0</v>
      </c>
      <c r="L23" s="83">
        <f>J23-K23</f>
        <v>410.20299999999997</v>
      </c>
      <c r="M23" s="82">
        <v>0</v>
      </c>
      <c r="N23" s="82">
        <v>0</v>
      </c>
      <c r="O23" s="84">
        <f t="shared" si="1"/>
        <v>0</v>
      </c>
      <c r="P23" s="73">
        <f t="shared" si="2"/>
        <v>199.76886100000002</v>
      </c>
    </row>
    <row r="24" spans="2:16" x14ac:dyDescent="0.3">
      <c r="E24" s="60">
        <v>4</v>
      </c>
      <c r="F24" s="61">
        <v>2.2999999999999998</v>
      </c>
      <c r="H24" s="81">
        <f t="shared" si="0"/>
        <v>4</v>
      </c>
      <c r="I24" s="81">
        <f>$C$20</f>
        <v>0.16</v>
      </c>
      <c r="J24" s="82">
        <v>410.20299999999997</v>
      </c>
      <c r="K24" s="82">
        <v>0</v>
      </c>
      <c r="L24" s="83">
        <f>J24-K24</f>
        <v>410.20299999999997</v>
      </c>
      <c r="M24" s="82">
        <v>0</v>
      </c>
      <c r="N24" s="82">
        <v>0</v>
      </c>
      <c r="O24" s="84">
        <f t="shared" si="1"/>
        <v>0</v>
      </c>
      <c r="P24" s="73">
        <f t="shared" si="2"/>
        <v>199.76886100000002</v>
      </c>
    </row>
    <row r="25" spans="2:16" x14ac:dyDescent="0.3">
      <c r="E25" s="60">
        <v>3</v>
      </c>
      <c r="F25" s="61">
        <v>2.2999999999999998</v>
      </c>
      <c r="H25" s="58">
        <f t="shared" si="0"/>
        <v>3</v>
      </c>
      <c r="I25" s="58">
        <f>C19</f>
        <v>0.16</v>
      </c>
      <c r="J25" s="70">
        <v>410.702</v>
      </c>
      <c r="K25" s="70">
        <v>0</v>
      </c>
      <c r="L25" s="71">
        <f>J25-K25</f>
        <v>410.702</v>
      </c>
      <c r="M25" s="70">
        <v>0</v>
      </c>
      <c r="N25" s="70">
        <v>0</v>
      </c>
      <c r="O25" s="72">
        <f t="shared" si="1"/>
        <v>0</v>
      </c>
      <c r="P25" s="73">
        <f t="shared" si="2"/>
        <v>200.01187400000001</v>
      </c>
    </row>
    <row r="26" spans="2:16" x14ac:dyDescent="0.3">
      <c r="E26" s="60">
        <v>2</v>
      </c>
      <c r="F26" s="61">
        <v>2.2999999999999998</v>
      </c>
      <c r="H26" s="58">
        <f t="shared" si="0"/>
        <v>2</v>
      </c>
      <c r="I26" s="58">
        <f>C18</f>
        <v>0.16</v>
      </c>
      <c r="J26" s="70">
        <v>177.54900000000001</v>
      </c>
      <c r="K26" s="70">
        <v>0</v>
      </c>
      <c r="L26" s="71">
        <f>J26-K26</f>
        <v>177.54900000000001</v>
      </c>
      <c r="M26" s="70">
        <v>255.92599999999999</v>
      </c>
      <c r="N26" s="70">
        <v>0</v>
      </c>
      <c r="O26" s="72">
        <f t="shared" si="1"/>
        <v>255.92599999999999</v>
      </c>
      <c r="P26" s="73">
        <f t="shared" si="2"/>
        <v>188.83676300000002</v>
      </c>
    </row>
    <row r="27" spans="2:16" x14ac:dyDescent="0.3">
      <c r="E27" s="60">
        <v>1</v>
      </c>
      <c r="F27" s="61">
        <v>2.2999999999999998</v>
      </c>
      <c r="H27" s="58">
        <f t="shared" si="0"/>
        <v>1</v>
      </c>
      <c r="I27" s="58">
        <f>C17</f>
        <v>0.17</v>
      </c>
      <c r="J27" s="70">
        <v>205.286</v>
      </c>
      <c r="K27" s="70">
        <v>0</v>
      </c>
      <c r="L27" s="71">
        <f t="shared" ref="L27:L28" si="3">J27-K27</f>
        <v>205.286</v>
      </c>
      <c r="M27" s="70">
        <v>514.17600000000004</v>
      </c>
      <c r="N27" s="70">
        <v>0</v>
      </c>
      <c r="O27" s="72">
        <f t="shared" si="1"/>
        <v>514.17600000000004</v>
      </c>
      <c r="P27" s="73">
        <f t="shared" si="2"/>
        <v>323.63123200000001</v>
      </c>
    </row>
    <row r="28" spans="2:16" ht="15" thickBot="1" x14ac:dyDescent="0.35">
      <c r="E28" s="66">
        <v>-1</v>
      </c>
      <c r="F28" s="67">
        <v>2.2999999999999998</v>
      </c>
      <c r="H28" s="69">
        <f t="shared" si="0"/>
        <v>-1</v>
      </c>
      <c r="I28" s="69"/>
      <c r="J28" s="69"/>
      <c r="K28" s="69">
        <v>0</v>
      </c>
      <c r="L28" s="69">
        <f t="shared" si="3"/>
        <v>0</v>
      </c>
      <c r="M28" s="69"/>
      <c r="N28" s="69">
        <v>0</v>
      </c>
      <c r="O28" s="69"/>
      <c r="P28" s="69"/>
    </row>
    <row r="29" spans="2:16" x14ac:dyDescent="0.3">
      <c r="O29" s="90" t="s">
        <v>31</v>
      </c>
      <c r="P29" s="91">
        <f>SUM(P4:P27)</f>
        <v>4741.3130150000006</v>
      </c>
    </row>
    <row r="30" spans="2:16" x14ac:dyDescent="0.3">
      <c r="O30" s="90"/>
      <c r="P30" s="90"/>
    </row>
    <row r="31" spans="2:16" x14ac:dyDescent="0.3">
      <c r="O31" s="90"/>
      <c r="P31" s="9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dimension ref="A1:U26"/>
  <sheetViews>
    <sheetView showGridLines="0" zoomScaleNormal="100" workbookViewId="0">
      <selection activeCell="C28" sqref="C28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9" style="1" bestFit="1" customWidth="1"/>
    <col min="8" max="8" width="6" bestFit="1" customWidth="1"/>
    <col min="9" max="9" width="7.5546875" bestFit="1" customWidth="1"/>
    <col min="10" max="10" width="12" bestFit="1" customWidth="1"/>
    <col min="11" max="11" width="12.109375" bestFit="1" customWidth="1"/>
    <col min="12" max="13" width="4.5546875" bestFit="1" customWidth="1"/>
    <col min="14" max="15" width="7.5546875" bestFit="1" customWidth="1"/>
    <col min="16" max="16" width="7.109375" bestFit="1" customWidth="1"/>
    <col min="17" max="17" width="7" bestFit="1" customWidth="1"/>
    <col min="18" max="18" width="0" hidden="1" customWidth="1"/>
    <col min="19" max="19" width="5.109375" customWidth="1"/>
  </cols>
  <sheetData>
    <row r="1" spans="1:21" ht="15" thickBot="1" x14ac:dyDescent="0.35"/>
    <row r="2" spans="1:21" ht="15" thickBot="1" x14ac:dyDescent="0.35">
      <c r="B2" s="3" t="s">
        <v>22</v>
      </c>
      <c r="C2" s="2" t="s">
        <v>23</v>
      </c>
      <c r="D2" s="2">
        <v>1</v>
      </c>
      <c r="F2" s="5" t="s">
        <v>8</v>
      </c>
      <c r="G2" s="6" t="s">
        <v>32</v>
      </c>
      <c r="H2" s="6" t="s">
        <v>9</v>
      </c>
      <c r="I2" s="7" t="s">
        <v>10</v>
      </c>
      <c r="J2" s="6" t="s">
        <v>11</v>
      </c>
      <c r="K2" s="7" t="s">
        <v>12</v>
      </c>
      <c r="L2" s="5" t="s">
        <v>13</v>
      </c>
      <c r="M2" s="7" t="s">
        <v>14</v>
      </c>
      <c r="N2" s="5" t="s">
        <v>15</v>
      </c>
      <c r="O2" s="6" t="s">
        <v>16</v>
      </c>
      <c r="P2" s="5" t="s">
        <v>17</v>
      </c>
      <c r="Q2" s="7" t="s">
        <v>18</v>
      </c>
      <c r="R2" s="7" t="s">
        <v>19</v>
      </c>
      <c r="T2" s="8" t="s">
        <v>20</v>
      </c>
      <c r="U2" s="9" t="s">
        <v>21</v>
      </c>
    </row>
    <row r="3" spans="1:21" x14ac:dyDescent="0.3">
      <c r="B3" s="3" t="s">
        <v>24</v>
      </c>
      <c r="C3" s="2" t="s">
        <v>25</v>
      </c>
      <c r="D3" s="2">
        <v>1</v>
      </c>
      <c r="E3" s="1"/>
      <c r="F3" s="10">
        <v>23</v>
      </c>
      <c r="G3" s="11">
        <v>410.4</v>
      </c>
      <c r="H3" s="11">
        <f>G3*$D$3*$D$4</f>
        <v>41.04</v>
      </c>
      <c r="I3" s="12">
        <f>H3</f>
        <v>41.04</v>
      </c>
      <c r="J3" s="13">
        <v>58.02</v>
      </c>
      <c r="K3" s="14">
        <v>53.12</v>
      </c>
      <c r="L3" s="15">
        <v>0.2</v>
      </c>
      <c r="M3" s="16">
        <v>0.2</v>
      </c>
      <c r="N3" s="17">
        <f>J3*L3*$D$6*100*100</f>
        <v>812.2800000000002</v>
      </c>
      <c r="O3" s="13">
        <f>K3*M3*$D$6*100*100</f>
        <v>743.68000000000006</v>
      </c>
      <c r="P3" s="18">
        <f>I3/N3</f>
        <v>5.0524449697148754E-2</v>
      </c>
      <c r="Q3" s="19">
        <f>I3/O3</f>
        <v>5.5185025817555931E-2</v>
      </c>
      <c r="R3" s="20" t="str">
        <f>IF(OR(N3&lt;I3,O3&lt;I3),"MALO","WENO")</f>
        <v>WENO</v>
      </c>
      <c r="T3" s="21">
        <f>N3-I3</f>
        <v>771.24000000000024</v>
      </c>
      <c r="U3" s="22">
        <f>O3-I3</f>
        <v>702.6400000000001</v>
      </c>
    </row>
    <row r="4" spans="1:21" x14ac:dyDescent="0.3">
      <c r="B4" s="3" t="s">
        <v>26</v>
      </c>
      <c r="C4" s="2" t="s">
        <v>27</v>
      </c>
      <c r="D4" s="49">
        <v>0.1</v>
      </c>
      <c r="E4" s="1"/>
      <c r="F4" s="10">
        <v>22</v>
      </c>
      <c r="G4" s="11">
        <v>410.4</v>
      </c>
      <c r="H4" s="11">
        <f>G4*$D$3*$D$4</f>
        <v>41.04</v>
      </c>
      <c r="I4" s="12">
        <f>I3+H4</f>
        <v>82.08</v>
      </c>
      <c r="J4" s="13">
        <v>58.02</v>
      </c>
      <c r="K4" s="14">
        <v>53.12</v>
      </c>
      <c r="L4" s="15">
        <v>0.2</v>
      </c>
      <c r="M4" s="16">
        <v>0.2</v>
      </c>
      <c r="N4" s="17">
        <f>J4*L4*$D$6*100*100</f>
        <v>812.2800000000002</v>
      </c>
      <c r="O4" s="13">
        <f>K4*M4*$D$6*100*100</f>
        <v>743.68000000000006</v>
      </c>
      <c r="P4" s="18">
        <f t="shared" ref="P4:P26" si="0">I4/N4</f>
        <v>0.10104889939429751</v>
      </c>
      <c r="Q4" s="19">
        <f t="shared" ref="Q4:Q26" si="1">I4/O4</f>
        <v>0.11037005163511186</v>
      </c>
      <c r="R4" s="20" t="str">
        <f t="shared" ref="R4:R26" si="2">IF(OR(N4&lt;I4,O4&lt;I4),"MALO","WENO")</f>
        <v>WENO</v>
      </c>
      <c r="T4" s="23">
        <f t="shared" ref="T4:T26" si="3">N4-I4</f>
        <v>730.20000000000016</v>
      </c>
      <c r="U4" s="24">
        <f t="shared" ref="U4:U26" si="4">O4-I4</f>
        <v>661.6</v>
      </c>
    </row>
    <row r="5" spans="1:21" x14ac:dyDescent="0.3">
      <c r="B5" s="3" t="s">
        <v>28</v>
      </c>
      <c r="C5" s="2" t="s">
        <v>29</v>
      </c>
      <c r="D5" s="2">
        <v>7</v>
      </c>
      <c r="E5" s="1"/>
      <c r="F5" s="10">
        <v>21</v>
      </c>
      <c r="G5" s="11">
        <v>410.4</v>
      </c>
      <c r="H5" s="11">
        <f>G5*$D$3*$D$4</f>
        <v>41.04</v>
      </c>
      <c r="I5" s="12">
        <f t="shared" ref="I5:I26" si="5">I4+H5</f>
        <v>123.12</v>
      </c>
      <c r="J5" s="13">
        <v>58.02</v>
      </c>
      <c r="K5" s="14">
        <v>53.12</v>
      </c>
      <c r="L5" s="15">
        <v>0.2</v>
      </c>
      <c r="M5" s="16">
        <v>0.2</v>
      </c>
      <c r="N5" s="17">
        <f>J5*L5*$D$6*100*100</f>
        <v>812.2800000000002</v>
      </c>
      <c r="O5" s="13">
        <f>K5*M5*$D$6*100*100</f>
        <v>743.68000000000006</v>
      </c>
      <c r="P5" s="18">
        <f t="shared" si="0"/>
        <v>0.15157334909144626</v>
      </c>
      <c r="Q5" s="19">
        <f t="shared" si="1"/>
        <v>0.16555507745266781</v>
      </c>
      <c r="R5" s="20" t="str">
        <f t="shared" si="2"/>
        <v>WENO</v>
      </c>
      <c r="T5" s="23">
        <f t="shared" si="3"/>
        <v>689.1600000000002</v>
      </c>
      <c r="U5" s="24">
        <f t="shared" si="4"/>
        <v>620.56000000000006</v>
      </c>
    </row>
    <row r="6" spans="1:21" x14ac:dyDescent="0.3">
      <c r="B6" s="3" t="s">
        <v>28</v>
      </c>
      <c r="C6" s="2" t="s">
        <v>30</v>
      </c>
      <c r="D6" s="2">
        <f>D5/1000</f>
        <v>7.0000000000000001E-3</v>
      </c>
      <c r="E6" s="25"/>
      <c r="F6" s="10">
        <v>20</v>
      </c>
      <c r="G6" s="11">
        <v>410.4</v>
      </c>
      <c r="H6" s="11">
        <f>G6*$D$3*$D$4</f>
        <v>41.04</v>
      </c>
      <c r="I6" s="12">
        <f t="shared" si="5"/>
        <v>164.16</v>
      </c>
      <c r="J6" s="13">
        <v>58.02</v>
      </c>
      <c r="K6" s="14">
        <v>53.12</v>
      </c>
      <c r="L6" s="15">
        <v>0.2</v>
      </c>
      <c r="M6" s="16">
        <v>0.2</v>
      </c>
      <c r="N6" s="17">
        <f>J6*L6*$D$6*100*100</f>
        <v>812.2800000000002</v>
      </c>
      <c r="O6" s="13">
        <f>K6*M6*$D$6*100*100</f>
        <v>743.68000000000006</v>
      </c>
      <c r="P6" s="18">
        <f t="shared" si="0"/>
        <v>0.20209779878859502</v>
      </c>
      <c r="Q6" s="19">
        <f t="shared" si="1"/>
        <v>0.22074010327022373</v>
      </c>
      <c r="R6" s="20" t="str">
        <f t="shared" si="2"/>
        <v>WENO</v>
      </c>
      <c r="T6" s="23">
        <f t="shared" si="3"/>
        <v>648.12000000000023</v>
      </c>
      <c r="U6" s="24">
        <f t="shared" si="4"/>
        <v>579.5200000000001</v>
      </c>
    </row>
    <row r="7" spans="1:21" x14ac:dyDescent="0.3">
      <c r="F7" s="10">
        <v>19</v>
      </c>
      <c r="G7" s="11">
        <v>410.4</v>
      </c>
      <c r="H7" s="11">
        <f>G7*$D$3*$D$4</f>
        <v>41.04</v>
      </c>
      <c r="I7" s="12">
        <f t="shared" si="5"/>
        <v>205.2</v>
      </c>
      <c r="J7" s="13">
        <v>58.02</v>
      </c>
      <c r="K7" s="14">
        <v>53.12</v>
      </c>
      <c r="L7" s="15">
        <v>0.2</v>
      </c>
      <c r="M7" s="16">
        <v>0.2</v>
      </c>
      <c r="N7" s="17">
        <f>J7*L7*$D$6*100*100</f>
        <v>812.2800000000002</v>
      </c>
      <c r="O7" s="13">
        <f>K7*M7*$D$6*100*100</f>
        <v>743.68000000000006</v>
      </c>
      <c r="P7" s="18">
        <f t="shared" si="0"/>
        <v>0.25262224848574377</v>
      </c>
      <c r="Q7" s="19">
        <f t="shared" si="1"/>
        <v>0.27592512908777966</v>
      </c>
      <c r="R7" s="20" t="str">
        <f t="shared" si="2"/>
        <v>WENO</v>
      </c>
      <c r="T7" s="23">
        <f t="shared" si="3"/>
        <v>607.08000000000015</v>
      </c>
      <c r="U7" s="24">
        <f t="shared" si="4"/>
        <v>538.48</v>
      </c>
    </row>
    <row r="8" spans="1:21" x14ac:dyDescent="0.3">
      <c r="A8" s="26"/>
      <c r="F8" s="10">
        <v>18</v>
      </c>
      <c r="G8" s="11">
        <v>410.4</v>
      </c>
      <c r="H8" s="11">
        <f>G8*$D$3*$D$4</f>
        <v>41.04</v>
      </c>
      <c r="I8" s="12">
        <f t="shared" si="5"/>
        <v>246.23999999999998</v>
      </c>
      <c r="J8" s="13">
        <v>58.02</v>
      </c>
      <c r="K8" s="14">
        <v>53.12</v>
      </c>
      <c r="L8" s="15">
        <v>0.2</v>
      </c>
      <c r="M8" s="16">
        <v>0.2</v>
      </c>
      <c r="N8" s="17">
        <f>J8*L8*$D$6*100*100</f>
        <v>812.2800000000002</v>
      </c>
      <c r="O8" s="13">
        <f>K8*M8*$D$6*100*100</f>
        <v>743.68000000000006</v>
      </c>
      <c r="P8" s="18">
        <f t="shared" si="0"/>
        <v>0.30314669818289253</v>
      </c>
      <c r="Q8" s="19">
        <f t="shared" si="1"/>
        <v>0.33111015490533557</v>
      </c>
      <c r="R8" s="20" t="str">
        <f t="shared" si="2"/>
        <v>WENO</v>
      </c>
      <c r="T8" s="23">
        <f t="shared" si="3"/>
        <v>566.04000000000019</v>
      </c>
      <c r="U8" s="24">
        <f t="shared" si="4"/>
        <v>497.44000000000005</v>
      </c>
    </row>
    <row r="9" spans="1:21" x14ac:dyDescent="0.3">
      <c r="A9" s="26"/>
      <c r="B9" s="27"/>
      <c r="C9" s="28"/>
      <c r="D9" s="26"/>
      <c r="F9" s="10">
        <v>17</v>
      </c>
      <c r="G9" s="11">
        <v>410.4</v>
      </c>
      <c r="H9" s="11">
        <f>G9*$D$3*$D$4</f>
        <v>41.04</v>
      </c>
      <c r="I9" s="12">
        <f t="shared" si="5"/>
        <v>287.27999999999997</v>
      </c>
      <c r="J9" s="13">
        <v>58.02</v>
      </c>
      <c r="K9" s="14">
        <v>53.12</v>
      </c>
      <c r="L9" s="15">
        <v>0.2</v>
      </c>
      <c r="M9" s="16">
        <v>0.2</v>
      </c>
      <c r="N9" s="17">
        <f>J9*L9*$D$6*100*100</f>
        <v>812.2800000000002</v>
      </c>
      <c r="O9" s="13">
        <f>K9*M9*$D$6*100*100</f>
        <v>743.68000000000006</v>
      </c>
      <c r="P9" s="18">
        <f t="shared" si="0"/>
        <v>0.35367114788004123</v>
      </c>
      <c r="Q9" s="19">
        <f t="shared" si="1"/>
        <v>0.38629518072289148</v>
      </c>
      <c r="R9" s="20" t="str">
        <f t="shared" si="2"/>
        <v>WENO</v>
      </c>
      <c r="T9" s="23">
        <f t="shared" si="3"/>
        <v>525.00000000000023</v>
      </c>
      <c r="U9" s="24">
        <f t="shared" si="4"/>
        <v>456.40000000000009</v>
      </c>
    </row>
    <row r="10" spans="1:21" x14ac:dyDescent="0.3">
      <c r="A10" s="26"/>
      <c r="B10" s="27"/>
      <c r="C10" s="28"/>
      <c r="D10" s="26"/>
      <c r="F10" s="10">
        <v>16</v>
      </c>
      <c r="G10" s="11">
        <v>410.4</v>
      </c>
      <c r="H10" s="11">
        <f>G10*$D$3*$D$4</f>
        <v>41.04</v>
      </c>
      <c r="I10" s="12">
        <f t="shared" si="5"/>
        <v>328.32</v>
      </c>
      <c r="J10" s="13">
        <v>58.02</v>
      </c>
      <c r="K10" s="14">
        <v>53.12</v>
      </c>
      <c r="L10" s="15">
        <v>0.2</v>
      </c>
      <c r="M10" s="16">
        <v>0.2</v>
      </c>
      <c r="N10" s="17">
        <f>J10*L10*$D$6*100*100</f>
        <v>812.2800000000002</v>
      </c>
      <c r="O10" s="13">
        <f>K10*M10*$D$6*100*100</f>
        <v>743.68000000000006</v>
      </c>
      <c r="P10" s="18">
        <f t="shared" si="0"/>
        <v>0.40419559757719004</v>
      </c>
      <c r="Q10" s="19">
        <f t="shared" si="1"/>
        <v>0.44148020654044745</v>
      </c>
      <c r="R10" s="20" t="str">
        <f t="shared" si="2"/>
        <v>WENO</v>
      </c>
      <c r="T10" s="23">
        <f t="shared" si="3"/>
        <v>483.96000000000021</v>
      </c>
      <c r="U10" s="24">
        <f t="shared" si="4"/>
        <v>415.36000000000007</v>
      </c>
    </row>
    <row r="11" spans="1:21" x14ac:dyDescent="0.3">
      <c r="A11" s="26"/>
      <c r="B11" s="27"/>
      <c r="C11" s="28"/>
      <c r="D11" s="28"/>
      <c r="F11" s="10">
        <v>15</v>
      </c>
      <c r="G11" s="11">
        <v>410.4</v>
      </c>
      <c r="H11" s="11">
        <f>G11*$D$3*$D$4</f>
        <v>41.04</v>
      </c>
      <c r="I11" s="12">
        <f t="shared" si="5"/>
        <v>369.36</v>
      </c>
      <c r="J11" s="13">
        <v>58.02</v>
      </c>
      <c r="K11" s="14">
        <v>53.12</v>
      </c>
      <c r="L11" s="15">
        <v>0.2</v>
      </c>
      <c r="M11" s="16">
        <v>0.2</v>
      </c>
      <c r="N11" s="17">
        <f>J11*L11*$D$6*100*100</f>
        <v>812.2800000000002</v>
      </c>
      <c r="O11" s="13">
        <f>K11*M11*$D$6*100*100</f>
        <v>743.68000000000006</v>
      </c>
      <c r="P11" s="18">
        <f t="shared" si="0"/>
        <v>0.45472004727433879</v>
      </c>
      <c r="Q11" s="19">
        <f t="shared" si="1"/>
        <v>0.49666523235800342</v>
      </c>
      <c r="R11" s="20" t="str">
        <f t="shared" si="2"/>
        <v>WENO</v>
      </c>
      <c r="T11" s="23">
        <f t="shared" si="3"/>
        <v>442.92000000000019</v>
      </c>
      <c r="U11" s="24">
        <f t="shared" si="4"/>
        <v>374.32000000000005</v>
      </c>
    </row>
    <row r="12" spans="1:21" x14ac:dyDescent="0.3">
      <c r="A12" s="26"/>
      <c r="B12" s="27"/>
      <c r="C12" s="28"/>
      <c r="D12" s="26"/>
      <c r="F12" s="10">
        <v>14</v>
      </c>
      <c r="G12" s="11">
        <v>410.4</v>
      </c>
      <c r="H12" s="11">
        <f>G12*$D$3*$D$4</f>
        <v>41.04</v>
      </c>
      <c r="I12" s="12">
        <f t="shared" si="5"/>
        <v>410.40000000000003</v>
      </c>
      <c r="J12" s="13">
        <v>58.02</v>
      </c>
      <c r="K12" s="14">
        <v>53.12</v>
      </c>
      <c r="L12" s="15">
        <v>0.2</v>
      </c>
      <c r="M12" s="16">
        <v>0.2</v>
      </c>
      <c r="N12" s="17">
        <f>J12*L12*$D$6*100*100</f>
        <v>812.2800000000002</v>
      </c>
      <c r="O12" s="13">
        <f>K12*M12*$D$6*100*100</f>
        <v>743.68000000000006</v>
      </c>
      <c r="P12" s="18">
        <f t="shared" si="0"/>
        <v>0.50524449697148754</v>
      </c>
      <c r="Q12" s="19">
        <f t="shared" si="1"/>
        <v>0.55185025817555933</v>
      </c>
      <c r="R12" s="20" t="str">
        <f t="shared" si="2"/>
        <v>WENO</v>
      </c>
      <c r="T12" s="23">
        <f t="shared" si="3"/>
        <v>401.88000000000017</v>
      </c>
      <c r="U12" s="24">
        <f t="shared" si="4"/>
        <v>333.28000000000003</v>
      </c>
    </row>
    <row r="13" spans="1:21" x14ac:dyDescent="0.3">
      <c r="A13" s="26"/>
      <c r="B13" s="27"/>
      <c r="C13" s="28"/>
      <c r="D13" s="26"/>
      <c r="F13" s="10">
        <v>13</v>
      </c>
      <c r="G13" s="11">
        <v>410.4</v>
      </c>
      <c r="H13" s="11">
        <f>G13*$D$3*$D$4</f>
        <v>41.04</v>
      </c>
      <c r="I13" s="12">
        <f t="shared" si="5"/>
        <v>451.44000000000005</v>
      </c>
      <c r="J13" s="13">
        <v>58.02</v>
      </c>
      <c r="K13" s="14">
        <v>53.12</v>
      </c>
      <c r="L13" s="15">
        <v>0.2</v>
      </c>
      <c r="M13" s="16">
        <v>0.2</v>
      </c>
      <c r="N13" s="17">
        <f>J13*L13*$D$6*100*100</f>
        <v>812.2800000000002</v>
      </c>
      <c r="O13" s="13">
        <f>K13*M13*$D$6*100*100</f>
        <v>743.68000000000006</v>
      </c>
      <c r="P13" s="18">
        <f t="shared" si="0"/>
        <v>0.55576894666863641</v>
      </c>
      <c r="Q13" s="19">
        <f t="shared" si="1"/>
        <v>0.60703528399311535</v>
      </c>
      <c r="R13" s="20" t="str">
        <f t="shared" si="2"/>
        <v>WENO</v>
      </c>
      <c r="T13" s="23">
        <f t="shared" si="3"/>
        <v>360.84000000000015</v>
      </c>
      <c r="U13" s="24">
        <f t="shared" si="4"/>
        <v>292.24</v>
      </c>
    </row>
    <row r="14" spans="1:21" x14ac:dyDescent="0.3">
      <c r="A14" s="26"/>
      <c r="B14" s="27"/>
      <c r="C14" s="27"/>
      <c r="D14" s="26"/>
      <c r="F14" s="10">
        <v>12</v>
      </c>
      <c r="G14" s="11">
        <v>410.4</v>
      </c>
      <c r="H14" s="11">
        <f>G14*$D$3*$D$4</f>
        <v>41.04</v>
      </c>
      <c r="I14" s="12">
        <f t="shared" si="5"/>
        <v>492.48000000000008</v>
      </c>
      <c r="J14" s="13">
        <v>58.02</v>
      </c>
      <c r="K14" s="14">
        <v>53.12</v>
      </c>
      <c r="L14" s="15">
        <v>0.2</v>
      </c>
      <c r="M14" s="16">
        <v>0.2</v>
      </c>
      <c r="N14" s="17">
        <f>J14*L14*$D$6*100*100</f>
        <v>812.2800000000002</v>
      </c>
      <c r="O14" s="13">
        <f>K14*M14*$D$6*100*100</f>
        <v>743.68000000000006</v>
      </c>
      <c r="P14" s="18">
        <f t="shared" si="0"/>
        <v>0.60629339636578516</v>
      </c>
      <c r="Q14" s="19">
        <f t="shared" si="1"/>
        <v>0.66222030981067126</v>
      </c>
      <c r="R14" s="20" t="str">
        <f t="shared" si="2"/>
        <v>WENO</v>
      </c>
      <c r="T14" s="23">
        <f t="shared" si="3"/>
        <v>319.80000000000013</v>
      </c>
      <c r="U14" s="24">
        <f t="shared" si="4"/>
        <v>251.2</v>
      </c>
    </row>
    <row r="15" spans="1:21" x14ac:dyDescent="0.3">
      <c r="A15" s="26"/>
      <c r="B15" s="27"/>
      <c r="C15" s="28"/>
      <c r="D15" s="26"/>
      <c r="F15" s="10">
        <v>11</v>
      </c>
      <c r="G15" s="11">
        <v>410.4</v>
      </c>
      <c r="H15" s="11">
        <f>G15*$D$3*$D$4</f>
        <v>41.04</v>
      </c>
      <c r="I15" s="12">
        <f t="shared" si="5"/>
        <v>533.5200000000001</v>
      </c>
      <c r="J15" s="13">
        <v>58.02</v>
      </c>
      <c r="K15" s="14">
        <v>53.12</v>
      </c>
      <c r="L15" s="15">
        <v>0.2</v>
      </c>
      <c r="M15" s="16">
        <v>0.2</v>
      </c>
      <c r="N15" s="17">
        <f>J15*L15*$D$6*100*100</f>
        <v>812.2800000000002</v>
      </c>
      <c r="O15" s="13">
        <f>K15*M15*$D$6*100*100</f>
        <v>743.68000000000006</v>
      </c>
      <c r="P15" s="18">
        <f t="shared" si="0"/>
        <v>0.65681784606293392</v>
      </c>
      <c r="Q15" s="19">
        <f t="shared" si="1"/>
        <v>0.71740533562822728</v>
      </c>
      <c r="R15" s="20" t="str">
        <f t="shared" si="2"/>
        <v>WENO</v>
      </c>
      <c r="T15" s="23">
        <f t="shared" si="3"/>
        <v>278.7600000000001</v>
      </c>
      <c r="U15" s="24">
        <f t="shared" si="4"/>
        <v>210.15999999999997</v>
      </c>
    </row>
    <row r="16" spans="1:21" x14ac:dyDescent="0.3">
      <c r="A16" s="26"/>
      <c r="B16" s="27"/>
      <c r="C16" s="28"/>
      <c r="D16" s="26"/>
      <c r="F16" s="10">
        <v>10</v>
      </c>
      <c r="G16" s="11">
        <v>410.4</v>
      </c>
      <c r="H16" s="11">
        <f>G16*$D$3*$D$4</f>
        <v>41.04</v>
      </c>
      <c r="I16" s="12">
        <f t="shared" si="5"/>
        <v>574.56000000000006</v>
      </c>
      <c r="J16" s="13">
        <v>58.02</v>
      </c>
      <c r="K16" s="14">
        <v>53.12</v>
      </c>
      <c r="L16" s="15">
        <v>0.2</v>
      </c>
      <c r="M16" s="16">
        <v>0.2</v>
      </c>
      <c r="N16" s="17">
        <f>J16*L16*$D$6*100*100</f>
        <v>812.2800000000002</v>
      </c>
      <c r="O16" s="13">
        <f>K16*M16*$D$6*100*100</f>
        <v>743.68000000000006</v>
      </c>
      <c r="P16" s="18">
        <f t="shared" si="0"/>
        <v>0.70734229576008267</v>
      </c>
      <c r="Q16" s="19">
        <f t="shared" si="1"/>
        <v>0.77259036144578319</v>
      </c>
      <c r="R16" s="20" t="str">
        <f t="shared" si="2"/>
        <v>WENO</v>
      </c>
      <c r="T16" s="23">
        <f t="shared" si="3"/>
        <v>237.72000000000014</v>
      </c>
      <c r="U16" s="24">
        <f t="shared" si="4"/>
        <v>169.12</v>
      </c>
    </row>
    <row r="17" spans="1:21" x14ac:dyDescent="0.3">
      <c r="A17" s="26"/>
      <c r="B17" s="27"/>
      <c r="C17" s="28"/>
      <c r="D17" s="26"/>
      <c r="F17" s="10">
        <v>9</v>
      </c>
      <c r="G17" s="11">
        <v>410.4</v>
      </c>
      <c r="H17" s="11">
        <f>G17*$D$3*$D$4</f>
        <v>41.04</v>
      </c>
      <c r="I17" s="12">
        <f t="shared" si="5"/>
        <v>615.6</v>
      </c>
      <c r="J17" s="13">
        <v>58.02</v>
      </c>
      <c r="K17" s="14">
        <v>53.12</v>
      </c>
      <c r="L17" s="15">
        <v>0.2</v>
      </c>
      <c r="M17" s="16">
        <v>0.2</v>
      </c>
      <c r="N17" s="17">
        <f>J17*L17*$D$6*100*100</f>
        <v>812.2800000000002</v>
      </c>
      <c r="O17" s="13">
        <f>K17*M17*$D$6*100*100</f>
        <v>743.68000000000006</v>
      </c>
      <c r="P17" s="18">
        <f t="shared" si="0"/>
        <v>0.75786674545723132</v>
      </c>
      <c r="Q17" s="19">
        <f t="shared" si="1"/>
        <v>0.82777538726333899</v>
      </c>
      <c r="R17" s="20" t="str">
        <f t="shared" si="2"/>
        <v>WENO</v>
      </c>
      <c r="T17" s="23">
        <f t="shared" si="3"/>
        <v>196.68000000000018</v>
      </c>
      <c r="U17" s="24">
        <f t="shared" si="4"/>
        <v>128.08000000000004</v>
      </c>
    </row>
    <row r="18" spans="1:21" x14ac:dyDescent="0.3">
      <c r="A18" s="26"/>
      <c r="B18" s="27"/>
      <c r="C18" s="28"/>
      <c r="D18" s="26"/>
      <c r="F18" s="10">
        <v>8</v>
      </c>
      <c r="G18" s="11">
        <v>410.4</v>
      </c>
      <c r="H18" s="11">
        <f>G18*$D$3*$D$4</f>
        <v>41.04</v>
      </c>
      <c r="I18" s="12">
        <f t="shared" si="5"/>
        <v>656.64</v>
      </c>
      <c r="J18" s="13">
        <v>58.02</v>
      </c>
      <c r="K18" s="14">
        <v>53.12</v>
      </c>
      <c r="L18" s="15">
        <v>0.2</v>
      </c>
      <c r="M18" s="16">
        <v>0.2</v>
      </c>
      <c r="N18" s="17">
        <f>J18*L18*$D$6*100*100</f>
        <v>812.2800000000002</v>
      </c>
      <c r="O18" s="13">
        <f>K18*M18*$D$6*100*100</f>
        <v>743.68000000000006</v>
      </c>
      <c r="P18" s="18">
        <f t="shared" si="0"/>
        <v>0.80839119515438007</v>
      </c>
      <c r="Q18" s="19">
        <f t="shared" si="1"/>
        <v>0.8829604130808949</v>
      </c>
      <c r="R18" s="20" t="str">
        <f t="shared" si="2"/>
        <v>WENO</v>
      </c>
      <c r="T18" s="23">
        <f t="shared" si="3"/>
        <v>155.64000000000021</v>
      </c>
      <c r="U18" s="24">
        <f t="shared" si="4"/>
        <v>87.040000000000077</v>
      </c>
    </row>
    <row r="19" spans="1:21" x14ac:dyDescent="0.3">
      <c r="A19" s="26"/>
      <c r="B19" s="27"/>
      <c r="C19" s="28"/>
      <c r="D19" s="26"/>
      <c r="F19" s="10">
        <v>7</v>
      </c>
      <c r="G19" s="11">
        <v>410.4</v>
      </c>
      <c r="H19" s="11">
        <f>G19*$D$3*$D$4</f>
        <v>41.04</v>
      </c>
      <c r="I19" s="12">
        <f t="shared" si="5"/>
        <v>697.68</v>
      </c>
      <c r="J19" s="13">
        <v>58.02</v>
      </c>
      <c r="K19" s="14">
        <v>53.12</v>
      </c>
      <c r="L19" s="15">
        <v>0.2</v>
      </c>
      <c r="M19" s="16">
        <v>0.2</v>
      </c>
      <c r="N19" s="17">
        <f>J19*L19*$D$6*100*100</f>
        <v>812.2800000000002</v>
      </c>
      <c r="O19" s="13">
        <f>K19*M19*$D$6*100*100</f>
        <v>743.68000000000006</v>
      </c>
      <c r="P19" s="18">
        <f t="shared" si="0"/>
        <v>0.85891564485152871</v>
      </c>
      <c r="Q19" s="19">
        <f t="shared" si="1"/>
        <v>0.93814543889845081</v>
      </c>
      <c r="R19" s="20" t="str">
        <f t="shared" si="2"/>
        <v>WENO</v>
      </c>
      <c r="T19" s="23">
        <f t="shared" si="3"/>
        <v>114.60000000000025</v>
      </c>
      <c r="U19" s="24">
        <f t="shared" si="4"/>
        <v>46.000000000000114</v>
      </c>
    </row>
    <row r="20" spans="1:21" x14ac:dyDescent="0.3">
      <c r="A20" s="26"/>
      <c r="B20" s="27"/>
      <c r="D20" s="28"/>
      <c r="F20" s="10">
        <v>6</v>
      </c>
      <c r="G20" s="11">
        <v>410.4</v>
      </c>
      <c r="H20" s="11">
        <f>G20*$D$3*$D$4</f>
        <v>41.04</v>
      </c>
      <c r="I20" s="12">
        <f t="shared" si="5"/>
        <v>738.71999999999991</v>
      </c>
      <c r="J20" s="13">
        <v>58.02</v>
      </c>
      <c r="K20" s="14">
        <v>53.12</v>
      </c>
      <c r="L20" s="15">
        <v>0.2</v>
      </c>
      <c r="M20" s="16">
        <v>0.2</v>
      </c>
      <c r="N20" s="17">
        <f>J20*L20*$D$6*100*100</f>
        <v>812.2800000000002</v>
      </c>
      <c r="O20" s="13">
        <f>K20*M20*$D$6*100*100</f>
        <v>743.68000000000006</v>
      </c>
      <c r="P20" s="18">
        <f t="shared" si="0"/>
        <v>0.90944009454867747</v>
      </c>
      <c r="Q20" s="19">
        <f t="shared" si="1"/>
        <v>0.99333046471600672</v>
      </c>
      <c r="R20" s="20" t="str">
        <f t="shared" si="2"/>
        <v>WENO</v>
      </c>
      <c r="T20" s="23">
        <f t="shared" si="3"/>
        <v>73.560000000000286</v>
      </c>
      <c r="U20" s="24">
        <f t="shared" si="4"/>
        <v>4.9600000000001501</v>
      </c>
    </row>
    <row r="21" spans="1:21" x14ac:dyDescent="0.3">
      <c r="A21" s="26"/>
      <c r="B21" s="27"/>
      <c r="C21" s="28"/>
      <c r="D21" s="26"/>
      <c r="F21" s="10">
        <v>5</v>
      </c>
      <c r="G21" s="11">
        <v>410.4</v>
      </c>
      <c r="H21" s="11">
        <f>G21*$D$3*$D$4</f>
        <v>41.04</v>
      </c>
      <c r="I21" s="12">
        <f t="shared" si="5"/>
        <v>779.75999999999988</v>
      </c>
      <c r="J21" s="13">
        <v>58.02</v>
      </c>
      <c r="K21" s="14">
        <v>53.12</v>
      </c>
      <c r="L21" s="29">
        <v>0.25</v>
      </c>
      <c r="M21" s="30">
        <v>0.25</v>
      </c>
      <c r="N21" s="17">
        <f>J21*L21*$D$6*100*100</f>
        <v>1015.3500000000001</v>
      </c>
      <c r="O21" s="13">
        <f>K21*M21*$D$6*100*100</f>
        <v>929.59999999999991</v>
      </c>
      <c r="P21" s="18">
        <f t="shared" si="0"/>
        <v>0.76797163539666102</v>
      </c>
      <c r="Q21" s="19">
        <f t="shared" si="1"/>
        <v>0.83881239242685024</v>
      </c>
      <c r="R21" s="20" t="str">
        <f t="shared" si="2"/>
        <v>WENO</v>
      </c>
      <c r="T21" s="23">
        <f t="shared" si="3"/>
        <v>235.59000000000026</v>
      </c>
      <c r="U21" s="24">
        <f t="shared" si="4"/>
        <v>149.84000000000003</v>
      </c>
    </row>
    <row r="22" spans="1:21" x14ac:dyDescent="0.3">
      <c r="F22" s="10">
        <v>4</v>
      </c>
      <c r="G22" s="11">
        <v>410.4</v>
      </c>
      <c r="H22" s="11">
        <f>G22*$D$3*$D$4</f>
        <v>41.04</v>
      </c>
      <c r="I22" s="12">
        <f t="shared" si="5"/>
        <v>820.79999999999984</v>
      </c>
      <c r="J22" s="13">
        <v>58.02</v>
      </c>
      <c r="K22" s="14">
        <v>53.12</v>
      </c>
      <c r="L22" s="29">
        <v>0.25</v>
      </c>
      <c r="M22" s="30">
        <v>0.25</v>
      </c>
      <c r="N22" s="17">
        <f>J22*L22*$D$6*100*100</f>
        <v>1015.3500000000001</v>
      </c>
      <c r="O22" s="13">
        <f>K22*M22*$D$6*100*100</f>
        <v>929.59999999999991</v>
      </c>
      <c r="P22" s="18">
        <f t="shared" si="0"/>
        <v>0.80839119515437996</v>
      </c>
      <c r="Q22" s="19">
        <f t="shared" si="1"/>
        <v>0.8829604130808949</v>
      </c>
      <c r="R22" s="20" t="str">
        <f t="shared" si="2"/>
        <v>WENO</v>
      </c>
      <c r="T22" s="23">
        <f t="shared" si="3"/>
        <v>194.5500000000003</v>
      </c>
      <c r="U22" s="24">
        <f t="shared" si="4"/>
        <v>108.80000000000007</v>
      </c>
    </row>
    <row r="23" spans="1:21" x14ac:dyDescent="0.3">
      <c r="F23" s="10">
        <v>3</v>
      </c>
      <c r="G23" s="11">
        <v>410.4</v>
      </c>
      <c r="H23" s="11">
        <f>G23*$D$3*$D$4</f>
        <v>41.04</v>
      </c>
      <c r="I23" s="12">
        <f t="shared" si="5"/>
        <v>861.8399999999998</v>
      </c>
      <c r="J23" s="13">
        <v>58.02</v>
      </c>
      <c r="K23" s="14">
        <v>50.03</v>
      </c>
      <c r="L23" s="29">
        <v>0.25</v>
      </c>
      <c r="M23" s="30">
        <v>0.25</v>
      </c>
      <c r="N23" s="17">
        <f>J23*L23*$D$6*100*100</f>
        <v>1015.3500000000001</v>
      </c>
      <c r="O23" s="13">
        <f>K23*M23*$D$6*100*100</f>
        <v>875.52499999999998</v>
      </c>
      <c r="P23" s="18">
        <f t="shared" si="0"/>
        <v>0.84881075491209901</v>
      </c>
      <c r="Q23" s="19">
        <f t="shared" si="1"/>
        <v>0.984369378372976</v>
      </c>
      <c r="R23" s="20" t="str">
        <f t="shared" si="2"/>
        <v>WENO</v>
      </c>
      <c r="T23" s="23">
        <f t="shared" si="3"/>
        <v>153.51000000000033</v>
      </c>
      <c r="U23" s="24">
        <f t="shared" si="4"/>
        <v>13.685000000000173</v>
      </c>
    </row>
    <row r="24" spans="1:21" x14ac:dyDescent="0.3">
      <c r="C24" s="4"/>
      <c r="F24" s="10">
        <v>2</v>
      </c>
      <c r="G24" s="11">
        <v>410.4</v>
      </c>
      <c r="H24" s="31">
        <f>G24*$D$3*$D$4</f>
        <v>41.04</v>
      </c>
      <c r="I24" s="12">
        <f t="shared" si="5"/>
        <v>902.87999999999977</v>
      </c>
      <c r="J24" s="13">
        <v>57.05</v>
      </c>
      <c r="K24" s="14">
        <v>45</v>
      </c>
      <c r="L24" s="32">
        <v>0.25</v>
      </c>
      <c r="M24" s="33">
        <v>0.3</v>
      </c>
      <c r="N24" s="17">
        <f>J24*L24*$D$6*100*100</f>
        <v>998.37499999999989</v>
      </c>
      <c r="O24" s="13">
        <f>K24*M24*$D$6*100*100</f>
        <v>944.99999999999989</v>
      </c>
      <c r="P24" s="18">
        <f t="shared" si="0"/>
        <v>0.90434956804807798</v>
      </c>
      <c r="Q24" s="19">
        <f t="shared" si="1"/>
        <v>0.95542857142857129</v>
      </c>
      <c r="R24" s="20" t="str">
        <f t="shared" si="2"/>
        <v>WENO</v>
      </c>
      <c r="T24" s="23">
        <f t="shared" si="3"/>
        <v>95.495000000000118</v>
      </c>
      <c r="U24" s="24">
        <f t="shared" si="4"/>
        <v>42.120000000000118</v>
      </c>
    </row>
    <row r="25" spans="1:21" x14ac:dyDescent="0.3">
      <c r="F25" s="10">
        <v>1</v>
      </c>
      <c r="G25" s="11">
        <v>467.16049999999996</v>
      </c>
      <c r="H25" s="31">
        <f>G25*$D$3*$D$4</f>
        <v>46.716049999999996</v>
      </c>
      <c r="I25" s="34">
        <f t="shared" si="5"/>
        <v>949.59604999999976</v>
      </c>
      <c r="J25" s="13">
        <v>67.650000000000006</v>
      </c>
      <c r="K25" s="14">
        <v>48.88</v>
      </c>
      <c r="L25" s="32">
        <v>0.25</v>
      </c>
      <c r="M25" s="33">
        <v>0.3</v>
      </c>
      <c r="N25" s="17">
        <f>J25*L25*$D$6*100*100</f>
        <v>1183.875</v>
      </c>
      <c r="O25" s="13">
        <f>K25*M25*$D$6*100*100</f>
        <v>1026.48</v>
      </c>
      <c r="P25" s="18">
        <f t="shared" si="0"/>
        <v>0.80210837292788495</v>
      </c>
      <c r="Q25" s="19">
        <f t="shared" si="1"/>
        <v>0.92509941742654489</v>
      </c>
      <c r="R25" s="20" t="str">
        <f t="shared" si="2"/>
        <v>WENO</v>
      </c>
      <c r="T25" s="23">
        <f t="shared" si="3"/>
        <v>234.27895000000024</v>
      </c>
      <c r="U25" s="24">
        <f t="shared" si="4"/>
        <v>76.883950000000254</v>
      </c>
    </row>
    <row r="26" spans="1:21" ht="15" thickBot="1" x14ac:dyDescent="0.35">
      <c r="F26" s="35">
        <v>-1</v>
      </c>
      <c r="G26" s="48">
        <v>734.65999999999985</v>
      </c>
      <c r="H26" s="36">
        <f>G26*$D$3*$D$4</f>
        <v>73.465999999999994</v>
      </c>
      <c r="I26" s="37">
        <f t="shared" si="5"/>
        <v>1023.0620499999998</v>
      </c>
      <c r="J26" s="38">
        <v>84.59</v>
      </c>
      <c r="K26" s="39">
        <v>50.55</v>
      </c>
      <c r="L26" s="40">
        <v>0.25</v>
      </c>
      <c r="M26" s="41">
        <v>0.3</v>
      </c>
      <c r="N26" s="42">
        <f>J26*L26*$D$6*100*100</f>
        <v>1480.3250000000003</v>
      </c>
      <c r="O26" s="38">
        <f>K26*M26*$D$6*100*100</f>
        <v>1061.5500000000002</v>
      </c>
      <c r="P26" s="43">
        <f t="shared" si="0"/>
        <v>0.69110637866684654</v>
      </c>
      <c r="Q26" s="44">
        <f t="shared" si="1"/>
        <v>0.96374362959822868</v>
      </c>
      <c r="R26" s="45" t="str">
        <f t="shared" si="2"/>
        <v>WENO</v>
      </c>
      <c r="T26" s="46">
        <f t="shared" si="3"/>
        <v>457.2629500000005</v>
      </c>
      <c r="U26" s="47">
        <f t="shared" si="4"/>
        <v>38.48795000000041</v>
      </c>
    </row>
  </sheetData>
  <conditionalFormatting sqref="T3:U2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Cubicaciones</vt:lpstr>
      <vt:lpstr>Verificación corte muros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2018-10-21T01:51:17Z</dcterms:modified>
</cp:coreProperties>
</file>