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FF86DE30-96C8-4C50-BC12-A5A0AC5AAC4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MUR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8" i="1" l="1"/>
  <c r="AW8" i="1"/>
  <c r="AT8" i="1"/>
  <c r="AS8" i="1"/>
  <c r="AP8" i="1"/>
  <c r="AO8" i="1"/>
  <c r="AL8" i="1"/>
  <c r="AK8" i="1"/>
  <c r="AH8" i="1"/>
  <c r="AG8" i="1"/>
  <c r="AD8" i="1"/>
  <c r="AC8" i="1"/>
  <c r="BH8" i="1"/>
  <c r="BD8" i="1"/>
  <c r="AA8" i="1"/>
  <c r="W8" i="1"/>
  <c r="R8" i="1"/>
  <c r="U8" i="1"/>
  <c r="Y8" i="1"/>
  <c r="Q8" i="1"/>
  <c r="X8" i="1" s="1"/>
  <c r="N7" i="1"/>
  <c r="AE8" i="1" l="1"/>
  <c r="AF8" i="1" s="1"/>
  <c r="AY8" i="1"/>
  <c r="AZ8" i="1" s="1"/>
  <c r="AU8" i="1"/>
  <c r="AV8" i="1" s="1"/>
  <c r="AQ8" i="1"/>
  <c r="AR8" i="1" s="1"/>
  <c r="AM8" i="1"/>
  <c r="AN8" i="1" s="1"/>
  <c r="AI8" i="1"/>
  <c r="AJ8" i="1" s="1"/>
  <c r="T8" i="1"/>
  <c r="V8" i="1" s="1"/>
  <c r="Z8" i="1"/>
  <c r="BA8" i="1" l="1"/>
  <c r="BG8" i="1" s="1"/>
  <c r="BI8" i="1" s="1"/>
  <c r="BJ8" i="1" s="1"/>
  <c r="BC8" i="1" l="1"/>
  <c r="BE8" i="1" s="1"/>
  <c r="BF8" i="1" s="1"/>
</calcChain>
</file>

<file path=xl/sharedStrings.xml><?xml version="1.0" encoding="utf-8"?>
<sst xmlns="http://schemas.openxmlformats.org/spreadsheetml/2006/main" count="77" uniqueCount="67">
  <si>
    <t>Ejes</t>
  </si>
  <si>
    <t>N° pier</t>
  </si>
  <si>
    <t>Largo (m)</t>
  </si>
  <si>
    <t>Fundación</t>
  </si>
  <si>
    <t>Compresión</t>
  </si>
  <si>
    <t>Flexión</t>
  </si>
  <si>
    <t>$N_{zap} [tonf]$</t>
  </si>
  <si>
    <t>$N_{est} [tonf]$</t>
  </si>
  <si>
    <t>$M_{est} [tonf]$</t>
  </si>
  <si>
    <t>$e_{est} [m]$</t>
  </si>
  <si>
    <t>L/6 [m]</t>
  </si>
  <si>
    <t>$\sigma_{est} [kgf/cm^2]$</t>
  </si>
  <si>
    <t>Estático</t>
  </si>
  <si>
    <t>Combinación 2 (PP+SC)</t>
  </si>
  <si>
    <t>Combinación 1 (PP)</t>
  </si>
  <si>
    <t>Sísmico</t>
  </si>
  <si>
    <t>$\sigma_{sis} [kgf/cm^2]$</t>
  </si>
  <si>
    <t>$N_{sis1} [tonf]$</t>
  </si>
  <si>
    <t>$e_{sis1} [m]$</t>
  </si>
  <si>
    <t>Combinación 3 (PP + S)</t>
  </si>
  <si>
    <t>Combinación 3 (PP - S)</t>
  </si>
  <si>
    <t>$N_{sis2} [tonf]$</t>
  </si>
  <si>
    <t>$e_{sis2} [m]$</t>
  </si>
  <si>
    <t>$\sigma_{sis2} [kgf/cm^2]$</t>
  </si>
  <si>
    <t>$\sigma_{sis1} [kgf/cm^2]$</t>
  </si>
  <si>
    <t>$N_{sis3} [tonf]$</t>
  </si>
  <si>
    <t>$\sigma_{sis3} [kgf/cm^2]$</t>
  </si>
  <si>
    <t>$N_{sis4} [tonf]$</t>
  </si>
  <si>
    <t>$e_{sis4} [m]$</t>
  </si>
  <si>
    <t>$\sigma_{sis4} [kgf/cm^2]$</t>
  </si>
  <si>
    <t>Combinación 4 (PP + 0,75SC + 0,75 S)</t>
  </si>
  <si>
    <t>Combinación 4 (PP + 0,75SC - 0,75 S)</t>
  </si>
  <si>
    <t>$M_{sis3} [tonf \cdot m]$</t>
  </si>
  <si>
    <t>$M_{sis4} [tonf \cdot m]$</t>
  </si>
  <si>
    <t>$M_{sis2} [tonf \cdot m]$</t>
  </si>
  <si>
    <t>$M_{sis1} [tonf \cdot m]$</t>
  </si>
  <si>
    <t>Combinación 5 (0,6PP + S)</t>
  </si>
  <si>
    <t>$N_{sis5} [tonf]$</t>
  </si>
  <si>
    <t>$M_{sis5} [tonf \cdot m]$</t>
  </si>
  <si>
    <t>$e_{sis5} [m]$</t>
  </si>
  <si>
    <t>$\sigma_{sis5} [kgf/cm^2]$</t>
  </si>
  <si>
    <t>$e_{sis3} [m]$</t>
  </si>
  <si>
    <t>Combinación 5 (0,6PP - S)</t>
  </si>
  <si>
    <t>$N_{sis6} [tonf]$</t>
  </si>
  <si>
    <t>$M_{sis6} [tonf \cdot m]$</t>
  </si>
  <si>
    <t>$e_{sis6} [m]$</t>
  </si>
  <si>
    <t>$\sigma_{sis6} [kgf/cm^2]$</t>
  </si>
  <si>
    <t>¿Parrilla?</t>
  </si>
  <si>
    <t>Momento lado corto</t>
  </si>
  <si>
    <t>$M [tonf \cdot m]$</t>
  </si>
  <si>
    <t>$W [m^3]$</t>
  </si>
  <si>
    <t>$M/W [kgf/cm^2]$</t>
  </si>
  <si>
    <t>Dirección</t>
  </si>
  <si>
    <t>$PP$ [tonf]</t>
  </si>
  <si>
    <t>$P_{sc}$ [tonf]</t>
  </si>
  <si>
    <t>$P_x$ [tonf]</t>
  </si>
  <si>
    <t>$P_y$ [tonf]</t>
  </si>
  <si>
    <t>$M_{pp}$ [tonf$\cdot$m]</t>
  </si>
  <si>
    <t>$M_{sc}$ [tonf$\cdot$m]</t>
  </si>
  <si>
    <t>$M_{x}$ [tonf$\cdot$m]</t>
  </si>
  <si>
    <t>$M_{y}$ [tonf$\cdot$m]</t>
  </si>
  <si>
    <t>L [m]</t>
  </si>
  <si>
    <t>B [m]</t>
  </si>
  <si>
    <t>H [m]</t>
  </si>
  <si>
    <t>y</t>
  </si>
  <si>
    <t>Presión admisible estática [kgf/cm^2]</t>
  </si>
  <si>
    <t>Presión admisible Sísmica [kgf/cm^2]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</si>
</sst>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12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J26"/>
  <sheetViews>
    <sheetView tabSelected="1" zoomScaleNormal="100" workbookViewId="0">
      <selection activeCell="Q6" sqref="Q6"/>
    </sheetView>
  </sheetViews>
  <sheetFormatPr defaultColWidth="8.85546875" defaultRowHeight="15" x14ac:dyDescent="0.25"/>
  <cols>
    <col min="1" max="1" width="1.42578125" style="1" customWidth="1"/>
    <col min="2" max="2" width="9.28515625" style="1" bestFit="1" customWidth="1"/>
    <col min="3" max="3" width="20" style="1" customWidth="1"/>
    <col min="4" max="4" width="7.140625" style="1" bestFit="1" customWidth="1"/>
    <col min="5" max="5" width="8.7109375" style="1" customWidth="1"/>
    <col min="6" max="13" width="11.42578125" style="1" customWidth="1"/>
    <col min="14" max="14" width="7.7109375" style="1" customWidth="1"/>
    <col min="15" max="15" width="7.28515625" style="1" customWidth="1"/>
    <col min="16" max="16" width="8.85546875" style="1" customWidth="1"/>
    <col min="17" max="17" width="15.5703125" style="1" customWidth="1"/>
    <col min="18" max="18" width="7.28515625" style="1" customWidth="1"/>
    <col min="19" max="19" width="2.85546875" style="1" customWidth="1"/>
    <col min="20" max="20" width="15.28515625" style="1" customWidth="1"/>
    <col min="21" max="21" width="15.5703125" style="1" customWidth="1"/>
    <col min="22" max="22" width="12.85546875" style="1" customWidth="1"/>
    <col min="23" max="23" width="25.7109375" style="1" customWidth="1"/>
    <col min="24" max="24" width="15.28515625" style="1" customWidth="1"/>
    <col min="25" max="25" width="15.5703125" style="1" customWidth="1"/>
    <col min="26" max="26" width="12.85546875" style="1" customWidth="1"/>
    <col min="27" max="27" width="25.7109375" style="1" customWidth="1"/>
    <col min="28" max="28" width="2.85546875" style="15" customWidth="1"/>
    <col min="29" max="29" width="24.140625" style="1" customWidth="1"/>
    <col min="30" max="30" width="15.140625" style="1" customWidth="1"/>
    <col min="31" max="31" width="12.42578125" style="1" customWidth="1"/>
    <col min="32" max="32" width="24.140625" style="1" customWidth="1"/>
    <col min="33" max="33" width="15.85546875" style="1" customWidth="1"/>
    <col min="34" max="34" width="16.140625" style="1" customWidth="1"/>
    <col min="35" max="35" width="13.5703125" style="1" customWidth="1"/>
    <col min="36" max="36" width="24.140625" style="1" customWidth="1"/>
    <col min="37" max="37" width="15.85546875" style="1" customWidth="1"/>
    <col min="38" max="38" width="16.140625" style="1" customWidth="1"/>
    <col min="39" max="39" width="13.5703125" style="1" customWidth="1"/>
    <col min="40" max="40" width="25.140625" style="1" customWidth="1"/>
    <col min="41" max="41" width="15.85546875" style="1" customWidth="1"/>
    <col min="42" max="42" width="16.140625" style="1" customWidth="1"/>
    <col min="43" max="43" width="13.5703125" style="1" customWidth="1"/>
    <col min="44" max="44" width="25.140625" style="1" customWidth="1"/>
    <col min="45" max="45" width="15.85546875" style="1" customWidth="1"/>
    <col min="46" max="46" width="23.7109375" style="1" customWidth="1"/>
    <col min="47" max="47" width="13.5703125" style="1" customWidth="1"/>
    <col min="48" max="48" width="25.140625" style="1" customWidth="1"/>
    <col min="49" max="49" width="15.85546875" style="1" customWidth="1"/>
    <col min="50" max="50" width="23.7109375" style="1" customWidth="1"/>
    <col min="51" max="51" width="13.5703125" style="1" customWidth="1"/>
    <col min="52" max="52" width="25.140625" style="1" customWidth="1"/>
    <col min="53" max="53" width="24.140625" style="1" bestFit="1" customWidth="1"/>
    <col min="54" max="54" width="2.85546875" style="1" customWidth="1"/>
    <col min="55" max="55" width="19.28515625" style="1" bestFit="1" customWidth="1"/>
    <col min="56" max="56" width="10.42578125" style="1" bestFit="1" customWidth="1"/>
    <col min="57" max="57" width="17.7109375" style="1" bestFit="1" customWidth="1"/>
    <col min="58" max="58" width="12.5703125" style="1" bestFit="1" customWidth="1"/>
    <col min="59" max="59" width="17.85546875" style="1" bestFit="1" customWidth="1"/>
    <col min="60" max="60" width="10.42578125" style="1" bestFit="1" customWidth="1"/>
    <col min="61" max="61" width="17.7109375" style="1" bestFit="1" customWidth="1"/>
    <col min="62" max="62" width="12.5703125" style="1" bestFit="1" customWidth="1"/>
    <col min="63" max="16384" width="8.85546875" style="1"/>
  </cols>
  <sheetData>
    <row r="1" spans="2:62" ht="15.75" thickBot="1" x14ac:dyDescent="0.3"/>
    <row r="2" spans="2:62" x14ac:dyDescent="0.25">
      <c r="B2" s="48" t="s">
        <v>65</v>
      </c>
      <c r="C2" s="49"/>
      <c r="D2" s="49"/>
      <c r="E2" s="50">
        <v>6.5</v>
      </c>
    </row>
    <row r="3" spans="2:62" ht="15.75" thickBot="1" x14ac:dyDescent="0.3">
      <c r="B3" s="51" t="s">
        <v>66</v>
      </c>
      <c r="C3" s="52"/>
      <c r="D3" s="52"/>
      <c r="E3" s="53">
        <v>8.5</v>
      </c>
    </row>
    <row r="4" spans="2:62" ht="15.75" thickBot="1" x14ac:dyDescent="0.3">
      <c r="R4" s="8"/>
      <c r="T4" s="18" t="s">
        <v>12</v>
      </c>
      <c r="U4" s="19"/>
      <c r="V4" s="19"/>
      <c r="W4" s="19"/>
      <c r="X4" s="19"/>
      <c r="Y4" s="19"/>
      <c r="Z4" s="19"/>
      <c r="AA4" s="20"/>
      <c r="AB4" s="16"/>
      <c r="AC4" s="21" t="s">
        <v>15</v>
      </c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3"/>
      <c r="BC4" s="28" t="s">
        <v>47</v>
      </c>
      <c r="BD4" s="29"/>
      <c r="BE4" s="29"/>
      <c r="BF4" s="29"/>
      <c r="BG4" s="29"/>
      <c r="BH4" s="29"/>
      <c r="BI4" s="29"/>
      <c r="BJ4" s="30"/>
    </row>
    <row r="5" spans="2:62" ht="15.75" thickBot="1" x14ac:dyDescent="0.3">
      <c r="B5" s="33"/>
      <c r="C5" s="33"/>
      <c r="D5" s="33"/>
      <c r="E5" s="33"/>
      <c r="F5" s="38" t="s">
        <v>4</v>
      </c>
      <c r="G5" s="39"/>
      <c r="H5" s="39"/>
      <c r="I5" s="40"/>
      <c r="J5" s="38" t="s">
        <v>5</v>
      </c>
      <c r="K5" s="39"/>
      <c r="L5" s="39"/>
      <c r="M5" s="40"/>
      <c r="N5" s="41" t="s">
        <v>3</v>
      </c>
      <c r="O5" s="42"/>
      <c r="P5" s="42"/>
      <c r="Q5" s="42"/>
      <c r="R5" s="43"/>
      <c r="S5" s="2"/>
      <c r="T5" s="31" t="s">
        <v>14</v>
      </c>
      <c r="U5" s="5"/>
      <c r="V5" s="5"/>
      <c r="W5" s="32"/>
      <c r="X5" s="31" t="s">
        <v>13</v>
      </c>
      <c r="Y5" s="5"/>
      <c r="Z5" s="5"/>
      <c r="AA5" s="32"/>
      <c r="AB5" s="16"/>
      <c r="AC5" s="31" t="s">
        <v>19</v>
      </c>
      <c r="AD5" s="5"/>
      <c r="AE5" s="5"/>
      <c r="AF5" s="32"/>
      <c r="AG5" s="31" t="s">
        <v>20</v>
      </c>
      <c r="AH5" s="5"/>
      <c r="AI5" s="5"/>
      <c r="AJ5" s="32"/>
      <c r="AK5" s="31" t="s">
        <v>30</v>
      </c>
      <c r="AL5" s="5"/>
      <c r="AM5" s="5"/>
      <c r="AN5" s="32"/>
      <c r="AO5" s="31" t="s">
        <v>31</v>
      </c>
      <c r="AP5" s="5"/>
      <c r="AQ5" s="5"/>
      <c r="AR5" s="32"/>
      <c r="AS5" s="31" t="s">
        <v>36</v>
      </c>
      <c r="AT5" s="5"/>
      <c r="AU5" s="5"/>
      <c r="AV5" s="32"/>
      <c r="AW5" s="31" t="s">
        <v>42</v>
      </c>
      <c r="AX5" s="5"/>
      <c r="AY5" s="5"/>
      <c r="AZ5" s="32"/>
      <c r="BA5" s="26" t="s">
        <v>16</v>
      </c>
      <c r="BC5" s="28" t="s">
        <v>48</v>
      </c>
      <c r="BD5" s="29"/>
      <c r="BE5" s="29"/>
      <c r="BF5" s="30"/>
      <c r="BG5" s="28" t="s">
        <v>48</v>
      </c>
      <c r="BH5" s="29"/>
      <c r="BI5" s="29"/>
      <c r="BJ5" s="30"/>
    </row>
    <row r="6" spans="2:62" x14ac:dyDescent="0.25">
      <c r="B6" s="34" t="s">
        <v>52</v>
      </c>
      <c r="C6" s="35" t="s">
        <v>0</v>
      </c>
      <c r="D6" s="35" t="s">
        <v>1</v>
      </c>
      <c r="E6" s="36" t="s">
        <v>2</v>
      </c>
      <c r="F6" s="44" t="s">
        <v>53</v>
      </c>
      <c r="G6" s="45" t="s">
        <v>54</v>
      </c>
      <c r="H6" s="45" t="s">
        <v>55</v>
      </c>
      <c r="I6" s="46" t="s">
        <v>56</v>
      </c>
      <c r="J6" s="44" t="s">
        <v>57</v>
      </c>
      <c r="K6" s="45" t="s">
        <v>58</v>
      </c>
      <c r="L6" s="45" t="s">
        <v>59</v>
      </c>
      <c r="M6" s="46" t="s">
        <v>60</v>
      </c>
      <c r="N6" s="34" t="s">
        <v>61</v>
      </c>
      <c r="O6" s="35" t="s">
        <v>62</v>
      </c>
      <c r="P6" s="35" t="s">
        <v>63</v>
      </c>
      <c r="Q6" s="45" t="s">
        <v>6</v>
      </c>
      <c r="R6" s="36" t="s">
        <v>10</v>
      </c>
      <c r="S6" s="2"/>
      <c r="T6" s="24" t="s">
        <v>7</v>
      </c>
      <c r="U6" s="25" t="s">
        <v>8</v>
      </c>
      <c r="V6" s="25" t="s">
        <v>9</v>
      </c>
      <c r="W6" s="47" t="s">
        <v>11</v>
      </c>
      <c r="X6" s="24" t="s">
        <v>7</v>
      </c>
      <c r="Y6" s="25" t="s">
        <v>8</v>
      </c>
      <c r="Z6" s="25" t="s">
        <v>9</v>
      </c>
      <c r="AA6" s="47" t="s">
        <v>11</v>
      </c>
      <c r="AB6" s="16"/>
      <c r="AC6" s="24" t="s">
        <v>17</v>
      </c>
      <c r="AD6" s="25" t="s">
        <v>35</v>
      </c>
      <c r="AE6" s="25" t="s">
        <v>18</v>
      </c>
      <c r="AF6" s="47" t="s">
        <v>24</v>
      </c>
      <c r="AG6" s="24" t="s">
        <v>21</v>
      </c>
      <c r="AH6" s="25" t="s">
        <v>34</v>
      </c>
      <c r="AI6" s="25" t="s">
        <v>22</v>
      </c>
      <c r="AJ6" s="47" t="s">
        <v>23</v>
      </c>
      <c r="AK6" s="24" t="s">
        <v>25</v>
      </c>
      <c r="AL6" s="25" t="s">
        <v>32</v>
      </c>
      <c r="AM6" s="25" t="s">
        <v>41</v>
      </c>
      <c r="AN6" s="47" t="s">
        <v>26</v>
      </c>
      <c r="AO6" s="24" t="s">
        <v>27</v>
      </c>
      <c r="AP6" s="25" t="s">
        <v>33</v>
      </c>
      <c r="AQ6" s="25" t="s">
        <v>28</v>
      </c>
      <c r="AR6" s="47" t="s">
        <v>29</v>
      </c>
      <c r="AS6" s="24" t="s">
        <v>37</v>
      </c>
      <c r="AT6" s="25" t="s">
        <v>38</v>
      </c>
      <c r="AU6" s="25" t="s">
        <v>39</v>
      </c>
      <c r="AV6" s="47" t="s">
        <v>40</v>
      </c>
      <c r="AW6" s="24" t="s">
        <v>43</v>
      </c>
      <c r="AX6" s="25" t="s">
        <v>44</v>
      </c>
      <c r="AY6" s="25" t="s">
        <v>45</v>
      </c>
      <c r="AZ6" s="47" t="s">
        <v>46</v>
      </c>
      <c r="BA6" s="27"/>
      <c r="BC6" s="24" t="s">
        <v>49</v>
      </c>
      <c r="BD6" s="25" t="s">
        <v>50</v>
      </c>
      <c r="BE6" s="25" t="s">
        <v>51</v>
      </c>
      <c r="BF6" s="47" t="s">
        <v>47</v>
      </c>
      <c r="BG6" s="24" t="s">
        <v>49</v>
      </c>
      <c r="BH6" s="25" t="s">
        <v>50</v>
      </c>
      <c r="BI6" s="25" t="s">
        <v>51</v>
      </c>
      <c r="BJ6" s="47" t="s">
        <v>47</v>
      </c>
    </row>
    <row r="7" spans="2:62" x14ac:dyDescent="0.25">
      <c r="B7" s="9"/>
      <c r="C7" s="3"/>
      <c r="D7" s="3"/>
      <c r="E7" s="10"/>
      <c r="F7" s="9"/>
      <c r="G7" s="3"/>
      <c r="H7" s="3"/>
      <c r="I7" s="10"/>
      <c r="J7" s="9"/>
      <c r="K7" s="3"/>
      <c r="L7" s="3"/>
      <c r="M7" s="10"/>
      <c r="N7" s="9">
        <f>E7+0.6</f>
        <v>0.6</v>
      </c>
      <c r="O7" s="3">
        <v>0.4</v>
      </c>
      <c r="P7" s="3">
        <v>1.2</v>
      </c>
      <c r="Q7" s="3"/>
      <c r="R7" s="10"/>
      <c r="T7" s="9"/>
      <c r="U7" s="3"/>
      <c r="V7" s="3"/>
      <c r="W7" s="10"/>
      <c r="X7" s="9"/>
      <c r="Y7" s="3"/>
      <c r="Z7" s="3"/>
      <c r="AA7" s="10"/>
      <c r="AC7" s="9"/>
      <c r="AD7" s="3"/>
      <c r="AE7" s="3"/>
      <c r="AF7" s="10"/>
      <c r="AG7" s="9"/>
      <c r="AH7" s="3"/>
      <c r="AI7" s="3"/>
      <c r="AJ7" s="10"/>
      <c r="AK7" s="9"/>
      <c r="AL7" s="3"/>
      <c r="AM7" s="3"/>
      <c r="AN7" s="10"/>
      <c r="AO7" s="9"/>
      <c r="AP7" s="3"/>
      <c r="AQ7" s="3"/>
      <c r="AR7" s="10"/>
      <c r="AS7" s="9"/>
      <c r="AT7" s="3"/>
      <c r="AU7" s="3"/>
      <c r="AV7" s="10"/>
      <c r="AW7" s="9"/>
      <c r="AX7" s="3"/>
      <c r="AY7" s="3"/>
      <c r="AZ7" s="10"/>
      <c r="BA7" s="13"/>
      <c r="BC7" s="9"/>
      <c r="BD7" s="3"/>
      <c r="BE7" s="3"/>
      <c r="BF7" s="10"/>
      <c r="BG7" s="9"/>
      <c r="BH7" s="3"/>
      <c r="BI7" s="3"/>
      <c r="BJ7" s="10"/>
    </row>
    <row r="8" spans="2:62" x14ac:dyDescent="0.25">
      <c r="B8" s="9" t="s">
        <v>64</v>
      </c>
      <c r="C8" s="3"/>
      <c r="D8" s="3"/>
      <c r="E8" s="10">
        <v>4</v>
      </c>
      <c r="F8" s="9">
        <v>-88.3</v>
      </c>
      <c r="G8" s="3">
        <v>-18.3</v>
      </c>
      <c r="H8" s="3">
        <v>30.2</v>
      </c>
      <c r="I8" s="10">
        <v>9.6999999999999993</v>
      </c>
      <c r="J8" s="9">
        <v>-6.8</v>
      </c>
      <c r="K8" s="3">
        <v>1.1000000000000001</v>
      </c>
      <c r="L8" s="3">
        <v>25.3</v>
      </c>
      <c r="M8" s="10">
        <v>5.6</v>
      </c>
      <c r="N8" s="9">
        <v>5</v>
      </c>
      <c r="O8" s="3">
        <v>0.8</v>
      </c>
      <c r="P8" s="3">
        <v>0.8</v>
      </c>
      <c r="Q8" s="3">
        <f>2.5*N8*O8*P8</f>
        <v>8</v>
      </c>
      <c r="R8" s="12">
        <f>N8/6</f>
        <v>0.83333333333333337</v>
      </c>
      <c r="T8" s="11">
        <f>Q8+ABS(F8)</f>
        <v>96.3</v>
      </c>
      <c r="U8" s="6">
        <f>J8</f>
        <v>-6.8</v>
      </c>
      <c r="V8" s="7">
        <f>ABS(U8/T8)</f>
        <v>7.0612668743509868E-2</v>
      </c>
      <c r="W8" s="12">
        <f>MAX(IF(V8&lt;$R8,(T8/($O8*$N8))-(6*U8/($O8*$N8^2)),IF(V8=$R8,(2*T8)/($O8*$N8),(2*T8)/($O8*(3*($N8/2-V8))))),IF(V8&lt;$R8,(T8/($O8*$N8))+(6*U8/($O8*$N8^2)),IF(V8=$R8,(2*T8)/($O8*$N8),(2*T8)/($O8*(3*($N8/2-V8))))))/10</f>
        <v>2.6114999999999999</v>
      </c>
      <c r="X8" s="11">
        <f>Q8+ABS(F8)+ABS(G8)</f>
        <v>114.6</v>
      </c>
      <c r="Y8" s="6">
        <f>J8+K8</f>
        <v>-5.6999999999999993</v>
      </c>
      <c r="Z8" s="7">
        <f>ABS(Y8/X8)</f>
        <v>4.9738219895287955E-2</v>
      </c>
      <c r="AA8" s="12">
        <f>MAX(IF(Z8&lt;$R8,(X8/($O8*$N8))-(6*Y8/($O8*$N8^2)),IF(Z8=$R8,(2*X8)/($O8*$N8),(2*X8)/($O8*(3*($N8/2-Z8))))),IF(Z8&lt;$R8,(X8/($O8*$N8))+(6*Y8/($O8*$N8^2)),IF(Z8=$R8,(2*X8)/($O8*$N8),(2*X8)/($O8*(3*($N8/2-Z8))))))/10</f>
        <v>3.036</v>
      </c>
      <c r="AB8" s="17"/>
      <c r="AC8" s="9">
        <f>IF(B8="y",$Q8+ABS($F8)+$H8,$Q8+ABS($F8)+$I8)</f>
        <v>126.5</v>
      </c>
      <c r="AD8" s="3">
        <f>IF(B8="y",$J8+$L8,$J8+$M8)</f>
        <v>18.5</v>
      </c>
      <c r="AE8" s="6">
        <f>ABS(AD8/AC8)</f>
        <v>0.14624505928853754</v>
      </c>
      <c r="AF8" s="12">
        <f>MAX(IF(AE8&lt;$R8,(AC8/($O8*$N8))-(6*AD8/($O8*$N8^2)),IF(AE8=$R8,(2*AC8)/($O8*$N8),(2*AC8)/($O8*(3*($N8/2-AE8))))),IF(AE8&lt;$R8,(AC8/($O8*$N8))+(6*AD8/($O8*$N8^2)),IF(AE8=$R8,(2*AC8)/($O8*$N8),(2*AC8)/($O8*(3*($N8/2-AE8))))))/10</f>
        <v>3.7174999999999998</v>
      </c>
      <c r="AG8" s="9">
        <f>IF(B8="y",$Q8+ABS($F8)-$H8,$Q8+ABS($F8)-$I8)</f>
        <v>66.099999999999994</v>
      </c>
      <c r="AH8" s="3">
        <f>IF(B8="y",$J8-$L8,$J8-$M8)</f>
        <v>-32.1</v>
      </c>
      <c r="AI8" s="6">
        <f>ABS(AH8/AG8)</f>
        <v>0.48562783661119524</v>
      </c>
      <c r="AJ8" s="12">
        <f>MAX(IF(AI8&lt;$R8,(AG8/($O8*$N8))-(6*AH8/($O8*$N8^2)),IF(AI8=$R8,(2*AG8)/($O8*$N8),(2*AG8)/($O8*(3*($N8/2-AI8))))),IF(AI8&lt;$R8,(AG8/($O8*$N8))+(6*AH8/($O8*$N8^2)),IF(AI8=$R8,(2*AG8)/($O8*$N8),(2*AG8)/($O8*(3*($N8/2-AI8))))))/10</f>
        <v>2.6154999999999999</v>
      </c>
      <c r="AK8" s="9">
        <f>IF(B8="y",$Q8+ABS($F8)+0.75*ABS($G8)+0.75*$H8,$Q8+ABS($F8)+0.75*ABS($G8)+0.75*$I8)</f>
        <v>132.67500000000001</v>
      </c>
      <c r="AL8" s="3">
        <f>IF(B8="y",$J8+0.75*$K8+0.75*$L8,$J8+0.75*$K8+0.75*$M8)</f>
        <v>13.000000000000002</v>
      </c>
      <c r="AM8" s="6">
        <f>ABS(AL8/AK8)</f>
        <v>9.7983794987752032E-2</v>
      </c>
      <c r="AN8" s="12">
        <f>MAX(IF(AM8&lt;$R8,(AK8/($O8*$N8))-(6*AL8/($O8*$N8^2)),IF(AM8=$R8,(2*AK8)/($O8*$N8),(2*AK8)/($O8*(3*($N8/2-AM8))))),IF(AM8&lt;$R8,(AK8/($O8*$N8))+(6*AL8/($O8*$N8^2)),IF(AM8=$R8,(2*AK8)/($O8*$N8),(2*AK8)/($O8*(3*($N8/2-AM8))))))/10</f>
        <v>3.7068750000000001</v>
      </c>
      <c r="AO8" s="9">
        <f>IF(B8="y",$Q8+ABS($F8)+0.75*ABS($G8)-0.75*$H8,$Q8+ABS($F8)+0.75*ABS($G8)-0.75*$I8)</f>
        <v>87.375</v>
      </c>
      <c r="AP8" s="3">
        <f>IF(B8="y",$J8+0.75*$K8-0.75*$L8,$J8+0.75*$K8-0.75*$M8)</f>
        <v>-24.950000000000003</v>
      </c>
      <c r="AQ8" s="6">
        <f>ABS(AP8/AO8)</f>
        <v>0.28555078683834051</v>
      </c>
      <c r="AR8" s="12">
        <f>MAX(IF(AQ8&lt;$R8,(AO8/($O8*$N8))-(6*AP8/($O8*$N8^2)),IF(AQ8=$R8,(2*AO8)/($O8*$N8),(2*AO8)/($O8*(3*($N8/2-AQ8))))),IF(AQ8&lt;$R8,(AO8/($O8*$N8))+(6*AP8/($O8*$N8^2)),IF(AQ8=$R8,(2*AO8)/($O8*$N8),(2*AO8)/($O8*(3*($N8/2-AQ8))))))/10</f>
        <v>2.9328750000000001</v>
      </c>
      <c r="AS8" s="9">
        <f>IF(B8="y",0.6*$Q8+0.6*ABS($F8)+$H8,0.6*$Q8+0.6*ABS($F8)+$I8)</f>
        <v>87.97999999999999</v>
      </c>
      <c r="AT8" s="3">
        <f>IF(B8="y",0.6*$J8+$L8,0.6*$J8+$M8)</f>
        <v>21.22</v>
      </c>
      <c r="AU8" s="6">
        <f>ABS(AT8/AS8)</f>
        <v>0.241191179813594</v>
      </c>
      <c r="AV8" s="12">
        <f>MAX(IF(AU8&lt;$R8,(AS8/($O8*$N8))-(6*AT8/($O8*$N8^2)),IF(AU8=$R8,(2*AS8)/($O8*$N8),(2*AS8)/($O8*(3*($N8/2-AU8))))),IF(AU8&lt;$R8,(AS8/($O8*$N8))+(6*AT8/($O8*$N8^2)),IF(AU8=$R8,(2*AS8)/($O8*$N8),(2*AS8)/($O8*(3*($N8/2-AU8))))))/10</f>
        <v>2.8360999999999996</v>
      </c>
      <c r="AW8" s="9">
        <f>IF(B8="y",0.6*$Q8+0.6*ABS($F8)-$H8,0.6*$Q8+0.6*ABS($F8)-$I8)</f>
        <v>27.579999999999995</v>
      </c>
      <c r="AX8" s="3">
        <f>IF(B8="y",0.6*$J8-$L8,0.6*$J8-$M8)</f>
        <v>-29.380000000000003</v>
      </c>
      <c r="AY8" s="6">
        <f>ABS(AX8/AW8)</f>
        <v>1.065264684554025</v>
      </c>
      <c r="AZ8" s="12">
        <f>MAX(IF(AY8&lt;$R8,(AW8/($O8*$N8))-(6*AX8/($O8*$N8^2)),IF(AY8=$R8,(2*AW8)/($O8*$N8),(2*AW8)/($O8*(3*($N8/2-AY8))))),IF(AY8&lt;$R8,(AW8/($O8*$N8))+(6*AX8/($O8*$N8^2)),IF(AY8=$R8,(2*AW8)/($O8*$N8),(2*AW8)/($O8*(3*($N8/2-AY8))))))/10</f>
        <v>1.6019214893437792</v>
      </c>
      <c r="BA8" s="14">
        <f>MAX(AF8,AJ8,AN8,AR8,AV8,AZ8)</f>
        <v>3.7174999999999998</v>
      </c>
      <c r="BC8" s="9">
        <f>($BA8*10*($O8/2)^2*1)/2</f>
        <v>2.9740000000000002</v>
      </c>
      <c r="BD8" s="6">
        <f>($P8^2*1)/6</f>
        <v>0.10666666666666669</v>
      </c>
      <c r="BE8" s="6">
        <f>BC8/BD8/10</f>
        <v>2.788125</v>
      </c>
      <c r="BF8" s="12" t="str">
        <f>IF(BE8&lt;7,"NO PARRILLA","PARRILLA")</f>
        <v>NO PARRILLA</v>
      </c>
      <c r="BG8" s="37">
        <f>($BA8*10*((N8-E8)/2)^2*1)/2</f>
        <v>4.6468749999999996</v>
      </c>
      <c r="BH8" s="6">
        <f>($P8^2*1)/6</f>
        <v>0.10666666666666669</v>
      </c>
      <c r="BI8" s="6">
        <f>BG8/BH8/10</f>
        <v>4.3564453124999982</v>
      </c>
      <c r="BJ8" s="12" t="str">
        <f>IF(BI8&lt;7,"NO PARRILLA","PARRILLA")</f>
        <v>NO PARRILLA</v>
      </c>
    </row>
    <row r="9" spans="2:62" x14ac:dyDescent="0.25">
      <c r="B9" s="9"/>
      <c r="C9" s="3"/>
      <c r="D9" s="3"/>
      <c r="E9" s="10"/>
      <c r="F9" s="9"/>
      <c r="G9" s="3"/>
      <c r="H9" s="3"/>
      <c r="I9" s="10"/>
      <c r="J9" s="9"/>
      <c r="K9" s="3"/>
      <c r="L9" s="3"/>
      <c r="M9" s="10"/>
      <c r="N9" s="9"/>
      <c r="O9" s="3"/>
      <c r="P9" s="3"/>
      <c r="Q9" s="3"/>
      <c r="R9" s="10"/>
      <c r="T9" s="9"/>
      <c r="U9" s="3"/>
      <c r="V9" s="3"/>
      <c r="W9" s="10"/>
      <c r="X9" s="9"/>
      <c r="Y9" s="3"/>
      <c r="Z9" s="3"/>
      <c r="AA9" s="10"/>
      <c r="AC9" s="9"/>
      <c r="AD9" s="3"/>
      <c r="AE9" s="3"/>
      <c r="AF9" s="10"/>
      <c r="AG9" s="9"/>
      <c r="AH9" s="3"/>
      <c r="AI9" s="3"/>
      <c r="AJ9" s="10"/>
      <c r="AK9" s="9"/>
      <c r="AL9" s="3"/>
      <c r="AM9" s="3"/>
      <c r="AN9" s="10"/>
      <c r="AO9" s="9"/>
      <c r="AP9" s="3"/>
      <c r="AQ9" s="3"/>
      <c r="AR9" s="10"/>
      <c r="AS9" s="9"/>
      <c r="AT9" s="3"/>
      <c r="AU9" s="3"/>
      <c r="AV9" s="10"/>
      <c r="AW9" s="9"/>
      <c r="AX9" s="3"/>
      <c r="AY9" s="3"/>
      <c r="AZ9" s="10"/>
      <c r="BA9" s="13"/>
      <c r="BC9" s="9"/>
      <c r="BD9" s="3"/>
      <c r="BE9" s="3"/>
      <c r="BF9" s="10"/>
      <c r="BG9" s="9"/>
      <c r="BH9" s="3"/>
      <c r="BI9" s="3"/>
      <c r="BJ9" s="10"/>
    </row>
    <row r="10" spans="2:62" x14ac:dyDescent="0.25">
      <c r="B10" s="9"/>
      <c r="C10" s="3"/>
      <c r="D10" s="3"/>
      <c r="E10" s="10"/>
      <c r="F10" s="9"/>
      <c r="G10" s="3"/>
      <c r="H10" s="3"/>
      <c r="I10" s="10"/>
      <c r="J10" s="9"/>
      <c r="K10" s="3"/>
      <c r="L10" s="3"/>
      <c r="M10" s="10"/>
      <c r="N10" s="9"/>
      <c r="O10" s="3"/>
      <c r="P10" s="3"/>
      <c r="Q10" s="3"/>
      <c r="R10" s="10"/>
      <c r="T10" s="9"/>
      <c r="U10" s="3"/>
      <c r="V10" s="3"/>
      <c r="W10" s="10"/>
      <c r="X10" s="9"/>
      <c r="Y10" s="3"/>
      <c r="Z10" s="3"/>
      <c r="AA10" s="10"/>
      <c r="AC10" s="9"/>
      <c r="AD10" s="3"/>
      <c r="AE10" s="3"/>
      <c r="AF10" s="10"/>
      <c r="AG10" s="9"/>
      <c r="AH10" s="3"/>
      <c r="AI10" s="3"/>
      <c r="AJ10" s="10"/>
      <c r="AK10" s="9"/>
      <c r="AL10" s="3"/>
      <c r="AM10" s="3"/>
      <c r="AN10" s="10"/>
      <c r="AO10" s="9"/>
      <c r="AP10" s="3"/>
      <c r="AQ10" s="3"/>
      <c r="AR10" s="10"/>
      <c r="AS10" s="9"/>
      <c r="AT10" s="3"/>
      <c r="AU10" s="3"/>
      <c r="AV10" s="10"/>
      <c r="AW10" s="9"/>
      <c r="AX10" s="3"/>
      <c r="AY10" s="3"/>
      <c r="AZ10" s="10"/>
      <c r="BA10" s="13"/>
      <c r="BC10" s="9"/>
      <c r="BD10" s="3"/>
      <c r="BE10" s="3"/>
      <c r="BF10" s="10"/>
      <c r="BG10" s="9"/>
      <c r="BH10" s="3"/>
      <c r="BI10" s="3"/>
      <c r="BJ10" s="10"/>
    </row>
    <row r="11" spans="2:62" x14ac:dyDescent="0.25">
      <c r="B11" s="9"/>
      <c r="C11" s="3"/>
      <c r="D11" s="3"/>
      <c r="E11" s="10"/>
      <c r="F11" s="9"/>
      <c r="G11" s="3"/>
      <c r="H11" s="3"/>
      <c r="I11" s="10"/>
      <c r="J11" s="9"/>
      <c r="K11" s="3"/>
      <c r="L11" s="3"/>
      <c r="M11" s="10"/>
      <c r="N11" s="9"/>
      <c r="O11" s="3"/>
      <c r="P11" s="3"/>
      <c r="Q11" s="3"/>
      <c r="R11" s="10"/>
      <c r="T11" s="9"/>
      <c r="U11" s="3"/>
      <c r="V11" s="3"/>
      <c r="W11" s="10"/>
      <c r="X11" s="9"/>
      <c r="Y11" s="3"/>
      <c r="Z11" s="3"/>
      <c r="AA11" s="10"/>
      <c r="AC11" s="9"/>
      <c r="AD11" s="3"/>
      <c r="AE11" s="3"/>
      <c r="AF11" s="10"/>
      <c r="AG11" s="9"/>
      <c r="AH11" s="3"/>
      <c r="AI11" s="3"/>
      <c r="AJ11" s="10"/>
      <c r="AK11" s="9"/>
      <c r="AL11" s="3"/>
      <c r="AM11" s="3"/>
      <c r="AN11" s="10"/>
      <c r="AO11" s="9"/>
      <c r="AP11" s="3"/>
      <c r="AQ11" s="3"/>
      <c r="AR11" s="10"/>
      <c r="AS11" s="9"/>
      <c r="AT11" s="3"/>
      <c r="AU11" s="3"/>
      <c r="AV11" s="10"/>
      <c r="AW11" s="9"/>
      <c r="AX11" s="3"/>
      <c r="AY11" s="3"/>
      <c r="AZ11" s="10"/>
      <c r="BA11" s="13"/>
      <c r="BC11" s="9"/>
      <c r="BD11" s="3"/>
      <c r="BE11" s="3"/>
      <c r="BF11" s="10"/>
      <c r="BG11" s="9"/>
      <c r="BH11" s="3"/>
      <c r="BI11" s="3"/>
      <c r="BJ11" s="10"/>
    </row>
    <row r="12" spans="2:62" x14ac:dyDescent="0.25">
      <c r="B12" s="9"/>
      <c r="C12" s="3"/>
      <c r="D12" s="3"/>
      <c r="E12" s="10"/>
      <c r="F12" s="9"/>
      <c r="G12" s="3"/>
      <c r="H12" s="3"/>
      <c r="I12" s="10"/>
      <c r="J12" s="9"/>
      <c r="K12" s="3"/>
      <c r="L12" s="3"/>
      <c r="M12" s="10"/>
      <c r="N12" s="9"/>
      <c r="O12" s="3"/>
      <c r="P12" s="3"/>
      <c r="Q12" s="3"/>
      <c r="R12" s="10"/>
      <c r="T12" s="9"/>
      <c r="U12" s="3"/>
      <c r="V12" s="3"/>
      <c r="W12" s="10"/>
      <c r="X12" s="9"/>
      <c r="Y12" s="3"/>
      <c r="Z12" s="3"/>
      <c r="AA12" s="10"/>
      <c r="AC12" s="9"/>
      <c r="AD12" s="3"/>
      <c r="AE12" s="3"/>
      <c r="AF12" s="10"/>
      <c r="AG12" s="9"/>
      <c r="AH12" s="3"/>
      <c r="AI12" s="3"/>
      <c r="AJ12" s="10"/>
      <c r="AK12" s="9"/>
      <c r="AL12" s="3"/>
      <c r="AM12" s="3"/>
      <c r="AN12" s="10"/>
      <c r="AO12" s="9"/>
      <c r="AP12" s="3"/>
      <c r="AQ12" s="3"/>
      <c r="AR12" s="10"/>
      <c r="AS12" s="9"/>
      <c r="AT12" s="3"/>
      <c r="AU12" s="3"/>
      <c r="AV12" s="10"/>
      <c r="AW12" s="9"/>
      <c r="AX12" s="3"/>
      <c r="AY12" s="3"/>
      <c r="AZ12" s="10"/>
      <c r="BA12" s="13"/>
      <c r="BC12" s="9"/>
      <c r="BD12" s="3"/>
      <c r="BE12" s="3"/>
      <c r="BF12" s="10"/>
      <c r="BG12" s="9"/>
      <c r="BH12" s="3"/>
      <c r="BI12" s="3"/>
      <c r="BJ12" s="10"/>
    </row>
    <row r="13" spans="2:62" x14ac:dyDescent="0.25">
      <c r="B13" s="9"/>
      <c r="C13" s="3"/>
      <c r="D13" s="3"/>
      <c r="E13" s="10"/>
      <c r="F13" s="9"/>
      <c r="G13" s="3"/>
      <c r="H13" s="3"/>
      <c r="I13" s="10"/>
      <c r="J13" s="9"/>
      <c r="K13" s="3"/>
      <c r="L13" s="3"/>
      <c r="M13" s="10"/>
      <c r="N13" s="9"/>
      <c r="O13" s="3"/>
      <c r="P13" s="3"/>
      <c r="Q13" s="3"/>
      <c r="R13" s="10"/>
      <c r="T13" s="9"/>
      <c r="U13" s="3"/>
      <c r="V13" s="3"/>
      <c r="W13" s="10"/>
      <c r="X13" s="9"/>
      <c r="Y13" s="3"/>
      <c r="Z13" s="3"/>
      <c r="AA13" s="10"/>
      <c r="AC13" s="9"/>
      <c r="AD13" s="3"/>
      <c r="AE13" s="3"/>
      <c r="AF13" s="10"/>
      <c r="AG13" s="9"/>
      <c r="AH13" s="3"/>
      <c r="AI13" s="3"/>
      <c r="AJ13" s="10"/>
      <c r="AK13" s="9"/>
      <c r="AL13" s="3"/>
      <c r="AM13" s="3"/>
      <c r="AN13" s="10"/>
      <c r="AO13" s="9"/>
      <c r="AP13" s="3"/>
      <c r="AQ13" s="3"/>
      <c r="AR13" s="10"/>
      <c r="AS13" s="9"/>
      <c r="AT13" s="3"/>
      <c r="AU13" s="3"/>
      <c r="AV13" s="10"/>
      <c r="AW13" s="9"/>
      <c r="AX13" s="3"/>
      <c r="AY13" s="3"/>
      <c r="AZ13" s="10"/>
      <c r="BA13" s="13"/>
      <c r="BC13" s="9"/>
      <c r="BD13" s="3"/>
      <c r="BE13" s="3"/>
      <c r="BF13" s="10"/>
      <c r="BG13" s="9"/>
      <c r="BH13" s="3"/>
      <c r="BI13" s="3"/>
      <c r="BJ13" s="10"/>
    </row>
    <row r="14" spans="2:62" x14ac:dyDescent="0.25">
      <c r="B14" s="9"/>
      <c r="C14" s="3"/>
      <c r="D14" s="3"/>
      <c r="E14" s="10"/>
      <c r="F14" s="9"/>
      <c r="G14" s="3"/>
      <c r="H14" s="3"/>
      <c r="I14" s="10"/>
      <c r="J14" s="9"/>
      <c r="K14" s="3"/>
      <c r="L14" s="3"/>
      <c r="M14" s="10"/>
      <c r="N14" s="9"/>
      <c r="O14" s="3"/>
      <c r="P14" s="3"/>
      <c r="Q14" s="3"/>
      <c r="R14" s="10"/>
      <c r="T14" s="9"/>
      <c r="U14" s="3"/>
      <c r="V14" s="3"/>
      <c r="W14" s="10"/>
      <c r="X14" s="9"/>
      <c r="Y14" s="3"/>
      <c r="Z14" s="3"/>
      <c r="AA14" s="10"/>
      <c r="AC14" s="9"/>
      <c r="AD14" s="3"/>
      <c r="AE14" s="3"/>
      <c r="AF14" s="10"/>
      <c r="AG14" s="9"/>
      <c r="AH14" s="3"/>
      <c r="AI14" s="3"/>
      <c r="AJ14" s="10"/>
      <c r="AK14" s="9"/>
      <c r="AL14" s="3"/>
      <c r="AM14" s="3"/>
      <c r="AN14" s="10"/>
      <c r="AO14" s="9"/>
      <c r="AP14" s="3"/>
      <c r="AQ14" s="3"/>
      <c r="AR14" s="10"/>
      <c r="AS14" s="9"/>
      <c r="AT14" s="3"/>
      <c r="AU14" s="3"/>
      <c r="AV14" s="10"/>
      <c r="AW14" s="9"/>
      <c r="AX14" s="3"/>
      <c r="AY14" s="3"/>
      <c r="AZ14" s="10"/>
      <c r="BA14" s="13"/>
      <c r="BC14" s="9"/>
      <c r="BD14" s="3"/>
      <c r="BE14" s="3"/>
      <c r="BF14" s="10"/>
      <c r="BG14" s="9"/>
      <c r="BH14" s="3"/>
      <c r="BI14" s="3"/>
      <c r="BJ14" s="10"/>
    </row>
    <row r="15" spans="2:62" x14ac:dyDescent="0.25">
      <c r="B15" s="9"/>
      <c r="C15" s="3"/>
      <c r="D15" s="3"/>
      <c r="E15" s="10"/>
      <c r="F15" s="9"/>
      <c r="G15" s="3"/>
      <c r="H15" s="3"/>
      <c r="I15" s="10"/>
      <c r="J15" s="9"/>
      <c r="K15" s="3"/>
      <c r="L15" s="3"/>
      <c r="M15" s="10"/>
      <c r="N15" s="9"/>
      <c r="O15" s="3"/>
      <c r="P15" s="3"/>
      <c r="Q15" s="3"/>
      <c r="R15" s="10"/>
      <c r="T15" s="9"/>
      <c r="U15" s="3"/>
      <c r="V15" s="3"/>
      <c r="W15" s="10"/>
      <c r="X15" s="9"/>
      <c r="Y15" s="3"/>
      <c r="Z15" s="3"/>
      <c r="AA15" s="10"/>
      <c r="AC15" s="9"/>
      <c r="AD15" s="3"/>
      <c r="AE15" s="3"/>
      <c r="AF15" s="10"/>
      <c r="AG15" s="9"/>
      <c r="AH15" s="3"/>
      <c r="AI15" s="3"/>
      <c r="AJ15" s="10"/>
      <c r="AK15" s="9"/>
      <c r="AL15" s="3"/>
      <c r="AM15" s="3"/>
      <c r="AN15" s="10"/>
      <c r="AO15" s="9"/>
      <c r="AP15" s="3"/>
      <c r="AQ15" s="3"/>
      <c r="AR15" s="10"/>
      <c r="AS15" s="9"/>
      <c r="AT15" s="3"/>
      <c r="AU15" s="3"/>
      <c r="AV15" s="10"/>
      <c r="AW15" s="9"/>
      <c r="AX15" s="3"/>
      <c r="AY15" s="3"/>
      <c r="AZ15" s="10"/>
      <c r="BA15" s="13"/>
      <c r="BC15" s="9"/>
      <c r="BD15" s="3"/>
      <c r="BE15" s="3"/>
      <c r="BF15" s="10"/>
      <c r="BG15" s="9"/>
      <c r="BH15" s="3"/>
      <c r="BI15" s="3"/>
      <c r="BJ15" s="10"/>
    </row>
    <row r="16" spans="2:62" x14ac:dyDescent="0.25">
      <c r="B16" s="9"/>
      <c r="C16" s="3"/>
      <c r="D16" s="3"/>
      <c r="E16" s="10"/>
      <c r="F16" s="9"/>
      <c r="G16" s="3"/>
      <c r="H16" s="3"/>
      <c r="I16" s="10"/>
      <c r="J16" s="9"/>
      <c r="K16" s="3"/>
      <c r="L16" s="3"/>
      <c r="M16" s="10"/>
      <c r="N16" s="9"/>
      <c r="O16" s="3"/>
      <c r="P16" s="3"/>
      <c r="Q16" s="3"/>
      <c r="R16" s="10"/>
      <c r="T16" s="9"/>
      <c r="U16" s="3"/>
      <c r="V16" s="3"/>
      <c r="W16" s="10"/>
      <c r="X16" s="9"/>
      <c r="Y16" s="3"/>
      <c r="Z16" s="3"/>
      <c r="AA16" s="10"/>
      <c r="AC16" s="9"/>
      <c r="AD16" s="3"/>
      <c r="AE16" s="3"/>
      <c r="AF16" s="10"/>
      <c r="AG16" s="9"/>
      <c r="AH16" s="3"/>
      <c r="AI16" s="3"/>
      <c r="AJ16" s="10"/>
      <c r="AK16" s="9"/>
      <c r="AL16" s="3"/>
      <c r="AM16" s="3"/>
      <c r="AN16" s="10"/>
      <c r="AO16" s="9"/>
      <c r="AP16" s="3"/>
      <c r="AQ16" s="3"/>
      <c r="AR16" s="10"/>
      <c r="AS16" s="9"/>
      <c r="AT16" s="3"/>
      <c r="AU16" s="3"/>
      <c r="AV16" s="10"/>
      <c r="AW16" s="9"/>
      <c r="AX16" s="3"/>
      <c r="AY16" s="3"/>
      <c r="AZ16" s="10"/>
      <c r="BA16" s="13"/>
      <c r="BC16" s="9"/>
      <c r="BD16" s="3"/>
      <c r="BE16" s="3"/>
      <c r="BF16" s="10"/>
      <c r="BG16" s="9"/>
      <c r="BH16" s="3"/>
      <c r="BI16" s="3"/>
      <c r="BJ16" s="10"/>
    </row>
    <row r="17" spans="2:62" x14ac:dyDescent="0.25">
      <c r="B17" s="9"/>
      <c r="C17" s="3"/>
      <c r="D17" s="3"/>
      <c r="E17" s="10"/>
      <c r="F17" s="9"/>
      <c r="G17" s="3"/>
      <c r="H17" s="3"/>
      <c r="I17" s="10"/>
      <c r="J17" s="9"/>
      <c r="K17" s="3"/>
      <c r="L17" s="3"/>
      <c r="M17" s="10"/>
      <c r="N17" s="9"/>
      <c r="O17" s="3"/>
      <c r="P17" s="3"/>
      <c r="Q17" s="3"/>
      <c r="R17" s="10"/>
      <c r="T17" s="9"/>
      <c r="U17" s="3"/>
      <c r="V17" s="3"/>
      <c r="W17" s="10"/>
      <c r="X17" s="9"/>
      <c r="Y17" s="3"/>
      <c r="Z17" s="3"/>
      <c r="AA17" s="10"/>
      <c r="AC17" s="9"/>
      <c r="AD17" s="3"/>
      <c r="AE17" s="3"/>
      <c r="AF17" s="10"/>
      <c r="AG17" s="9"/>
      <c r="AH17" s="3"/>
      <c r="AI17" s="3"/>
      <c r="AJ17" s="10"/>
      <c r="AK17" s="9"/>
      <c r="AL17" s="3"/>
      <c r="AM17" s="3"/>
      <c r="AN17" s="10"/>
      <c r="AO17" s="9"/>
      <c r="AP17" s="3"/>
      <c r="AQ17" s="3"/>
      <c r="AR17" s="10"/>
      <c r="AS17" s="9"/>
      <c r="AT17" s="3"/>
      <c r="AU17" s="3"/>
      <c r="AV17" s="10"/>
      <c r="AW17" s="9"/>
      <c r="AX17" s="3"/>
      <c r="AY17" s="3"/>
      <c r="AZ17" s="10"/>
      <c r="BA17" s="13"/>
      <c r="BC17" s="9"/>
      <c r="BD17" s="3"/>
      <c r="BE17" s="3"/>
      <c r="BF17" s="10"/>
      <c r="BG17" s="9"/>
      <c r="BH17" s="3"/>
      <c r="BI17" s="3"/>
      <c r="BJ17" s="10"/>
    </row>
    <row r="18" spans="2:62" x14ac:dyDescent="0.25">
      <c r="B18" s="9"/>
      <c r="C18" s="3"/>
      <c r="D18" s="3"/>
      <c r="E18" s="10"/>
      <c r="F18" s="9"/>
      <c r="G18" s="3"/>
      <c r="H18" s="3"/>
      <c r="I18" s="10"/>
      <c r="J18" s="9"/>
      <c r="K18" s="3"/>
      <c r="L18" s="3"/>
      <c r="M18" s="10"/>
      <c r="N18" s="9"/>
      <c r="O18" s="3"/>
      <c r="P18" s="3"/>
      <c r="Q18" s="3"/>
      <c r="R18" s="10"/>
      <c r="T18" s="9"/>
      <c r="U18" s="3"/>
      <c r="V18" s="3"/>
      <c r="W18" s="10"/>
      <c r="X18" s="9"/>
      <c r="Y18" s="3"/>
      <c r="Z18" s="3"/>
      <c r="AA18" s="10"/>
      <c r="AC18" s="9"/>
      <c r="AD18" s="3"/>
      <c r="AE18" s="3"/>
      <c r="AF18" s="10"/>
      <c r="AG18" s="9"/>
      <c r="AH18" s="3"/>
      <c r="AI18" s="3"/>
      <c r="AJ18" s="10"/>
      <c r="AK18" s="9"/>
      <c r="AL18" s="3"/>
      <c r="AM18" s="3"/>
      <c r="AN18" s="10"/>
      <c r="AO18" s="9"/>
      <c r="AP18" s="3"/>
      <c r="AQ18" s="3"/>
      <c r="AR18" s="10"/>
      <c r="AS18" s="9"/>
      <c r="AT18" s="3"/>
      <c r="AU18" s="3"/>
      <c r="AV18" s="10"/>
      <c r="AW18" s="9"/>
      <c r="AX18" s="3"/>
      <c r="AY18" s="3"/>
      <c r="AZ18" s="10"/>
      <c r="BA18" s="13"/>
      <c r="BC18" s="9"/>
      <c r="BD18" s="3"/>
      <c r="BE18" s="3"/>
      <c r="BF18" s="10"/>
      <c r="BG18" s="9"/>
      <c r="BH18" s="3"/>
      <c r="BI18" s="3"/>
      <c r="BJ18" s="10"/>
    </row>
    <row r="19" spans="2:62" x14ac:dyDescent="0.25">
      <c r="B19" s="9"/>
      <c r="C19" s="3"/>
      <c r="D19" s="3"/>
      <c r="E19" s="10"/>
      <c r="F19" s="9"/>
      <c r="G19" s="3"/>
      <c r="H19" s="3"/>
      <c r="I19" s="10"/>
      <c r="J19" s="9"/>
      <c r="K19" s="3"/>
      <c r="L19" s="3"/>
      <c r="M19" s="10"/>
      <c r="N19" s="9"/>
      <c r="O19" s="3"/>
      <c r="P19" s="3"/>
      <c r="Q19" s="3"/>
      <c r="R19" s="10"/>
      <c r="T19" s="9"/>
      <c r="U19" s="3"/>
      <c r="V19" s="3"/>
      <c r="W19" s="10"/>
      <c r="X19" s="9"/>
      <c r="Y19" s="3"/>
      <c r="Z19" s="3"/>
      <c r="AA19" s="10"/>
      <c r="AC19" s="9"/>
      <c r="AD19" s="3"/>
      <c r="AE19" s="3"/>
      <c r="AF19" s="10"/>
      <c r="AG19" s="9"/>
      <c r="AH19" s="3"/>
      <c r="AI19" s="3"/>
      <c r="AJ19" s="10"/>
      <c r="AK19" s="9"/>
      <c r="AL19" s="3"/>
      <c r="AM19" s="3"/>
      <c r="AN19" s="10"/>
      <c r="AO19" s="9"/>
      <c r="AP19" s="3"/>
      <c r="AQ19" s="3"/>
      <c r="AR19" s="10"/>
      <c r="AS19" s="9"/>
      <c r="AT19" s="3"/>
      <c r="AU19" s="3"/>
      <c r="AV19" s="10"/>
      <c r="AW19" s="9"/>
      <c r="AX19" s="3"/>
      <c r="AY19" s="3"/>
      <c r="AZ19" s="10"/>
      <c r="BA19" s="13"/>
      <c r="BC19" s="9"/>
      <c r="BD19" s="3"/>
      <c r="BE19" s="3"/>
      <c r="BF19" s="10"/>
      <c r="BG19" s="9"/>
      <c r="BH19" s="3"/>
      <c r="BI19" s="3"/>
      <c r="BJ19" s="10"/>
    </row>
    <row r="20" spans="2:62" x14ac:dyDescent="0.25">
      <c r="B20" s="9"/>
      <c r="C20" s="3"/>
      <c r="D20" s="3"/>
      <c r="E20" s="10"/>
      <c r="F20" s="9"/>
      <c r="G20" s="3"/>
      <c r="H20" s="3"/>
      <c r="I20" s="10"/>
      <c r="J20" s="9"/>
      <c r="K20" s="3"/>
      <c r="L20" s="3"/>
      <c r="M20" s="10"/>
      <c r="N20" s="9"/>
      <c r="O20" s="3"/>
      <c r="P20" s="3"/>
      <c r="Q20" s="3"/>
      <c r="R20" s="10"/>
      <c r="T20" s="9"/>
      <c r="U20" s="3"/>
      <c r="V20" s="3"/>
      <c r="W20" s="10"/>
      <c r="X20" s="9"/>
      <c r="Y20" s="3"/>
      <c r="Z20" s="3"/>
      <c r="AA20" s="10"/>
      <c r="AC20" s="9"/>
      <c r="AD20" s="3"/>
      <c r="AE20" s="3"/>
      <c r="AF20" s="10"/>
      <c r="AG20" s="9"/>
      <c r="AH20" s="3"/>
      <c r="AI20" s="3"/>
      <c r="AJ20" s="10"/>
      <c r="AK20" s="9"/>
      <c r="AL20" s="3"/>
      <c r="AM20" s="3"/>
      <c r="AN20" s="10"/>
      <c r="AO20" s="9"/>
      <c r="AP20" s="3"/>
      <c r="AQ20" s="3"/>
      <c r="AR20" s="10"/>
      <c r="AS20" s="9"/>
      <c r="AT20" s="3"/>
      <c r="AU20" s="3"/>
      <c r="AV20" s="10"/>
      <c r="AW20" s="9"/>
      <c r="AX20" s="3"/>
      <c r="AY20" s="3"/>
      <c r="AZ20" s="10"/>
      <c r="BA20" s="13"/>
      <c r="BC20" s="9"/>
      <c r="BD20" s="3"/>
      <c r="BE20" s="3"/>
      <c r="BF20" s="10"/>
      <c r="BG20" s="9"/>
      <c r="BH20" s="3"/>
      <c r="BI20" s="3"/>
      <c r="BJ20" s="10"/>
    </row>
    <row r="21" spans="2:62" x14ac:dyDescent="0.25">
      <c r="B21" s="9"/>
      <c r="C21" s="3"/>
      <c r="D21" s="3"/>
      <c r="E21" s="10"/>
      <c r="F21" s="9"/>
      <c r="G21" s="3"/>
      <c r="H21" s="3"/>
      <c r="I21" s="10"/>
      <c r="J21" s="9"/>
      <c r="K21" s="3"/>
      <c r="L21" s="3"/>
      <c r="M21" s="10"/>
      <c r="N21" s="9"/>
      <c r="O21" s="3"/>
      <c r="P21" s="3"/>
      <c r="Q21" s="3"/>
      <c r="R21" s="10"/>
      <c r="T21" s="9"/>
      <c r="U21" s="3"/>
      <c r="V21" s="3"/>
      <c r="W21" s="10"/>
      <c r="X21" s="9"/>
      <c r="Y21" s="3"/>
      <c r="Z21" s="3"/>
      <c r="AA21" s="10"/>
      <c r="AC21" s="9"/>
      <c r="AD21" s="3"/>
      <c r="AE21" s="3"/>
      <c r="AF21" s="10"/>
      <c r="AG21" s="9"/>
      <c r="AH21" s="3"/>
      <c r="AI21" s="3"/>
      <c r="AJ21" s="10"/>
      <c r="AK21" s="9"/>
      <c r="AL21" s="3"/>
      <c r="AM21" s="3"/>
      <c r="AN21" s="10"/>
      <c r="AO21" s="9"/>
      <c r="AP21" s="3"/>
      <c r="AQ21" s="3"/>
      <c r="AR21" s="10"/>
      <c r="AS21" s="9"/>
      <c r="AT21" s="3"/>
      <c r="AU21" s="3"/>
      <c r="AV21" s="10"/>
      <c r="AW21" s="9"/>
      <c r="AX21" s="3"/>
      <c r="AY21" s="3"/>
      <c r="AZ21" s="10"/>
      <c r="BA21" s="13"/>
      <c r="BC21" s="9"/>
      <c r="BD21" s="3"/>
      <c r="BE21" s="3"/>
      <c r="BF21" s="10"/>
      <c r="BG21" s="9"/>
      <c r="BH21" s="3"/>
      <c r="BI21" s="3"/>
      <c r="BJ21" s="10"/>
    </row>
    <row r="22" spans="2:62" x14ac:dyDescent="0.25">
      <c r="S22" s="4"/>
      <c r="T22" s="4"/>
      <c r="U22" s="4"/>
      <c r="V22" s="4"/>
      <c r="W22" s="4"/>
      <c r="X22" s="4"/>
    </row>
    <row r="23" spans="2:62" x14ac:dyDescent="0.25">
      <c r="S23" s="4"/>
      <c r="T23" s="4"/>
      <c r="U23" s="4"/>
      <c r="V23" s="4"/>
      <c r="W23" s="4"/>
      <c r="X23" s="4"/>
    </row>
    <row r="24" spans="2:62" x14ac:dyDescent="0.25">
      <c r="S24" s="4"/>
      <c r="T24" s="4"/>
      <c r="U24" s="4"/>
      <c r="V24" s="4"/>
      <c r="W24" s="4"/>
      <c r="X24" s="4"/>
    </row>
    <row r="25" spans="2:62" x14ac:dyDescent="0.25">
      <c r="S25" s="4"/>
      <c r="T25" s="4"/>
      <c r="U25" s="4"/>
      <c r="V25" s="4"/>
      <c r="W25" s="4"/>
      <c r="X25" s="4"/>
    </row>
    <row r="26" spans="2:62" x14ac:dyDescent="0.25">
      <c r="S26" s="4"/>
      <c r="T26" s="4"/>
      <c r="U26" s="4"/>
      <c r="V26" s="4"/>
      <c r="W26" s="4"/>
      <c r="X26" s="4"/>
    </row>
  </sheetData>
  <mergeCells count="19">
    <mergeCell ref="BC5:BF5"/>
    <mergeCell ref="BG5:BJ5"/>
    <mergeCell ref="BC4:BJ4"/>
    <mergeCell ref="B2:D2"/>
    <mergeCell ref="B3:D3"/>
    <mergeCell ref="AO5:AR5"/>
    <mergeCell ref="AS5:AV5"/>
    <mergeCell ref="AW5:AZ5"/>
    <mergeCell ref="AC4:BA4"/>
    <mergeCell ref="BA5:BA6"/>
    <mergeCell ref="X5:AA5"/>
    <mergeCell ref="T4:AA4"/>
    <mergeCell ref="AC5:AF5"/>
    <mergeCell ref="AG5:AJ5"/>
    <mergeCell ref="AK5:AN5"/>
    <mergeCell ref="F5:I5"/>
    <mergeCell ref="J5:M5"/>
    <mergeCell ref="T5:W5"/>
    <mergeCell ref="N5:R5"/>
  </mergeCells>
  <conditionalFormatting sqref="BF8">
    <cfRule type="containsText" dxfId="11" priority="3" operator="containsText" text="NO PARRILLA">
      <formula>NOT(ISERROR(SEARCH("NO PARRILLA",BF8)))</formula>
    </cfRule>
    <cfRule type="containsText" dxfId="10" priority="4" operator="containsText" text="PARRILLA">
      <formula>NOT(ISERROR(SEARCH("PARRILLA",BF8)))</formula>
    </cfRule>
  </conditionalFormatting>
  <conditionalFormatting sqref="BJ8">
    <cfRule type="containsText" dxfId="9" priority="1" operator="containsText" text="NO PARRILLA">
      <formula>NOT(ISERROR(SEARCH("NO PARRILLA",BJ8)))</formula>
    </cfRule>
    <cfRule type="containsText" dxfId="8" priority="2" operator="containsText" text="PARRILLA">
      <formula>NOT(ISERROR(SEARCH("PARRILLA",BJ8)))</formula>
    </cfRule>
  </conditionalFormatting>
  <conditionalFormatting sqref="W8 AA8 AF8 AJ8 AN8 AR8 AV8 AZ8:BA8">
    <cfRule type="cellIs" dxfId="7" priority="25" operator="lessThan">
      <formula>$E$3</formula>
    </cfRule>
    <cfRule type="cellIs" dxfId="6" priority="26" operator="greaterThan">
      <formula>$E$3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2018-12-10T00:09:46Z</dcterms:modified>
</cp:coreProperties>
</file>