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Google Drive\Trabajos\Proyecto de Hormigón Armado\proyecto-CI5206\Tarea 02\"/>
    </mc:Choice>
  </mc:AlternateContent>
  <xr:revisionPtr revIDLastSave="0" documentId="10_ncr:100000_{0C877A02-F512-4A82-BED8-370E12ED8C98}" xr6:coauthVersionLast="31" xr6:coauthVersionMax="31" xr10:uidLastSave="{00000000-0000-0000-0000-000000000000}"/>
  <bookViews>
    <workbookView xWindow="0" yWindow="0" windowWidth="17256" windowHeight="5652" xr2:uid="{02DCFF44-6514-457A-8521-53C0490CA4AF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8" i="1" s="1"/>
  <c r="G25" i="1" s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G26" i="1"/>
  <c r="D24" i="1"/>
  <c r="D22" i="1"/>
  <c r="D21" i="1"/>
  <c r="G24" i="1"/>
  <c r="N26" i="1"/>
  <c r="M26" i="1"/>
  <c r="J26" i="1"/>
  <c r="I26" i="1"/>
  <c r="N25" i="1"/>
  <c r="M25" i="1"/>
  <c r="J25" i="1"/>
  <c r="I25" i="1"/>
  <c r="J24" i="1"/>
  <c r="N24" i="1"/>
  <c r="P24" i="1" s="1"/>
  <c r="I24" i="1"/>
  <c r="M24" i="1" s="1"/>
  <c r="O24" i="1" s="1"/>
  <c r="AF2" i="1"/>
  <c r="AE2" i="1"/>
  <c r="D11" i="1"/>
  <c r="N23" i="1"/>
  <c r="J23" i="1"/>
  <c r="I23" i="1"/>
  <c r="M23" i="1" s="1"/>
  <c r="I10" i="1"/>
  <c r="M10" i="1" s="1"/>
  <c r="D8" i="1"/>
  <c r="J22" i="1"/>
  <c r="H3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G3" i="1"/>
  <c r="S23" i="1" l="1"/>
  <c r="T23" i="1"/>
  <c r="H24" i="1"/>
  <c r="S10" i="1"/>
  <c r="Q10" i="1"/>
  <c r="I8" i="1"/>
  <c r="M8" i="1" s="1"/>
  <c r="I14" i="1"/>
  <c r="M14" i="1" s="1"/>
  <c r="I6" i="1"/>
  <c r="M6" i="1" s="1"/>
  <c r="I21" i="1"/>
  <c r="M21" i="1" s="1"/>
  <c r="S21" i="1" s="1"/>
  <c r="I13" i="1"/>
  <c r="M13" i="1" s="1"/>
  <c r="I5" i="1"/>
  <c r="M5" i="1" s="1"/>
  <c r="I16" i="1"/>
  <c r="M16" i="1" s="1"/>
  <c r="I3" i="1"/>
  <c r="M3" i="1" s="1"/>
  <c r="S3" i="1" s="1"/>
  <c r="I20" i="1"/>
  <c r="M20" i="1" s="1"/>
  <c r="I12" i="1"/>
  <c r="M12" i="1" s="1"/>
  <c r="I4" i="1"/>
  <c r="M4" i="1" s="1"/>
  <c r="I9" i="1"/>
  <c r="M9" i="1" s="1"/>
  <c r="I15" i="1"/>
  <c r="M15" i="1" s="1"/>
  <c r="I19" i="1"/>
  <c r="M19" i="1" s="1"/>
  <c r="I11" i="1"/>
  <c r="M11" i="1" s="1"/>
  <c r="I17" i="1"/>
  <c r="M17" i="1" s="1"/>
  <c r="I7" i="1"/>
  <c r="M7" i="1" s="1"/>
  <c r="I22" i="1"/>
  <c r="M22" i="1" s="1"/>
  <c r="S22" i="1" s="1"/>
  <c r="I18" i="1"/>
  <c r="M18" i="1" s="1"/>
  <c r="Q23" i="1"/>
  <c r="N22" i="1"/>
  <c r="J7" i="1"/>
  <c r="N7" i="1" s="1"/>
  <c r="T7" i="1" s="1"/>
  <c r="J15" i="1"/>
  <c r="N15" i="1" s="1"/>
  <c r="T15" i="1" s="1"/>
  <c r="J8" i="1"/>
  <c r="N8" i="1" s="1"/>
  <c r="T8" i="1" s="1"/>
  <c r="J16" i="1"/>
  <c r="N16" i="1" s="1"/>
  <c r="T16" i="1" s="1"/>
  <c r="J3" i="1"/>
  <c r="N3" i="1" s="1"/>
  <c r="J9" i="1"/>
  <c r="N9" i="1" s="1"/>
  <c r="T9" i="1" s="1"/>
  <c r="J17" i="1"/>
  <c r="N17" i="1" s="1"/>
  <c r="T17" i="1" s="1"/>
  <c r="J10" i="1"/>
  <c r="N10" i="1" s="1"/>
  <c r="T10" i="1" s="1"/>
  <c r="J18" i="1"/>
  <c r="N18" i="1" s="1"/>
  <c r="T18" i="1" s="1"/>
  <c r="J11" i="1"/>
  <c r="N11" i="1" s="1"/>
  <c r="T11" i="1" s="1"/>
  <c r="J19" i="1"/>
  <c r="N19" i="1" s="1"/>
  <c r="T19" i="1" s="1"/>
  <c r="J4" i="1"/>
  <c r="N4" i="1" s="1"/>
  <c r="T4" i="1" s="1"/>
  <c r="J12" i="1"/>
  <c r="N12" i="1" s="1"/>
  <c r="T12" i="1" s="1"/>
  <c r="J20" i="1"/>
  <c r="N20" i="1" s="1"/>
  <c r="T20" i="1" s="1"/>
  <c r="J5" i="1"/>
  <c r="N5" i="1" s="1"/>
  <c r="T5" i="1" s="1"/>
  <c r="J13" i="1"/>
  <c r="N13" i="1" s="1"/>
  <c r="T13" i="1" s="1"/>
  <c r="J21" i="1"/>
  <c r="N21" i="1" s="1"/>
  <c r="P21" i="1" s="1"/>
  <c r="J6" i="1"/>
  <c r="N6" i="1" s="1"/>
  <c r="T6" i="1" s="1"/>
  <c r="J14" i="1"/>
  <c r="H25" i="1" l="1"/>
  <c r="T24" i="1"/>
  <c r="Q24" i="1"/>
  <c r="S24" i="1"/>
  <c r="S19" i="1"/>
  <c r="Q19" i="1"/>
  <c r="S15" i="1"/>
  <c r="Q15" i="1"/>
  <c r="Q9" i="1"/>
  <c r="S9" i="1"/>
  <c r="S18" i="1"/>
  <c r="Q18" i="1"/>
  <c r="S6" i="1"/>
  <c r="Q6" i="1"/>
  <c r="S12" i="1"/>
  <c r="Q12" i="1"/>
  <c r="Q8" i="1"/>
  <c r="S8" i="1"/>
  <c r="S5" i="1"/>
  <c r="Q5" i="1"/>
  <c r="S13" i="1"/>
  <c r="Q13" i="1"/>
  <c r="S4" i="1"/>
  <c r="Q4" i="1"/>
  <c r="S14" i="1"/>
  <c r="S7" i="1"/>
  <c r="Q7" i="1"/>
  <c r="Q20" i="1"/>
  <c r="S20" i="1"/>
  <c r="Q17" i="1"/>
  <c r="S17" i="1"/>
  <c r="Q11" i="1"/>
  <c r="S11" i="1"/>
  <c r="S16" i="1"/>
  <c r="Q16" i="1"/>
  <c r="T22" i="1"/>
  <c r="Q22" i="1"/>
  <c r="T21" i="1"/>
  <c r="Q21" i="1"/>
  <c r="Q3" i="1"/>
  <c r="T3" i="1"/>
  <c r="N14" i="1"/>
  <c r="T14" i="1" s="1"/>
  <c r="P25" i="1" l="1"/>
  <c r="O25" i="1"/>
  <c r="H26" i="1"/>
  <c r="Q25" i="1"/>
  <c r="T25" i="1"/>
  <c r="S25" i="1"/>
  <c r="Q14" i="1"/>
  <c r="P26" i="1" l="1"/>
  <c r="O26" i="1"/>
  <c r="Q26" i="1"/>
  <c r="T26" i="1"/>
  <c r="S26" i="1"/>
</calcChain>
</file>

<file path=xl/sharedStrings.xml><?xml version="1.0" encoding="utf-8"?>
<sst xmlns="http://schemas.openxmlformats.org/spreadsheetml/2006/main" count="52" uniqueCount="49">
  <si>
    <t>N° piso</t>
  </si>
  <si>
    <t>Importancia (I)</t>
  </si>
  <si>
    <t>[-]</t>
  </si>
  <si>
    <t>q</t>
  </si>
  <si>
    <t>[T/m2]</t>
  </si>
  <si>
    <t>Coeficiente sísmico</t>
  </si>
  <si>
    <t>[%]</t>
  </si>
  <si>
    <t>[m2]</t>
  </si>
  <si>
    <t>Qacum</t>
  </si>
  <si>
    <t>Apiso tipo</t>
  </si>
  <si>
    <t>(EST)</t>
  </si>
  <si>
    <t>Vista oriente</t>
  </si>
  <si>
    <t>( EST)</t>
  </si>
  <si>
    <t>( EST) + ENTRADA</t>
  </si>
  <si>
    <t>Largo muro x</t>
  </si>
  <si>
    <t>Largo muro y</t>
  </si>
  <si>
    <t>ex</t>
  </si>
  <si>
    <t>ey</t>
  </si>
  <si>
    <t>Taux</t>
  </si>
  <si>
    <t>Tauy</t>
  </si>
  <si>
    <t>Tau</t>
  </si>
  <si>
    <t>[kgf/cm^2]</t>
  </si>
  <si>
    <t>PISO TIPO Y</t>
  </si>
  <si>
    <t>PISO TIPO X</t>
  </si>
  <si>
    <t>3 Y</t>
  </si>
  <si>
    <t>3 X</t>
  </si>
  <si>
    <t>2 Y</t>
  </si>
  <si>
    <t xml:space="preserve">2 X </t>
  </si>
  <si>
    <t>1 Y</t>
  </si>
  <si>
    <t>1 X</t>
  </si>
  <si>
    <t>SUMA</t>
  </si>
  <si>
    <t>[T/cm^2]</t>
  </si>
  <si>
    <t>Q</t>
  </si>
  <si>
    <t>Eval</t>
  </si>
  <si>
    <t>Sobrado x</t>
  </si>
  <si>
    <t>Sobrado y</t>
  </si>
  <si>
    <t>Área piso 2</t>
  </si>
  <si>
    <t>Hall</t>
  </si>
  <si>
    <t>Tienda</t>
  </si>
  <si>
    <t>TOTAL</t>
  </si>
  <si>
    <t>Área piso 1</t>
  </si>
  <si>
    <t>piso tipo</t>
  </si>
  <si>
    <t>Estac</t>
  </si>
  <si>
    <t>tipo piso</t>
  </si>
  <si>
    <t>ascensor</t>
  </si>
  <si>
    <t xml:space="preserve">total </t>
  </si>
  <si>
    <t>torre + medio est</t>
  </si>
  <si>
    <t>% TauX</t>
  </si>
  <si>
    <t>% TauY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</si>
</sst>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4" borderId="0" xfId="0" applyFill="1"/>
    <xf numFmtId="2" fontId="0" fillId="0" borderId="0" xfId="0" applyNumberFormat="1" applyBorder="1" applyAlignment="1">
      <alignment horizontal="center"/>
    </xf>
    <xf numFmtId="0" fontId="2" fillId="0" borderId="17" xfId="0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right"/>
    </xf>
    <xf numFmtId="167" fontId="0" fillId="0" borderId="3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4C21-7A4B-487E-B815-3438660120DA}">
  <dimension ref="A1:AF28"/>
  <sheetViews>
    <sheetView tabSelected="1" zoomScale="70" zoomScaleNormal="70" workbookViewId="0">
      <selection activeCell="P1" sqref="M1:P12"/>
    </sheetView>
  </sheetViews>
  <sheetFormatPr baseColWidth="10" defaultRowHeight="14.4" x14ac:dyDescent="0.3"/>
  <cols>
    <col min="1" max="1" width="11.5546875" customWidth="1"/>
    <col min="2" max="2" width="16.88671875" style="3" bestFit="1" customWidth="1"/>
    <col min="3" max="3" width="10" style="1" bestFit="1" customWidth="1"/>
    <col min="6" max="6" width="6.77734375" style="1" bestFit="1" customWidth="1"/>
    <col min="7" max="7" width="12.21875" bestFit="1" customWidth="1"/>
    <col min="9" max="9" width="12" bestFit="1" customWidth="1"/>
    <col min="10" max="10" width="12.109375" bestFit="1" customWidth="1"/>
    <col min="11" max="11" width="5.33203125" customWidth="1"/>
    <col min="12" max="12" width="7.5546875" customWidth="1"/>
    <col min="13" max="13" width="8.21875" bestFit="1" customWidth="1"/>
    <col min="14" max="16" width="8.44140625" customWidth="1"/>
    <col min="18" max="18" width="15.21875" bestFit="1" customWidth="1"/>
    <col min="23" max="31" width="11.5546875" style="1"/>
  </cols>
  <sheetData>
    <row r="1" spans="1:32" ht="15" thickBot="1" x14ac:dyDescent="0.35"/>
    <row r="2" spans="1:32" ht="15" thickBot="1" x14ac:dyDescent="0.35">
      <c r="B2" s="3" t="s">
        <v>9</v>
      </c>
      <c r="C2" s="1" t="s">
        <v>7</v>
      </c>
      <c r="D2" s="1">
        <v>410.4</v>
      </c>
      <c r="F2" s="8" t="s">
        <v>0</v>
      </c>
      <c r="G2" s="19" t="s">
        <v>32</v>
      </c>
      <c r="H2" s="9" t="s">
        <v>8</v>
      </c>
      <c r="I2" s="19" t="s">
        <v>14</v>
      </c>
      <c r="J2" s="9" t="s">
        <v>15</v>
      </c>
      <c r="K2" s="8" t="s">
        <v>16</v>
      </c>
      <c r="L2" s="9" t="s">
        <v>17</v>
      </c>
      <c r="M2" s="8" t="s">
        <v>18</v>
      </c>
      <c r="N2" s="19" t="s">
        <v>19</v>
      </c>
      <c r="O2" s="8" t="s">
        <v>47</v>
      </c>
      <c r="P2" s="9" t="s">
        <v>48</v>
      </c>
      <c r="Q2" s="9" t="s">
        <v>33</v>
      </c>
      <c r="S2" s="21" t="s">
        <v>34</v>
      </c>
      <c r="T2" s="22" t="s">
        <v>35</v>
      </c>
      <c r="W2" s="8" t="s">
        <v>22</v>
      </c>
      <c r="X2" s="9" t="s">
        <v>23</v>
      </c>
      <c r="Y2" s="8" t="s">
        <v>24</v>
      </c>
      <c r="Z2" s="9" t="s">
        <v>25</v>
      </c>
      <c r="AA2" s="8" t="s">
        <v>26</v>
      </c>
      <c r="AB2" s="9" t="s">
        <v>27</v>
      </c>
      <c r="AC2" s="8" t="s">
        <v>28</v>
      </c>
      <c r="AD2" s="9" t="s">
        <v>29</v>
      </c>
      <c r="AE2" s="8" t="str">
        <f>"-1 Y"</f>
        <v>-1 Y</v>
      </c>
      <c r="AF2" s="9" t="str">
        <f>"-1 X"</f>
        <v>-1 X</v>
      </c>
    </row>
    <row r="3" spans="1:32" x14ac:dyDescent="0.3">
      <c r="B3" s="3" t="s">
        <v>1</v>
      </c>
      <c r="C3" s="1" t="s">
        <v>2</v>
      </c>
      <c r="D3" s="1">
        <v>1</v>
      </c>
      <c r="E3" s="1"/>
      <c r="F3" s="52">
        <v>23</v>
      </c>
      <c r="G3" s="49">
        <f>$D$2*$D$4*$D$5</f>
        <v>41.04</v>
      </c>
      <c r="H3" s="53">
        <f>G3</f>
        <v>41.04</v>
      </c>
      <c r="I3" s="18">
        <f>$X$25</f>
        <v>61.86</v>
      </c>
      <c r="J3" s="14">
        <f>$W$25</f>
        <v>53.12</v>
      </c>
      <c r="K3" s="44">
        <v>0.2</v>
      </c>
      <c r="L3" s="45">
        <v>0.2</v>
      </c>
      <c r="M3" s="13">
        <f t="shared" ref="M3:M22" si="0">I3*K3*$D$8*100*100</f>
        <v>866.04</v>
      </c>
      <c r="N3" s="18">
        <f>J3*L3*$D$8*100*100</f>
        <v>743.68000000000006</v>
      </c>
      <c r="O3" s="38">
        <f>H3/M3</f>
        <v>4.738811140363032E-2</v>
      </c>
      <c r="P3" s="40">
        <f>H3/N3</f>
        <v>5.5185025817555931E-2</v>
      </c>
      <c r="Q3" s="11" t="str">
        <f>IF(OR(M3&lt;H3,N3&lt;H3),"MALO","WENO")</f>
        <v>WENO</v>
      </c>
      <c r="S3" s="23">
        <f>M3-H3</f>
        <v>825</v>
      </c>
      <c r="T3" s="24">
        <f>N3-H3</f>
        <v>702.6400000000001</v>
      </c>
      <c r="W3" s="10">
        <v>3.17</v>
      </c>
      <c r="X3" s="11">
        <v>1.6</v>
      </c>
      <c r="Y3" s="10">
        <v>2.5099999999999998</v>
      </c>
      <c r="Z3" s="11">
        <v>1.9</v>
      </c>
      <c r="AA3" s="10"/>
      <c r="AB3" s="11"/>
      <c r="AC3" s="10"/>
      <c r="AD3" s="11"/>
      <c r="AE3" s="10"/>
      <c r="AF3" s="11"/>
    </row>
    <row r="4" spans="1:32" x14ac:dyDescent="0.3">
      <c r="B4" s="3" t="s">
        <v>3</v>
      </c>
      <c r="C4" s="1" t="s">
        <v>4</v>
      </c>
      <c r="D4" s="1">
        <v>1</v>
      </c>
      <c r="E4" s="1"/>
      <c r="F4" s="52">
        <v>22</v>
      </c>
      <c r="G4" s="49">
        <f t="shared" ref="G4:G24" si="1">$D$2*$D$4*$D$5</f>
        <v>41.04</v>
      </c>
      <c r="H4" s="53">
        <f>H3+G4</f>
        <v>82.08</v>
      </c>
      <c r="I4" s="18">
        <f t="shared" ref="I4:I22" si="2">$X$25</f>
        <v>61.86</v>
      </c>
      <c r="J4" s="14">
        <f t="shared" ref="J4:J22" si="3">$W$25</f>
        <v>53.12</v>
      </c>
      <c r="K4" s="44">
        <v>0.2</v>
      </c>
      <c r="L4" s="45">
        <v>0.2</v>
      </c>
      <c r="M4" s="13">
        <f t="shared" si="0"/>
        <v>866.04</v>
      </c>
      <c r="N4" s="18">
        <f t="shared" ref="N4:N22" si="4">J4*L4*$D$8*100*100</f>
        <v>743.68000000000006</v>
      </c>
      <c r="O4" s="38">
        <f t="shared" ref="O4:O26" si="5">H4/M4</f>
        <v>9.4776222807260641E-2</v>
      </c>
      <c r="P4" s="40">
        <f t="shared" ref="P4:P26" si="6">H4/N4</f>
        <v>0.11037005163511186</v>
      </c>
      <c r="Q4" s="11" t="str">
        <f t="shared" ref="Q4:Q26" si="7">IF(OR(M4&lt;H4,N4&lt;H4),"MALO","WENO")</f>
        <v>WENO</v>
      </c>
      <c r="S4" s="25">
        <f t="shared" ref="S4:S26" si="8">M4-H4</f>
        <v>783.95999999999992</v>
      </c>
      <c r="T4" s="26">
        <f t="shared" ref="T4:T26" si="9">N4-H4</f>
        <v>661.6</v>
      </c>
      <c r="W4" s="10"/>
      <c r="X4" s="11">
        <v>1.9</v>
      </c>
      <c r="Y4" s="10">
        <v>5.3369999999999997</v>
      </c>
      <c r="Z4" s="11">
        <v>1.6</v>
      </c>
      <c r="AA4" s="10"/>
      <c r="AB4" s="11"/>
      <c r="AC4" s="10"/>
      <c r="AD4" s="11"/>
      <c r="AE4" s="10"/>
      <c r="AF4" s="11"/>
    </row>
    <row r="5" spans="1:32" x14ac:dyDescent="0.3">
      <c r="B5" s="3" t="s">
        <v>5</v>
      </c>
      <c r="C5" s="1" t="s">
        <v>6</v>
      </c>
      <c r="D5" s="2">
        <v>0.1</v>
      </c>
      <c r="E5" s="1"/>
      <c r="F5" s="52">
        <v>21</v>
      </c>
      <c r="G5" s="49">
        <f t="shared" si="1"/>
        <v>41.04</v>
      </c>
      <c r="H5" s="53">
        <f t="shared" ref="H5:H26" si="10">H4+G5</f>
        <v>123.12</v>
      </c>
      <c r="I5" s="18">
        <f t="shared" si="2"/>
        <v>61.86</v>
      </c>
      <c r="J5" s="14">
        <f t="shared" si="3"/>
        <v>53.12</v>
      </c>
      <c r="K5" s="44">
        <v>0.2</v>
      </c>
      <c r="L5" s="45">
        <v>0.2</v>
      </c>
      <c r="M5" s="13">
        <f t="shared" si="0"/>
        <v>866.04</v>
      </c>
      <c r="N5" s="18">
        <f t="shared" si="4"/>
        <v>743.68000000000006</v>
      </c>
      <c r="O5" s="38">
        <f t="shared" si="5"/>
        <v>0.14216433421089097</v>
      </c>
      <c r="P5" s="40">
        <f t="shared" si="6"/>
        <v>0.16555507745266781</v>
      </c>
      <c r="Q5" s="11" t="str">
        <f t="shared" si="7"/>
        <v>WENO</v>
      </c>
      <c r="S5" s="25">
        <f t="shared" si="8"/>
        <v>742.92</v>
      </c>
      <c r="T5" s="26">
        <f t="shared" si="9"/>
        <v>620.56000000000006</v>
      </c>
      <c r="W5" s="10"/>
      <c r="X5" s="11"/>
      <c r="Y5" s="10">
        <v>3.17</v>
      </c>
      <c r="Z5" s="11">
        <v>3.39</v>
      </c>
      <c r="AA5" s="10"/>
      <c r="AB5" s="11"/>
      <c r="AC5" s="10"/>
      <c r="AD5" s="11"/>
      <c r="AE5" s="10"/>
      <c r="AF5" s="11"/>
    </row>
    <row r="6" spans="1:32" x14ac:dyDescent="0.3">
      <c r="B6" s="3" t="s">
        <v>20</v>
      </c>
      <c r="C6" s="1" t="s">
        <v>21</v>
      </c>
      <c r="D6" s="1">
        <v>7</v>
      </c>
      <c r="E6" s="2"/>
      <c r="F6" s="52">
        <v>20</v>
      </c>
      <c r="G6" s="49">
        <f t="shared" si="1"/>
        <v>41.04</v>
      </c>
      <c r="H6" s="53">
        <f t="shared" si="10"/>
        <v>164.16</v>
      </c>
      <c r="I6" s="18">
        <f t="shared" si="2"/>
        <v>61.86</v>
      </c>
      <c r="J6" s="14">
        <f t="shared" si="3"/>
        <v>53.12</v>
      </c>
      <c r="K6" s="44">
        <v>0.2</v>
      </c>
      <c r="L6" s="45">
        <v>0.2</v>
      </c>
      <c r="M6" s="13">
        <f t="shared" si="0"/>
        <v>866.04</v>
      </c>
      <c r="N6" s="18">
        <f t="shared" si="4"/>
        <v>743.68000000000006</v>
      </c>
      <c r="O6" s="38">
        <f t="shared" si="5"/>
        <v>0.18955244561452128</v>
      </c>
      <c r="P6" s="40">
        <f t="shared" si="6"/>
        <v>0.22074010327022373</v>
      </c>
      <c r="Q6" s="11" t="str">
        <f t="shared" si="7"/>
        <v>WENO</v>
      </c>
      <c r="S6" s="25">
        <f t="shared" si="8"/>
        <v>701.88</v>
      </c>
      <c r="T6" s="26">
        <f t="shared" si="9"/>
        <v>579.5200000000001</v>
      </c>
      <c r="W6" s="10">
        <v>3.17</v>
      </c>
      <c r="X6" s="11">
        <v>3.39</v>
      </c>
      <c r="Y6" s="10">
        <v>4.5999999999999996</v>
      </c>
      <c r="Z6" s="11">
        <v>1.6</v>
      </c>
      <c r="AA6" s="10"/>
      <c r="AB6" s="11"/>
      <c r="AC6" s="10"/>
      <c r="AD6" s="11"/>
      <c r="AE6" s="10"/>
      <c r="AF6" s="11"/>
    </row>
    <row r="7" spans="1:32" x14ac:dyDescent="0.3">
      <c r="F7" s="52">
        <v>19</v>
      </c>
      <c r="G7" s="49">
        <f t="shared" si="1"/>
        <v>41.04</v>
      </c>
      <c r="H7" s="53">
        <f t="shared" si="10"/>
        <v>205.2</v>
      </c>
      <c r="I7" s="18">
        <f t="shared" si="2"/>
        <v>61.86</v>
      </c>
      <c r="J7" s="14">
        <f t="shared" si="3"/>
        <v>53.12</v>
      </c>
      <c r="K7" s="44">
        <v>0.2</v>
      </c>
      <c r="L7" s="45">
        <v>0.2</v>
      </c>
      <c r="M7" s="13">
        <f t="shared" si="0"/>
        <v>866.04</v>
      </c>
      <c r="N7" s="18">
        <f t="shared" si="4"/>
        <v>743.68000000000006</v>
      </c>
      <c r="O7" s="38">
        <f t="shared" si="5"/>
        <v>0.23694055701815159</v>
      </c>
      <c r="P7" s="40">
        <f t="shared" si="6"/>
        <v>0.27592512908777966</v>
      </c>
      <c r="Q7" s="11" t="str">
        <f t="shared" si="7"/>
        <v>WENO</v>
      </c>
      <c r="S7" s="25">
        <f t="shared" si="8"/>
        <v>660.83999999999992</v>
      </c>
      <c r="T7" s="26">
        <f t="shared" si="9"/>
        <v>538.48</v>
      </c>
      <c r="W7" s="10">
        <v>5.3369999999999997</v>
      </c>
      <c r="X7" s="11">
        <v>1.6</v>
      </c>
      <c r="Y7" s="10">
        <v>2</v>
      </c>
      <c r="Z7" s="11">
        <v>1.92</v>
      </c>
      <c r="AA7" s="10"/>
      <c r="AB7" s="11"/>
      <c r="AC7" s="10"/>
      <c r="AD7" s="11"/>
      <c r="AE7" s="10"/>
      <c r="AF7" s="11"/>
    </row>
    <row r="8" spans="1:32" x14ac:dyDescent="0.3">
      <c r="A8" s="5"/>
      <c r="B8" s="37" t="s">
        <v>20</v>
      </c>
      <c r="C8" s="4" t="s">
        <v>31</v>
      </c>
      <c r="D8" s="4">
        <f>D6/1000</f>
        <v>7.0000000000000001E-3</v>
      </c>
      <c r="F8" s="52">
        <v>18</v>
      </c>
      <c r="G8" s="49">
        <f t="shared" si="1"/>
        <v>41.04</v>
      </c>
      <c r="H8" s="53">
        <f t="shared" si="10"/>
        <v>246.23999999999998</v>
      </c>
      <c r="I8" s="18">
        <f t="shared" si="2"/>
        <v>61.86</v>
      </c>
      <c r="J8" s="14">
        <f t="shared" si="3"/>
        <v>53.12</v>
      </c>
      <c r="K8" s="44">
        <v>0.2</v>
      </c>
      <c r="L8" s="45">
        <v>0.2</v>
      </c>
      <c r="M8" s="13">
        <f t="shared" si="0"/>
        <v>866.04</v>
      </c>
      <c r="N8" s="18">
        <f t="shared" si="4"/>
        <v>743.68000000000006</v>
      </c>
      <c r="O8" s="38">
        <f t="shared" si="5"/>
        <v>0.28432866842178189</v>
      </c>
      <c r="P8" s="40">
        <f t="shared" si="6"/>
        <v>0.33111015490533557</v>
      </c>
      <c r="Q8" s="11" t="str">
        <f t="shared" si="7"/>
        <v>WENO</v>
      </c>
      <c r="S8" s="25">
        <f t="shared" si="8"/>
        <v>619.79999999999995</v>
      </c>
      <c r="T8" s="26">
        <f t="shared" si="9"/>
        <v>497.44000000000005</v>
      </c>
      <c r="W8" s="10">
        <v>4.5999999999999996</v>
      </c>
      <c r="X8" s="11">
        <v>1.92</v>
      </c>
      <c r="Y8" s="10">
        <v>5.46</v>
      </c>
      <c r="Z8" s="11">
        <v>6.359</v>
      </c>
      <c r="AA8" s="10"/>
      <c r="AB8" s="11"/>
      <c r="AC8" s="10"/>
      <c r="AD8" s="11"/>
      <c r="AE8" s="10"/>
      <c r="AF8" s="11"/>
    </row>
    <row r="9" spans="1:32" x14ac:dyDescent="0.3">
      <c r="A9" s="5"/>
      <c r="B9" s="37"/>
      <c r="C9" s="4"/>
      <c r="D9" s="5"/>
      <c r="F9" s="52">
        <v>17</v>
      </c>
      <c r="G9" s="49">
        <f t="shared" si="1"/>
        <v>41.04</v>
      </c>
      <c r="H9" s="53">
        <f t="shared" si="10"/>
        <v>287.27999999999997</v>
      </c>
      <c r="I9" s="18">
        <f t="shared" si="2"/>
        <v>61.86</v>
      </c>
      <c r="J9" s="14">
        <f t="shared" si="3"/>
        <v>53.12</v>
      </c>
      <c r="K9" s="44">
        <v>0.2</v>
      </c>
      <c r="L9" s="45">
        <v>0.2</v>
      </c>
      <c r="M9" s="13">
        <f t="shared" si="0"/>
        <v>866.04</v>
      </c>
      <c r="N9" s="18">
        <f t="shared" si="4"/>
        <v>743.68000000000006</v>
      </c>
      <c r="O9" s="38">
        <f t="shared" si="5"/>
        <v>0.3317167798254122</v>
      </c>
      <c r="P9" s="40">
        <f t="shared" si="6"/>
        <v>0.38629518072289148</v>
      </c>
      <c r="Q9" s="11" t="str">
        <f t="shared" si="7"/>
        <v>WENO</v>
      </c>
      <c r="S9" s="25">
        <f t="shared" si="8"/>
        <v>578.76</v>
      </c>
      <c r="T9" s="26">
        <f t="shared" si="9"/>
        <v>456.40000000000009</v>
      </c>
      <c r="W9" s="10"/>
      <c r="X9" s="11">
        <v>6.359</v>
      </c>
      <c r="Y9" s="10">
        <v>4.05</v>
      </c>
      <c r="Z9" s="11">
        <v>5.0330000000000004</v>
      </c>
      <c r="AA9" s="10"/>
      <c r="AB9" s="11"/>
      <c r="AC9" s="10"/>
      <c r="AD9" s="11"/>
      <c r="AE9" s="10"/>
      <c r="AF9" s="11"/>
    </row>
    <row r="10" spans="1:32" ht="15" thickBot="1" x14ac:dyDescent="0.35">
      <c r="A10" s="5"/>
      <c r="B10" s="37"/>
      <c r="C10" s="4"/>
      <c r="D10" s="5"/>
      <c r="F10" s="52">
        <v>16</v>
      </c>
      <c r="G10" s="49">
        <f t="shared" si="1"/>
        <v>41.04</v>
      </c>
      <c r="H10" s="53">
        <f t="shared" si="10"/>
        <v>328.32</v>
      </c>
      <c r="I10" s="18">
        <f t="shared" si="2"/>
        <v>61.86</v>
      </c>
      <c r="J10" s="14">
        <f t="shared" si="3"/>
        <v>53.12</v>
      </c>
      <c r="K10" s="44">
        <v>0.2</v>
      </c>
      <c r="L10" s="45">
        <v>0.2</v>
      </c>
      <c r="M10" s="13">
        <f t="shared" si="0"/>
        <v>866.04</v>
      </c>
      <c r="N10" s="18">
        <f t="shared" si="4"/>
        <v>743.68000000000006</v>
      </c>
      <c r="O10" s="38">
        <f t="shared" si="5"/>
        <v>0.37910489122904256</v>
      </c>
      <c r="P10" s="40">
        <f t="shared" si="6"/>
        <v>0.44148020654044745</v>
      </c>
      <c r="Q10" s="11" t="str">
        <f t="shared" si="7"/>
        <v>WENO</v>
      </c>
      <c r="S10" s="25">
        <f t="shared" si="8"/>
        <v>537.72</v>
      </c>
      <c r="T10" s="26">
        <f t="shared" si="9"/>
        <v>415.36000000000007</v>
      </c>
      <c r="W10" s="10">
        <v>2</v>
      </c>
      <c r="X10" s="11">
        <v>6.5590000000000002</v>
      </c>
      <c r="Y10" s="10">
        <v>2.2999999999999998</v>
      </c>
      <c r="Z10" s="11">
        <v>6.5389999999999997</v>
      </c>
      <c r="AA10" s="10"/>
      <c r="AB10" s="11"/>
      <c r="AC10" s="10"/>
      <c r="AD10" s="11"/>
      <c r="AE10" s="10"/>
      <c r="AF10" s="11"/>
    </row>
    <row r="11" spans="1:32" x14ac:dyDescent="0.3">
      <c r="A11" s="5"/>
      <c r="B11" s="32" t="s">
        <v>36</v>
      </c>
      <c r="C11" s="33" t="s">
        <v>41</v>
      </c>
      <c r="D11" s="29">
        <f>D2</f>
        <v>410.4</v>
      </c>
      <c r="F11" s="52">
        <v>15</v>
      </c>
      <c r="G11" s="49">
        <f t="shared" si="1"/>
        <v>41.04</v>
      </c>
      <c r="H11" s="53">
        <f t="shared" si="10"/>
        <v>369.36</v>
      </c>
      <c r="I11" s="18">
        <f t="shared" si="2"/>
        <v>61.86</v>
      </c>
      <c r="J11" s="14">
        <f t="shared" si="3"/>
        <v>53.12</v>
      </c>
      <c r="K11" s="44">
        <v>0.2</v>
      </c>
      <c r="L11" s="45">
        <v>0.2</v>
      </c>
      <c r="M11" s="13">
        <f t="shared" si="0"/>
        <v>866.04</v>
      </c>
      <c r="N11" s="18">
        <f t="shared" si="4"/>
        <v>743.68000000000006</v>
      </c>
      <c r="O11" s="38">
        <f t="shared" si="5"/>
        <v>0.42649300263267287</v>
      </c>
      <c r="P11" s="40">
        <f t="shared" si="6"/>
        <v>0.49666523235800342</v>
      </c>
      <c r="Q11" s="11" t="str">
        <f t="shared" si="7"/>
        <v>WENO</v>
      </c>
      <c r="S11" s="25">
        <f t="shared" si="8"/>
        <v>496.67999999999995</v>
      </c>
      <c r="T11" s="26">
        <f t="shared" si="9"/>
        <v>374.32000000000005</v>
      </c>
      <c r="W11" s="10"/>
      <c r="X11" s="11">
        <v>6.359</v>
      </c>
      <c r="Y11" s="10">
        <v>4.7300000000000004</v>
      </c>
      <c r="Z11" s="11">
        <v>5.4</v>
      </c>
      <c r="AA11" s="10"/>
      <c r="AB11" s="11"/>
      <c r="AC11" s="10"/>
      <c r="AD11" s="11"/>
      <c r="AE11" s="10"/>
      <c r="AF11" s="11"/>
    </row>
    <row r="12" spans="1:32" x14ac:dyDescent="0.3">
      <c r="A12" s="5"/>
      <c r="B12" s="34"/>
      <c r="C12" s="4" t="s">
        <v>37</v>
      </c>
      <c r="D12" s="6">
        <v>-55.494999999999997</v>
      </c>
      <c r="F12" s="52">
        <v>14</v>
      </c>
      <c r="G12" s="49">
        <f t="shared" si="1"/>
        <v>41.04</v>
      </c>
      <c r="H12" s="53">
        <f t="shared" si="10"/>
        <v>410.40000000000003</v>
      </c>
      <c r="I12" s="18">
        <f t="shared" si="2"/>
        <v>61.86</v>
      </c>
      <c r="J12" s="14">
        <f t="shared" si="3"/>
        <v>53.12</v>
      </c>
      <c r="K12" s="44">
        <v>0.2</v>
      </c>
      <c r="L12" s="45">
        <v>0.2</v>
      </c>
      <c r="M12" s="13">
        <f t="shared" si="0"/>
        <v>866.04</v>
      </c>
      <c r="N12" s="18">
        <f t="shared" si="4"/>
        <v>743.68000000000006</v>
      </c>
      <c r="O12" s="38">
        <f t="shared" si="5"/>
        <v>0.47388111403630323</v>
      </c>
      <c r="P12" s="40">
        <f t="shared" si="6"/>
        <v>0.55185025817555933</v>
      </c>
      <c r="Q12" s="11" t="str">
        <f t="shared" si="7"/>
        <v>WENO</v>
      </c>
      <c r="S12" s="25">
        <f t="shared" si="8"/>
        <v>455.63999999999993</v>
      </c>
      <c r="T12" s="26">
        <f t="shared" si="9"/>
        <v>333.28000000000003</v>
      </c>
      <c r="W12" s="10">
        <v>4.05</v>
      </c>
      <c r="X12" s="11">
        <v>5.4</v>
      </c>
      <c r="Y12" s="10">
        <v>2</v>
      </c>
      <c r="Z12" s="11">
        <v>6.5590000000000002</v>
      </c>
      <c r="AA12" s="10"/>
      <c r="AB12" s="11"/>
      <c r="AC12" s="10"/>
      <c r="AD12" s="11"/>
      <c r="AE12" s="10"/>
      <c r="AF12" s="11"/>
    </row>
    <row r="13" spans="1:32" x14ac:dyDescent="0.3">
      <c r="A13" s="5"/>
      <c r="B13" s="34"/>
      <c r="C13" s="4" t="s">
        <v>38</v>
      </c>
      <c r="D13" s="6">
        <v>-28.218</v>
      </c>
      <c r="F13" s="52">
        <v>13</v>
      </c>
      <c r="G13" s="49">
        <f t="shared" si="1"/>
        <v>41.04</v>
      </c>
      <c r="H13" s="53">
        <f t="shared" si="10"/>
        <v>451.44000000000005</v>
      </c>
      <c r="I13" s="18">
        <f t="shared" si="2"/>
        <v>61.86</v>
      </c>
      <c r="J13" s="14">
        <f t="shared" si="3"/>
        <v>53.12</v>
      </c>
      <c r="K13" s="44">
        <v>0.2</v>
      </c>
      <c r="L13" s="45">
        <v>0.2</v>
      </c>
      <c r="M13" s="13">
        <f t="shared" si="0"/>
        <v>866.04</v>
      </c>
      <c r="N13" s="18">
        <f t="shared" si="4"/>
        <v>743.68000000000006</v>
      </c>
      <c r="O13" s="38">
        <f t="shared" si="5"/>
        <v>0.52126922543993359</v>
      </c>
      <c r="P13" s="40">
        <f t="shared" si="6"/>
        <v>0.60703528399311535</v>
      </c>
      <c r="Q13" s="11" t="str">
        <f t="shared" si="7"/>
        <v>WENO</v>
      </c>
      <c r="S13" s="25">
        <f t="shared" si="8"/>
        <v>414.59999999999991</v>
      </c>
      <c r="T13" s="26">
        <f t="shared" si="9"/>
        <v>292.24</v>
      </c>
      <c r="W13" s="10">
        <v>4.7300000000000004</v>
      </c>
      <c r="X13" s="11">
        <v>6.5430000000000001</v>
      </c>
      <c r="Y13" s="10">
        <v>4.5999999999999996</v>
      </c>
      <c r="Z13" s="11">
        <v>6.359</v>
      </c>
      <c r="AA13" s="10"/>
      <c r="AB13" s="11"/>
      <c r="AC13" s="10"/>
      <c r="AD13" s="11"/>
      <c r="AE13" s="10"/>
      <c r="AF13" s="11"/>
    </row>
    <row r="14" spans="1:32" x14ac:dyDescent="0.3">
      <c r="A14" s="5"/>
      <c r="B14" s="34"/>
      <c r="C14" s="4" t="s">
        <v>42</v>
      </c>
      <c r="D14" s="6">
        <f>280.947/2</f>
        <v>140.4735</v>
      </c>
      <c r="F14" s="52">
        <v>12</v>
      </c>
      <c r="G14" s="49">
        <f t="shared" si="1"/>
        <v>41.04</v>
      </c>
      <c r="H14" s="53">
        <f t="shared" si="10"/>
        <v>492.48000000000008</v>
      </c>
      <c r="I14" s="18">
        <f t="shared" si="2"/>
        <v>61.86</v>
      </c>
      <c r="J14" s="14">
        <f t="shared" si="3"/>
        <v>53.12</v>
      </c>
      <c r="K14" s="44">
        <v>0.2</v>
      </c>
      <c r="L14" s="45">
        <v>0.2</v>
      </c>
      <c r="M14" s="13">
        <f t="shared" si="0"/>
        <v>866.04</v>
      </c>
      <c r="N14" s="18">
        <f t="shared" si="4"/>
        <v>743.68000000000006</v>
      </c>
      <c r="O14" s="38">
        <f t="shared" si="5"/>
        <v>0.5686573368435639</v>
      </c>
      <c r="P14" s="40">
        <f t="shared" si="6"/>
        <v>0.66222030981067126</v>
      </c>
      <c r="Q14" s="11" t="str">
        <f t="shared" si="7"/>
        <v>WENO</v>
      </c>
      <c r="S14" s="25">
        <f t="shared" si="8"/>
        <v>373.55999999999989</v>
      </c>
      <c r="T14" s="26">
        <f t="shared" si="9"/>
        <v>251.2</v>
      </c>
      <c r="W14" s="10"/>
      <c r="X14" s="11">
        <v>1.92</v>
      </c>
      <c r="Y14" s="10">
        <v>5.5</v>
      </c>
      <c r="Z14" s="11">
        <v>1.92</v>
      </c>
      <c r="AA14" s="10"/>
      <c r="AB14" s="11"/>
      <c r="AC14" s="10"/>
      <c r="AD14" s="11"/>
      <c r="AE14" s="10"/>
      <c r="AF14" s="11"/>
    </row>
    <row r="15" spans="1:32" x14ac:dyDescent="0.3">
      <c r="A15" s="5"/>
      <c r="B15" s="34"/>
      <c r="C15" s="4"/>
      <c r="D15" s="6"/>
      <c r="F15" s="52">
        <v>11</v>
      </c>
      <c r="G15" s="49">
        <f t="shared" si="1"/>
        <v>41.04</v>
      </c>
      <c r="H15" s="53">
        <f t="shared" si="10"/>
        <v>533.5200000000001</v>
      </c>
      <c r="I15" s="18">
        <f t="shared" si="2"/>
        <v>61.86</v>
      </c>
      <c r="J15" s="14">
        <f t="shared" si="3"/>
        <v>53.12</v>
      </c>
      <c r="K15" s="44">
        <v>0.2</v>
      </c>
      <c r="L15" s="45">
        <v>0.2</v>
      </c>
      <c r="M15" s="13">
        <f t="shared" si="0"/>
        <v>866.04</v>
      </c>
      <c r="N15" s="18">
        <f t="shared" si="4"/>
        <v>743.68000000000006</v>
      </c>
      <c r="O15" s="38">
        <f t="shared" si="5"/>
        <v>0.61604544824719432</v>
      </c>
      <c r="P15" s="40">
        <f t="shared" si="6"/>
        <v>0.71740533562822728</v>
      </c>
      <c r="Q15" s="11" t="str">
        <f t="shared" si="7"/>
        <v>WENO</v>
      </c>
      <c r="S15" s="25">
        <f t="shared" si="8"/>
        <v>332.51999999999987</v>
      </c>
      <c r="T15" s="26">
        <f t="shared" si="9"/>
        <v>210.15999999999997</v>
      </c>
      <c r="W15" s="10">
        <v>5.46</v>
      </c>
      <c r="X15" s="11">
        <v>3.39</v>
      </c>
      <c r="Y15" s="10">
        <v>3.08</v>
      </c>
      <c r="Z15" s="11">
        <v>3.39</v>
      </c>
      <c r="AA15" s="10"/>
      <c r="AB15" s="11"/>
      <c r="AC15" s="10"/>
      <c r="AD15" s="11"/>
      <c r="AE15" s="10"/>
      <c r="AF15" s="11"/>
    </row>
    <row r="16" spans="1:32" x14ac:dyDescent="0.3">
      <c r="A16" s="5"/>
      <c r="B16" s="34"/>
      <c r="C16" s="4"/>
      <c r="D16" s="6"/>
      <c r="F16" s="52">
        <v>10</v>
      </c>
      <c r="G16" s="49">
        <f t="shared" si="1"/>
        <v>41.04</v>
      </c>
      <c r="H16" s="53">
        <f t="shared" si="10"/>
        <v>574.56000000000006</v>
      </c>
      <c r="I16" s="18">
        <f t="shared" si="2"/>
        <v>61.86</v>
      </c>
      <c r="J16" s="14">
        <f t="shared" si="3"/>
        <v>53.12</v>
      </c>
      <c r="K16" s="44">
        <v>0.2</v>
      </c>
      <c r="L16" s="45">
        <v>0.2</v>
      </c>
      <c r="M16" s="13">
        <f t="shared" si="0"/>
        <v>866.04</v>
      </c>
      <c r="N16" s="18">
        <f t="shared" si="4"/>
        <v>743.68000000000006</v>
      </c>
      <c r="O16" s="38">
        <f t="shared" si="5"/>
        <v>0.66343355965082451</v>
      </c>
      <c r="P16" s="40">
        <f t="shared" si="6"/>
        <v>0.77259036144578319</v>
      </c>
      <c r="Q16" s="11" t="str">
        <f t="shared" si="7"/>
        <v>WENO</v>
      </c>
      <c r="S16" s="25">
        <f t="shared" si="8"/>
        <v>291.4799999999999</v>
      </c>
      <c r="T16" s="26">
        <f t="shared" si="9"/>
        <v>169.12</v>
      </c>
      <c r="W16" s="10">
        <v>2.2999999999999998</v>
      </c>
      <c r="X16" s="11">
        <v>1.6</v>
      </c>
      <c r="Y16" s="10"/>
      <c r="Z16" s="11">
        <v>3.39</v>
      </c>
      <c r="AA16" s="10"/>
      <c r="AB16" s="11"/>
      <c r="AC16" s="10"/>
      <c r="AD16" s="11"/>
      <c r="AE16" s="10"/>
      <c r="AF16" s="11"/>
    </row>
    <row r="17" spans="1:32" x14ac:dyDescent="0.3">
      <c r="A17" s="5"/>
      <c r="B17" s="34"/>
      <c r="C17" s="4"/>
      <c r="D17" s="6"/>
      <c r="F17" s="52">
        <v>9</v>
      </c>
      <c r="G17" s="49">
        <f t="shared" si="1"/>
        <v>41.04</v>
      </c>
      <c r="H17" s="53">
        <f t="shared" si="10"/>
        <v>615.6</v>
      </c>
      <c r="I17" s="18">
        <f t="shared" si="2"/>
        <v>61.86</v>
      </c>
      <c r="J17" s="14">
        <f t="shared" si="3"/>
        <v>53.12</v>
      </c>
      <c r="K17" s="44">
        <v>0.2</v>
      </c>
      <c r="L17" s="45">
        <v>0.2</v>
      </c>
      <c r="M17" s="13">
        <f t="shared" si="0"/>
        <v>866.04</v>
      </c>
      <c r="N17" s="18">
        <f t="shared" si="4"/>
        <v>743.68000000000006</v>
      </c>
      <c r="O17" s="38">
        <f t="shared" si="5"/>
        <v>0.71082167105445482</v>
      </c>
      <c r="P17" s="40">
        <f t="shared" si="6"/>
        <v>0.82777538726333899</v>
      </c>
      <c r="Q17" s="11" t="str">
        <f t="shared" si="7"/>
        <v>WENO</v>
      </c>
      <c r="S17" s="25">
        <f t="shared" si="8"/>
        <v>250.43999999999994</v>
      </c>
      <c r="T17" s="26">
        <f t="shared" si="9"/>
        <v>128.08000000000004</v>
      </c>
      <c r="W17" s="10">
        <v>2</v>
      </c>
      <c r="X17" s="11">
        <v>3.35</v>
      </c>
      <c r="Y17" s="10"/>
      <c r="Z17" s="11">
        <v>1.6</v>
      </c>
      <c r="AA17" s="10"/>
      <c r="AB17" s="11"/>
      <c r="AC17" s="10"/>
      <c r="AD17" s="11"/>
      <c r="AE17" s="10"/>
      <c r="AF17" s="11"/>
    </row>
    <row r="18" spans="1:32" ht="15" thickBot="1" x14ac:dyDescent="0.35">
      <c r="A18" s="5"/>
      <c r="B18" s="35"/>
      <c r="C18" s="36" t="s">
        <v>39</v>
      </c>
      <c r="D18" s="7">
        <f>SUM(D11:D14)</f>
        <v>467.16049999999996</v>
      </c>
      <c r="F18" s="52">
        <v>8</v>
      </c>
      <c r="G18" s="49">
        <f t="shared" si="1"/>
        <v>41.04</v>
      </c>
      <c r="H18" s="53">
        <f t="shared" si="10"/>
        <v>656.64</v>
      </c>
      <c r="I18" s="18">
        <f t="shared" si="2"/>
        <v>61.86</v>
      </c>
      <c r="J18" s="14">
        <f t="shared" si="3"/>
        <v>53.12</v>
      </c>
      <c r="K18" s="44">
        <v>0.2</v>
      </c>
      <c r="L18" s="45">
        <v>0.2</v>
      </c>
      <c r="M18" s="13">
        <f t="shared" si="0"/>
        <v>866.04</v>
      </c>
      <c r="N18" s="18">
        <f t="shared" si="4"/>
        <v>743.68000000000006</v>
      </c>
      <c r="O18" s="38">
        <f t="shared" si="5"/>
        <v>0.75820978245808512</v>
      </c>
      <c r="P18" s="40">
        <f t="shared" si="6"/>
        <v>0.8829604130808949</v>
      </c>
      <c r="Q18" s="11" t="str">
        <f t="shared" si="7"/>
        <v>WENO</v>
      </c>
      <c r="S18" s="25">
        <f t="shared" si="8"/>
        <v>209.39999999999998</v>
      </c>
      <c r="T18" s="26">
        <f t="shared" si="9"/>
        <v>87.040000000000077</v>
      </c>
      <c r="W18" s="10"/>
      <c r="X18" s="11">
        <v>1.92</v>
      </c>
      <c r="Y18" s="10"/>
      <c r="Z18" s="11"/>
      <c r="AA18" s="10"/>
      <c r="AB18" s="11"/>
      <c r="AC18" s="10"/>
      <c r="AD18" s="11"/>
      <c r="AE18" s="10"/>
      <c r="AF18" s="11"/>
    </row>
    <row r="19" spans="1:32" x14ac:dyDescent="0.3">
      <c r="A19" s="5"/>
      <c r="B19" s="37"/>
      <c r="C19" s="4"/>
      <c r="D19" s="5"/>
      <c r="F19" s="52">
        <v>7</v>
      </c>
      <c r="G19" s="49">
        <f t="shared" si="1"/>
        <v>41.04</v>
      </c>
      <c r="H19" s="53">
        <f t="shared" si="10"/>
        <v>697.68</v>
      </c>
      <c r="I19" s="18">
        <f t="shared" si="2"/>
        <v>61.86</v>
      </c>
      <c r="J19" s="14">
        <f t="shared" si="3"/>
        <v>53.12</v>
      </c>
      <c r="K19" s="44">
        <v>0.2</v>
      </c>
      <c r="L19" s="45">
        <v>0.2</v>
      </c>
      <c r="M19" s="13">
        <f t="shared" si="0"/>
        <v>866.04</v>
      </c>
      <c r="N19" s="18">
        <f t="shared" si="4"/>
        <v>743.68000000000006</v>
      </c>
      <c r="O19" s="38">
        <f t="shared" si="5"/>
        <v>0.80559789386171532</v>
      </c>
      <c r="P19" s="40">
        <f t="shared" si="6"/>
        <v>0.93814543889845081</v>
      </c>
      <c r="Q19" s="11" t="str">
        <f t="shared" si="7"/>
        <v>WENO</v>
      </c>
      <c r="S19" s="25">
        <f t="shared" si="8"/>
        <v>168.36</v>
      </c>
      <c r="T19" s="26">
        <f t="shared" si="9"/>
        <v>46.000000000000114</v>
      </c>
      <c r="W19" s="10">
        <v>4.5999999999999996</v>
      </c>
      <c r="X19" s="11">
        <v>1.6</v>
      </c>
      <c r="Y19" s="10"/>
      <c r="Z19" s="11"/>
      <c r="AA19" s="10"/>
      <c r="AB19" s="11"/>
      <c r="AC19" s="10"/>
      <c r="AD19" s="11"/>
      <c r="AE19" s="10"/>
      <c r="AF19" s="11"/>
    </row>
    <row r="20" spans="1:32" x14ac:dyDescent="0.3">
      <c r="A20" s="5"/>
      <c r="B20" s="37" t="s">
        <v>40</v>
      </c>
      <c r="C20" s="1" t="s">
        <v>43</v>
      </c>
      <c r="D20" s="4">
        <v>1066.5999999999999</v>
      </c>
      <c r="F20" s="52">
        <v>6</v>
      </c>
      <c r="G20" s="49">
        <f t="shared" si="1"/>
        <v>41.04</v>
      </c>
      <c r="H20" s="53">
        <f t="shared" si="10"/>
        <v>738.71999999999991</v>
      </c>
      <c r="I20" s="18">
        <f t="shared" si="2"/>
        <v>61.86</v>
      </c>
      <c r="J20" s="14">
        <f t="shared" si="3"/>
        <v>53.12</v>
      </c>
      <c r="K20" s="44">
        <v>0.2</v>
      </c>
      <c r="L20" s="45">
        <v>0.2</v>
      </c>
      <c r="M20" s="13">
        <f t="shared" si="0"/>
        <v>866.04</v>
      </c>
      <c r="N20" s="18">
        <f t="shared" si="4"/>
        <v>743.68000000000006</v>
      </c>
      <c r="O20" s="38">
        <f t="shared" si="5"/>
        <v>0.85298600526534563</v>
      </c>
      <c r="P20" s="40">
        <f t="shared" si="6"/>
        <v>0.99333046471600672</v>
      </c>
      <c r="Q20" s="11" t="str">
        <f t="shared" si="7"/>
        <v>WENO</v>
      </c>
      <c r="S20" s="25">
        <f t="shared" si="8"/>
        <v>127.32000000000005</v>
      </c>
      <c r="T20" s="26">
        <f t="shared" si="9"/>
        <v>4.9600000000001501</v>
      </c>
      <c r="W20" s="10">
        <v>5.5</v>
      </c>
      <c r="X20" s="11"/>
      <c r="Y20" s="10"/>
      <c r="Z20" s="11"/>
      <c r="AA20" s="10"/>
      <c r="AB20" s="11"/>
      <c r="AC20" s="10"/>
      <c r="AD20" s="11"/>
      <c r="AE20" s="10"/>
      <c r="AF20" s="11"/>
    </row>
    <row r="21" spans="1:32" x14ac:dyDescent="0.3">
      <c r="A21" s="5"/>
      <c r="B21" s="37"/>
      <c r="C21" s="4" t="s">
        <v>44</v>
      </c>
      <c r="D21" s="5">
        <f>-7.68</f>
        <v>-7.68</v>
      </c>
      <c r="F21" s="52">
        <v>5</v>
      </c>
      <c r="G21" s="49">
        <f t="shared" si="1"/>
        <v>41.04</v>
      </c>
      <c r="H21" s="53">
        <f t="shared" si="10"/>
        <v>779.75999999999988</v>
      </c>
      <c r="I21" s="18">
        <f t="shared" si="2"/>
        <v>61.86</v>
      </c>
      <c r="J21" s="14">
        <f t="shared" si="3"/>
        <v>53.12</v>
      </c>
      <c r="K21" s="44">
        <v>0.2</v>
      </c>
      <c r="L21" s="43">
        <v>0.25</v>
      </c>
      <c r="M21" s="13">
        <f t="shared" si="0"/>
        <v>866.04</v>
      </c>
      <c r="N21" s="18">
        <f t="shared" si="4"/>
        <v>929.59999999999991</v>
      </c>
      <c r="O21" s="38">
        <f t="shared" si="5"/>
        <v>0.90037411666897593</v>
      </c>
      <c r="P21" s="40">
        <f t="shared" si="6"/>
        <v>0.83881239242685024</v>
      </c>
      <c r="Q21" s="11" t="str">
        <f t="shared" si="7"/>
        <v>WENO</v>
      </c>
      <c r="S21" s="25">
        <f t="shared" si="8"/>
        <v>86.280000000000086</v>
      </c>
      <c r="T21" s="26">
        <f t="shared" si="9"/>
        <v>149.84000000000003</v>
      </c>
      <c r="W21" s="10">
        <v>3.08</v>
      </c>
      <c r="X21" s="11"/>
      <c r="Y21" s="10"/>
      <c r="Z21" s="11"/>
      <c r="AA21" s="10"/>
      <c r="AB21" s="11"/>
      <c r="AC21" s="10"/>
      <c r="AD21" s="11"/>
      <c r="AE21" s="10"/>
      <c r="AF21" s="11"/>
    </row>
    <row r="22" spans="1:32" x14ac:dyDescent="0.3">
      <c r="C22" s="1" t="s">
        <v>45</v>
      </c>
      <c r="D22">
        <f>D20+D21</f>
        <v>1058.9199999999998</v>
      </c>
      <c r="F22" s="52">
        <v>4</v>
      </c>
      <c r="G22" s="49">
        <f t="shared" si="1"/>
        <v>41.04</v>
      </c>
      <c r="H22" s="53">
        <f t="shared" si="10"/>
        <v>820.79999999999984</v>
      </c>
      <c r="I22" s="18">
        <f t="shared" si="2"/>
        <v>61.86</v>
      </c>
      <c r="J22" s="14">
        <f t="shared" si="3"/>
        <v>53.12</v>
      </c>
      <c r="K22" s="44">
        <v>0.2</v>
      </c>
      <c r="L22" s="43">
        <v>0.25</v>
      </c>
      <c r="M22" s="13">
        <f t="shared" si="0"/>
        <v>866.04</v>
      </c>
      <c r="N22" s="18">
        <f t="shared" si="4"/>
        <v>929.59999999999991</v>
      </c>
      <c r="O22" s="38">
        <f t="shared" si="5"/>
        <v>0.94776222807260624</v>
      </c>
      <c r="P22" s="40">
        <f t="shared" si="6"/>
        <v>0.8829604130808949</v>
      </c>
      <c r="Q22" s="11" t="str">
        <f t="shared" si="7"/>
        <v>WENO</v>
      </c>
      <c r="S22" s="25">
        <f t="shared" si="8"/>
        <v>45.240000000000123</v>
      </c>
      <c r="T22" s="26">
        <f t="shared" si="9"/>
        <v>108.80000000000007</v>
      </c>
      <c r="W22" s="10">
        <v>3.08</v>
      </c>
      <c r="X22" s="11"/>
      <c r="Y22" s="10"/>
      <c r="Z22" s="11"/>
      <c r="AA22" s="10"/>
      <c r="AB22" s="11"/>
      <c r="AC22" s="10"/>
      <c r="AD22" s="11"/>
      <c r="AE22" s="10"/>
      <c r="AF22" s="11"/>
    </row>
    <row r="23" spans="1:32" x14ac:dyDescent="0.3">
      <c r="F23" s="52">
        <v>3</v>
      </c>
      <c r="G23" s="49">
        <f t="shared" si="1"/>
        <v>41.04</v>
      </c>
      <c r="H23" s="53">
        <f t="shared" si="10"/>
        <v>861.8399999999998</v>
      </c>
      <c r="I23" s="18">
        <f>Z25</f>
        <v>61.86</v>
      </c>
      <c r="J23" s="14">
        <f>Y25</f>
        <v>50.03</v>
      </c>
      <c r="K23" s="44">
        <v>0.2</v>
      </c>
      <c r="L23" s="43">
        <v>0.25</v>
      </c>
      <c r="M23" s="13">
        <f t="shared" ref="M23:M24" si="11">I23*K23*$D$8*100*100</f>
        <v>866.04</v>
      </c>
      <c r="N23" s="18">
        <f t="shared" ref="N23:N24" si="12">J23*L23*$D$8*100*100</f>
        <v>875.52499999999998</v>
      </c>
      <c r="O23" s="38">
        <f t="shared" si="5"/>
        <v>0.99515033947623643</v>
      </c>
      <c r="P23" s="40">
        <f t="shared" si="6"/>
        <v>0.984369378372976</v>
      </c>
      <c r="Q23" s="11" t="str">
        <f t="shared" si="7"/>
        <v>WENO</v>
      </c>
      <c r="S23" s="25">
        <f t="shared" si="8"/>
        <v>4.2000000000001592</v>
      </c>
      <c r="T23" s="26">
        <f t="shared" si="9"/>
        <v>13.685000000000173</v>
      </c>
      <c r="W23" s="10"/>
      <c r="X23" s="11"/>
      <c r="Y23" s="10"/>
      <c r="Z23" s="11"/>
      <c r="AA23" s="10"/>
      <c r="AB23" s="11"/>
      <c r="AC23" s="10"/>
      <c r="AD23" s="11"/>
      <c r="AE23" s="10"/>
      <c r="AF23" s="11"/>
    </row>
    <row r="24" spans="1:32" x14ac:dyDescent="0.3">
      <c r="C24" s="3" t="s">
        <v>46</v>
      </c>
      <c r="D24">
        <f>(D22-D2)/2+D2</f>
        <v>734.65999999999985</v>
      </c>
      <c r="E24" t="s">
        <v>10</v>
      </c>
      <c r="F24" s="52">
        <v>2</v>
      </c>
      <c r="G24" s="50">
        <f t="shared" si="1"/>
        <v>41.04</v>
      </c>
      <c r="H24" s="53">
        <f t="shared" si="10"/>
        <v>902.87999999999977</v>
      </c>
      <c r="I24" s="18">
        <f>AB25</f>
        <v>60.38</v>
      </c>
      <c r="J24" s="14">
        <f>AA25</f>
        <v>45</v>
      </c>
      <c r="K24" s="42">
        <v>0.25</v>
      </c>
      <c r="L24" s="47">
        <v>0.3</v>
      </c>
      <c r="M24" s="13">
        <f t="shared" si="11"/>
        <v>1056.6500000000001</v>
      </c>
      <c r="N24" s="18">
        <f t="shared" si="12"/>
        <v>944.99999999999989</v>
      </c>
      <c r="O24" s="38">
        <f t="shared" si="5"/>
        <v>0.85447404533194504</v>
      </c>
      <c r="P24" s="40">
        <f t="shared" si="6"/>
        <v>0.95542857142857129</v>
      </c>
      <c r="Q24" s="11" t="str">
        <f t="shared" si="7"/>
        <v>WENO</v>
      </c>
      <c r="S24" s="25">
        <f t="shared" si="8"/>
        <v>153.77000000000032</v>
      </c>
      <c r="T24" s="26">
        <f t="shared" si="9"/>
        <v>42.120000000000118</v>
      </c>
      <c r="W24" s="10"/>
      <c r="X24" s="11"/>
      <c r="Y24" s="10"/>
      <c r="Z24" s="11"/>
      <c r="AA24" s="10"/>
      <c r="AB24" s="11"/>
      <c r="AC24" s="10"/>
      <c r="AD24" s="11"/>
      <c r="AE24" s="10"/>
      <c r="AF24" s="11"/>
    </row>
    <row r="25" spans="1:32" ht="15" thickBot="1" x14ac:dyDescent="0.35">
      <c r="E25" t="s">
        <v>10</v>
      </c>
      <c r="F25" s="52">
        <v>1</v>
      </c>
      <c r="G25" s="51">
        <f>$D$18*$D$4*$D$5</f>
        <v>46.716049999999996</v>
      </c>
      <c r="H25" s="53">
        <f t="shared" si="10"/>
        <v>949.59604999999976</v>
      </c>
      <c r="I25" s="18">
        <f>AD25</f>
        <v>71.489999999999995</v>
      </c>
      <c r="J25" s="14">
        <f>AC25</f>
        <v>48.88</v>
      </c>
      <c r="K25" s="42">
        <v>0.25</v>
      </c>
      <c r="L25" s="47">
        <v>0.3</v>
      </c>
      <c r="M25" s="13">
        <f t="shared" ref="M25" si="13">I25*K25*$D$8*100*100</f>
        <v>1251.0749999999998</v>
      </c>
      <c r="N25" s="18">
        <f t="shared" ref="N25" si="14">J25*L25*$D$8*100*100</f>
        <v>1026.48</v>
      </c>
      <c r="O25" s="38">
        <f t="shared" si="5"/>
        <v>0.75902407929180893</v>
      </c>
      <c r="P25" s="40">
        <f t="shared" si="6"/>
        <v>0.92509941742654489</v>
      </c>
      <c r="Q25" s="11" t="str">
        <f t="shared" si="7"/>
        <v>WENO</v>
      </c>
      <c r="R25" t="s">
        <v>13</v>
      </c>
      <c r="S25" s="25">
        <f t="shared" si="8"/>
        <v>301.47895000000005</v>
      </c>
      <c r="T25" s="26">
        <f t="shared" si="9"/>
        <v>76.883950000000254</v>
      </c>
      <c r="V25" s="17" t="s">
        <v>30</v>
      </c>
      <c r="W25" s="30">
        <v>53.12</v>
      </c>
      <c r="X25" s="31">
        <v>61.86</v>
      </c>
      <c r="Y25" s="30">
        <v>50.03</v>
      </c>
      <c r="Z25" s="31">
        <v>61.86</v>
      </c>
      <c r="AA25" s="30">
        <v>45</v>
      </c>
      <c r="AB25" s="31">
        <v>60.38</v>
      </c>
      <c r="AC25" s="30">
        <v>48.88</v>
      </c>
      <c r="AD25" s="31">
        <v>71.489999999999995</v>
      </c>
      <c r="AE25" s="30">
        <v>50.55</v>
      </c>
      <c r="AF25" s="31">
        <v>94.19</v>
      </c>
    </row>
    <row r="26" spans="1:32" ht="15" thickBot="1" x14ac:dyDescent="0.35">
      <c r="E26" t="s">
        <v>10</v>
      </c>
      <c r="F26" s="54">
        <v>-1</v>
      </c>
      <c r="G26" s="55">
        <f>$D$24*$D$4*$D$5</f>
        <v>73.465999999999994</v>
      </c>
      <c r="H26" s="56">
        <f t="shared" si="10"/>
        <v>1023.0620499999998</v>
      </c>
      <c r="I26" s="20">
        <f>AF25</f>
        <v>94.19</v>
      </c>
      <c r="J26" s="16">
        <f>AE25</f>
        <v>50.55</v>
      </c>
      <c r="K26" s="46">
        <v>0.25</v>
      </c>
      <c r="L26" s="48">
        <v>0.3</v>
      </c>
      <c r="M26" s="15">
        <f t="shared" ref="M26" si="15">I26*K26*$D$8*100*100</f>
        <v>1648.3249999999998</v>
      </c>
      <c r="N26" s="20">
        <f t="shared" ref="N26" si="16">J26*L26*$D$8*100*100</f>
        <v>1061.5500000000002</v>
      </c>
      <c r="O26" s="39">
        <f t="shared" si="5"/>
        <v>0.62066767779412424</v>
      </c>
      <c r="P26" s="41">
        <f t="shared" si="6"/>
        <v>0.96374362959822868</v>
      </c>
      <c r="Q26" s="12" t="str">
        <f t="shared" si="7"/>
        <v>WENO</v>
      </c>
      <c r="R26" t="s">
        <v>12</v>
      </c>
      <c r="S26" s="27">
        <f t="shared" si="8"/>
        <v>625.26295000000005</v>
      </c>
      <c r="T26" s="28">
        <f t="shared" si="9"/>
        <v>38.48795000000041</v>
      </c>
    </row>
    <row r="28" spans="1:32" x14ac:dyDescent="0.3">
      <c r="G28" t="s">
        <v>11</v>
      </c>
    </row>
  </sheetData>
  <conditionalFormatting sqref="S3:T26">
    <cfRule type="cellIs" dxfId="0" priority="1" operator="lessThan">
      <formula>0</formula>
    </cfRule>
  </conditionalFormatting>
  <pageMargins left="0.7" right="0.7" top="0.75" bottom="0.75" header="0.3" footer="0.3"/>
  <ignoredErrors>
    <ignoredError sqref="G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2018-10-15T21:45:55Z</dcterms:created>
  <dcterms:modified xsi:type="dcterms:W3CDTF">2018-10-16T02:55:31Z</dcterms:modified>
</cp:coreProperties>
</file>