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Proyecto de Hormigón Armado\proyecto-CI5206\Tarea 02\"/>
    </mc:Choice>
  </mc:AlternateContent>
  <xr:revisionPtr revIDLastSave="0" documentId="10_ncr:100000_{7D1A1900-F494-40B0-ABD1-85CDDFD819CB}" xr6:coauthVersionLast="31" xr6:coauthVersionMax="31" xr10:uidLastSave="{00000000-0000-0000-0000-000000000000}"/>
  <bookViews>
    <workbookView xWindow="0" yWindow="0" windowWidth="17256" windowHeight="5652" activeTab="2" xr2:uid="{02DCFF44-6514-457A-8521-53C0490CA4AF}"/>
  </bookViews>
  <sheets>
    <sheet name="Gráfico2" sheetId="3" r:id="rId1"/>
    <sheet name="Gráfico1" sheetId="2" r:id="rId2"/>
    <sheet name="Hoja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1" l="1"/>
  <c r="M25" i="1"/>
  <c r="J25" i="1"/>
  <c r="I25" i="1"/>
  <c r="J24" i="1"/>
  <c r="N24" i="1"/>
  <c r="I24" i="1"/>
  <c r="M24" i="1" s="1"/>
  <c r="AD2" i="1"/>
  <c r="AC2" i="1"/>
  <c r="AD25" i="1"/>
  <c r="AC25" i="1"/>
  <c r="C17" i="1"/>
  <c r="G24" i="1"/>
  <c r="D15" i="1"/>
  <c r="D12" i="1"/>
  <c r="C11" i="1"/>
  <c r="N23" i="1"/>
  <c r="R23" i="1" s="1"/>
  <c r="J23" i="1"/>
  <c r="I23" i="1"/>
  <c r="M23" i="1" s="1"/>
  <c r="Q23" i="1" s="1"/>
  <c r="I10" i="1"/>
  <c r="M10" i="1" s="1"/>
  <c r="D8" i="1"/>
  <c r="J22" i="1"/>
  <c r="H5" i="1"/>
  <c r="H6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4" i="1"/>
  <c r="H3" i="1"/>
  <c r="G26" i="1"/>
  <c r="G25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24" i="1" l="1"/>
  <c r="Q10" i="1"/>
  <c r="O10" i="1"/>
  <c r="I8" i="1"/>
  <c r="M8" i="1" s="1"/>
  <c r="I14" i="1"/>
  <c r="M14" i="1" s="1"/>
  <c r="I6" i="1"/>
  <c r="M6" i="1" s="1"/>
  <c r="I21" i="1"/>
  <c r="M21" i="1" s="1"/>
  <c r="Q21" i="1" s="1"/>
  <c r="I13" i="1"/>
  <c r="M13" i="1" s="1"/>
  <c r="I5" i="1"/>
  <c r="M5" i="1" s="1"/>
  <c r="I16" i="1"/>
  <c r="M16" i="1" s="1"/>
  <c r="I3" i="1"/>
  <c r="M3" i="1" s="1"/>
  <c r="Q3" i="1" s="1"/>
  <c r="I20" i="1"/>
  <c r="M20" i="1" s="1"/>
  <c r="I12" i="1"/>
  <c r="M12" i="1" s="1"/>
  <c r="I4" i="1"/>
  <c r="M4" i="1" s="1"/>
  <c r="I9" i="1"/>
  <c r="M9" i="1" s="1"/>
  <c r="I15" i="1"/>
  <c r="M15" i="1" s="1"/>
  <c r="I19" i="1"/>
  <c r="M19" i="1" s="1"/>
  <c r="I11" i="1"/>
  <c r="M11" i="1" s="1"/>
  <c r="I17" i="1"/>
  <c r="M17" i="1" s="1"/>
  <c r="I7" i="1"/>
  <c r="M7" i="1" s="1"/>
  <c r="I22" i="1"/>
  <c r="M22" i="1" s="1"/>
  <c r="Q22" i="1" s="1"/>
  <c r="I18" i="1"/>
  <c r="M18" i="1" s="1"/>
  <c r="O23" i="1"/>
  <c r="N22" i="1"/>
  <c r="J7" i="1"/>
  <c r="N7" i="1" s="1"/>
  <c r="R7" i="1" s="1"/>
  <c r="J15" i="1"/>
  <c r="N15" i="1" s="1"/>
  <c r="R15" i="1" s="1"/>
  <c r="J8" i="1"/>
  <c r="N8" i="1" s="1"/>
  <c r="R8" i="1" s="1"/>
  <c r="J16" i="1"/>
  <c r="N16" i="1" s="1"/>
  <c r="R16" i="1" s="1"/>
  <c r="J3" i="1"/>
  <c r="N3" i="1" s="1"/>
  <c r="J9" i="1"/>
  <c r="N9" i="1" s="1"/>
  <c r="R9" i="1" s="1"/>
  <c r="J17" i="1"/>
  <c r="N17" i="1" s="1"/>
  <c r="R17" i="1" s="1"/>
  <c r="J10" i="1"/>
  <c r="N10" i="1" s="1"/>
  <c r="R10" i="1" s="1"/>
  <c r="J18" i="1"/>
  <c r="N18" i="1" s="1"/>
  <c r="R18" i="1" s="1"/>
  <c r="J11" i="1"/>
  <c r="N11" i="1" s="1"/>
  <c r="R11" i="1" s="1"/>
  <c r="J19" i="1"/>
  <c r="N19" i="1" s="1"/>
  <c r="R19" i="1" s="1"/>
  <c r="J4" i="1"/>
  <c r="N4" i="1" s="1"/>
  <c r="R4" i="1" s="1"/>
  <c r="J12" i="1"/>
  <c r="N12" i="1" s="1"/>
  <c r="R12" i="1" s="1"/>
  <c r="J20" i="1"/>
  <c r="N20" i="1" s="1"/>
  <c r="R20" i="1" s="1"/>
  <c r="J5" i="1"/>
  <c r="N5" i="1" s="1"/>
  <c r="R5" i="1" s="1"/>
  <c r="J13" i="1"/>
  <c r="N13" i="1" s="1"/>
  <c r="R13" i="1" s="1"/>
  <c r="J21" i="1"/>
  <c r="N21" i="1" s="1"/>
  <c r="J6" i="1"/>
  <c r="N6" i="1" s="1"/>
  <c r="R6" i="1" s="1"/>
  <c r="J14" i="1"/>
  <c r="H25" i="1" l="1"/>
  <c r="R24" i="1"/>
  <c r="O24" i="1"/>
  <c r="Q24" i="1"/>
  <c r="Q19" i="1"/>
  <c r="O19" i="1"/>
  <c r="Q15" i="1"/>
  <c r="O15" i="1"/>
  <c r="O9" i="1"/>
  <c r="Q9" i="1"/>
  <c r="Q18" i="1"/>
  <c r="O18" i="1"/>
  <c r="Q6" i="1"/>
  <c r="O6" i="1"/>
  <c r="Q12" i="1"/>
  <c r="O12" i="1"/>
  <c r="O8" i="1"/>
  <c r="Q8" i="1"/>
  <c r="Q5" i="1"/>
  <c r="O5" i="1"/>
  <c r="Q13" i="1"/>
  <c r="O13" i="1"/>
  <c r="Q4" i="1"/>
  <c r="O4" i="1"/>
  <c r="Q14" i="1"/>
  <c r="Q7" i="1"/>
  <c r="O7" i="1"/>
  <c r="O20" i="1"/>
  <c r="Q20" i="1"/>
  <c r="O17" i="1"/>
  <c r="Q17" i="1"/>
  <c r="O11" i="1"/>
  <c r="Q11" i="1"/>
  <c r="Q16" i="1"/>
  <c r="O16" i="1"/>
  <c r="R22" i="1"/>
  <c r="O22" i="1"/>
  <c r="R21" i="1"/>
  <c r="O21" i="1"/>
  <c r="O3" i="1"/>
  <c r="R3" i="1"/>
  <c r="N14" i="1"/>
  <c r="R14" i="1" s="1"/>
  <c r="H26" i="1" l="1"/>
  <c r="O25" i="1"/>
  <c r="R25" i="1"/>
  <c r="Q25" i="1"/>
  <c r="O14" i="1"/>
  <c r="O26" i="1" l="1"/>
  <c r="R26" i="1"/>
  <c r="Q26" i="1"/>
</calcChain>
</file>

<file path=xl/sharedStrings.xml><?xml version="1.0" encoding="utf-8"?>
<sst xmlns="http://schemas.openxmlformats.org/spreadsheetml/2006/main" count="44" uniqueCount="41">
  <si>
    <t>N° piso</t>
  </si>
  <si>
    <t>Importancia (I)</t>
  </si>
  <si>
    <t>[-]</t>
  </si>
  <si>
    <t>q</t>
  </si>
  <si>
    <t>[T/m2]</t>
  </si>
  <si>
    <t>Coeficiente sísmico</t>
  </si>
  <si>
    <t>[%]</t>
  </si>
  <si>
    <t>[m2]</t>
  </si>
  <si>
    <t>Qacum</t>
  </si>
  <si>
    <t>Apiso tipo</t>
  </si>
  <si>
    <t>(EST)</t>
  </si>
  <si>
    <t>Vista oriente</t>
  </si>
  <si>
    <t>( EST)</t>
  </si>
  <si>
    <t>( EST) + ENTRADA</t>
  </si>
  <si>
    <t>Largo muro x</t>
  </si>
  <si>
    <t>Largo muro y</t>
  </si>
  <si>
    <t>ex</t>
  </si>
  <si>
    <t>ey</t>
  </si>
  <si>
    <t>Taux</t>
  </si>
  <si>
    <t>Tauy</t>
  </si>
  <si>
    <t>Tau</t>
  </si>
  <si>
    <t>[kgf/cm^2]</t>
  </si>
  <si>
    <t>PISO TIPO Y</t>
  </si>
  <si>
    <t>PISO TIPO X</t>
  </si>
  <si>
    <t>3 Y</t>
  </si>
  <si>
    <t>3 X</t>
  </si>
  <si>
    <t>2 Y</t>
  </si>
  <si>
    <t xml:space="preserve">2 X </t>
  </si>
  <si>
    <t>1 Y</t>
  </si>
  <si>
    <t>1 X</t>
  </si>
  <si>
    <t>SUMA</t>
  </si>
  <si>
    <t>[T/cm^2]</t>
  </si>
  <si>
    <t>Q</t>
  </si>
  <si>
    <t>Eval</t>
  </si>
  <si>
    <t>Sobrado x</t>
  </si>
  <si>
    <t>Sobrado y</t>
  </si>
  <si>
    <t>Área piso 2</t>
  </si>
  <si>
    <t>Hall</t>
  </si>
  <si>
    <t>Tienda</t>
  </si>
  <si>
    <t>TOTAL</t>
  </si>
  <si>
    <t>Área piso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</si>
</sst>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6" borderId="0" xfId="0" applyFill="1"/>
    <xf numFmtId="0" fontId="2" fillId="0" borderId="16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Apiso tipo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Hoja1!$D$2</c:f>
              <c:numCache>
                <c:formatCode>General</c:formatCode>
                <c:ptCount val="1"/>
                <c:pt idx="0">
                  <c:v>410.4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4C19-B093-F796792A8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419784"/>
        <c:axId val="564418472"/>
      </c:barChart>
      <c:catAx>
        <c:axId val="564419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4418472"/>
        <c:crosses val="autoZero"/>
        <c:auto val="1"/>
        <c:lblAlgn val="ctr"/>
        <c:lblOffset val="100"/>
        <c:noMultiLvlLbl val="0"/>
      </c:catAx>
      <c:valAx>
        <c:axId val="5644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441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Apiso tipo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Hoja1!$D$2</c:f>
              <c:numCache>
                <c:formatCode>General</c:formatCode>
                <c:ptCount val="1"/>
                <c:pt idx="0">
                  <c:v>410.4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3-4929-B858-6A7D291A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826056"/>
        <c:axId val="560827696"/>
      </c:barChart>
      <c:catAx>
        <c:axId val="560826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0827696"/>
        <c:crosses val="autoZero"/>
        <c:auto val="1"/>
        <c:lblAlgn val="ctr"/>
        <c:lblOffset val="100"/>
        <c:noMultiLvlLbl val="0"/>
      </c:catAx>
      <c:valAx>
        <c:axId val="5608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08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1337F0-6680-473E-BD71-F8BA5CCA0F2C}">
  <sheetPr/>
  <sheetViews>
    <sheetView zoomScale="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BE747B-AC4D-46BB-9C66-F5F5F6D6D5AF}">
  <sheetPr/>
  <sheetViews>
    <sheetView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170" cy="626852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1DF1C2-B2CA-4F6D-A44A-900C2A38F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170" cy="626852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9E4FF-D984-4688-B038-346B895F23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4C21-7A4B-487E-B815-3438660120DA}">
  <dimension ref="B1:AD28"/>
  <sheetViews>
    <sheetView tabSelected="1" topLeftCell="F1" zoomScale="70" zoomScaleNormal="70" workbookViewId="0">
      <selection activeCell="K26" sqref="K26"/>
    </sheetView>
  </sheetViews>
  <sheetFormatPr baseColWidth="10" defaultRowHeight="14.4" x14ac:dyDescent="0.3"/>
  <cols>
    <col min="1" max="1" width="11.5546875" customWidth="1"/>
    <col min="2" max="2" width="16.88671875" style="3" bestFit="1" customWidth="1"/>
    <col min="3" max="3" width="10" style="1" bestFit="1" customWidth="1"/>
    <col min="6" max="6" width="6.77734375" style="1" bestFit="1" customWidth="1"/>
    <col min="7" max="7" width="12.21875" bestFit="1" customWidth="1"/>
    <col min="9" max="9" width="12" bestFit="1" customWidth="1"/>
    <col min="10" max="10" width="12.109375" bestFit="1" customWidth="1"/>
    <col min="11" max="11" width="5.33203125" customWidth="1"/>
    <col min="12" max="12" width="7.5546875" customWidth="1"/>
    <col min="13" max="13" width="8.21875" bestFit="1" customWidth="1"/>
    <col min="14" max="14" width="8.44140625" customWidth="1"/>
    <col min="16" max="16" width="15.21875" bestFit="1" customWidth="1"/>
    <col min="21" max="29" width="11.5546875" style="1"/>
  </cols>
  <sheetData>
    <row r="1" spans="2:30" ht="15" thickBot="1" x14ac:dyDescent="0.35"/>
    <row r="2" spans="2:30" ht="15" thickBot="1" x14ac:dyDescent="0.35">
      <c r="B2" s="3" t="s">
        <v>9</v>
      </c>
      <c r="C2" s="1" t="s">
        <v>7</v>
      </c>
      <c r="D2" s="1">
        <v>410.4</v>
      </c>
      <c r="F2" s="18" t="s">
        <v>0</v>
      </c>
      <c r="G2" s="19" t="s">
        <v>32</v>
      </c>
      <c r="H2" s="20" t="s">
        <v>8</v>
      </c>
      <c r="I2" s="21" t="s">
        <v>14</v>
      </c>
      <c r="J2" s="22" t="s">
        <v>15</v>
      </c>
      <c r="K2" s="21" t="s">
        <v>16</v>
      </c>
      <c r="L2" s="22" t="s">
        <v>17</v>
      </c>
      <c r="M2" s="21" t="s">
        <v>18</v>
      </c>
      <c r="N2" s="22" t="s">
        <v>19</v>
      </c>
      <c r="O2" s="22" t="s">
        <v>33</v>
      </c>
      <c r="Q2" s="39" t="s">
        <v>34</v>
      </c>
      <c r="R2" s="40" t="s">
        <v>35</v>
      </c>
      <c r="U2" s="21" t="s">
        <v>22</v>
      </c>
      <c r="V2" s="22" t="s">
        <v>23</v>
      </c>
      <c r="W2" s="21" t="s">
        <v>24</v>
      </c>
      <c r="X2" s="22" t="s">
        <v>25</v>
      </c>
      <c r="Y2" s="21" t="s">
        <v>26</v>
      </c>
      <c r="Z2" s="22" t="s">
        <v>27</v>
      </c>
      <c r="AA2" s="21" t="s">
        <v>28</v>
      </c>
      <c r="AB2" s="22" t="s">
        <v>29</v>
      </c>
      <c r="AC2" s="21" t="str">
        <f>"-1 Y"</f>
        <v>-1 Y</v>
      </c>
      <c r="AD2" s="22" t="str">
        <f>"-1 X"</f>
        <v>-1 X</v>
      </c>
    </row>
    <row r="3" spans="2:30" x14ac:dyDescent="0.3">
      <c r="B3" s="3" t="s">
        <v>1</v>
      </c>
      <c r="C3" s="1" t="s">
        <v>2</v>
      </c>
      <c r="D3" s="1">
        <v>1</v>
      </c>
      <c r="E3" s="1"/>
      <c r="F3" s="17">
        <v>23</v>
      </c>
      <c r="G3" s="23">
        <f>$D$2*$D$4*$D$5</f>
        <v>41.04</v>
      </c>
      <c r="H3" s="24">
        <f>G3</f>
        <v>41.04</v>
      </c>
      <c r="I3" s="34">
        <f>$V$25</f>
        <v>61.86</v>
      </c>
      <c r="J3" s="35">
        <f>$U$25</f>
        <v>53.12</v>
      </c>
      <c r="K3" s="34">
        <v>0.2</v>
      </c>
      <c r="L3" s="35">
        <v>0.2</v>
      </c>
      <c r="M3" s="34">
        <f t="shared" ref="M3:M22" si="0">I3*K3*$D$8*100*100</f>
        <v>866.04</v>
      </c>
      <c r="N3" s="35">
        <f>J3*L3*$D$8*100*100</f>
        <v>743.68000000000006</v>
      </c>
      <c r="O3" s="26" t="str">
        <f>IF(OR(M3&lt;H3,N3&lt;H3),"MALO","WENO")</f>
        <v>WENO</v>
      </c>
      <c r="Q3" s="41">
        <f>M3-H3</f>
        <v>825</v>
      </c>
      <c r="R3" s="42">
        <f>N3-H3</f>
        <v>702.6400000000001</v>
      </c>
      <c r="U3" s="25">
        <v>3.17</v>
      </c>
      <c r="V3" s="26">
        <v>1.6</v>
      </c>
      <c r="W3" s="25">
        <v>2.5099999999999998</v>
      </c>
      <c r="X3" s="26">
        <v>1.9</v>
      </c>
      <c r="Y3" s="25"/>
      <c r="Z3" s="26"/>
      <c r="AA3" s="25"/>
      <c r="AB3" s="26"/>
      <c r="AC3" s="25"/>
      <c r="AD3" s="26"/>
    </row>
    <row r="4" spans="2:30" x14ac:dyDescent="0.3">
      <c r="B4" s="3" t="s">
        <v>3</v>
      </c>
      <c r="C4" s="1" t="s">
        <v>4</v>
      </c>
      <c r="D4" s="1">
        <v>1</v>
      </c>
      <c r="E4" s="1"/>
      <c r="F4" s="12">
        <v>22</v>
      </c>
      <c r="G4" s="5">
        <f t="shared" ref="G4:G26" si="1">$D$2*$D$4*$D$5</f>
        <v>41.04</v>
      </c>
      <c r="H4" s="27">
        <f>H3+G4</f>
        <v>82.08</v>
      </c>
      <c r="I4" s="34">
        <f t="shared" ref="I4:I22" si="2">$V$25</f>
        <v>61.86</v>
      </c>
      <c r="J4" s="35">
        <f t="shared" ref="J4:J22" si="3">$U$25</f>
        <v>53.12</v>
      </c>
      <c r="K4" s="34">
        <v>0.2</v>
      </c>
      <c r="L4" s="35">
        <v>0.2</v>
      </c>
      <c r="M4" s="34">
        <f t="shared" si="0"/>
        <v>866.04</v>
      </c>
      <c r="N4" s="35">
        <f t="shared" ref="N4:N22" si="4">J4*L4*$D$8*100*100</f>
        <v>743.68000000000006</v>
      </c>
      <c r="O4" s="26" t="str">
        <f t="shared" ref="O4:O26" si="5">IF(OR(M4&lt;H4,N4&lt;H4),"MALO","WENO")</f>
        <v>WENO</v>
      </c>
      <c r="Q4" s="43">
        <f t="shared" ref="Q4:Q26" si="6">M4-H4</f>
        <v>783.95999999999992</v>
      </c>
      <c r="R4" s="44">
        <f t="shared" ref="R4:R26" si="7">N4-H4</f>
        <v>661.6</v>
      </c>
      <c r="U4" s="25"/>
      <c r="V4" s="26">
        <v>1.9</v>
      </c>
      <c r="W4" s="25">
        <v>5.3369999999999997</v>
      </c>
      <c r="X4" s="26">
        <v>1.6</v>
      </c>
      <c r="Y4" s="25"/>
      <c r="Z4" s="26"/>
      <c r="AA4" s="25"/>
      <c r="AB4" s="26"/>
      <c r="AC4" s="25"/>
      <c r="AD4" s="26"/>
    </row>
    <row r="5" spans="2:30" x14ac:dyDescent="0.3">
      <c r="B5" s="3" t="s">
        <v>5</v>
      </c>
      <c r="C5" s="1" t="s">
        <v>6</v>
      </c>
      <c r="D5" s="2">
        <v>0.1</v>
      </c>
      <c r="E5" s="1"/>
      <c r="F5" s="12">
        <v>21</v>
      </c>
      <c r="G5" s="5">
        <f t="shared" si="1"/>
        <v>41.04</v>
      </c>
      <c r="H5" s="27">
        <f t="shared" ref="H5:H26" si="8">H4+G5</f>
        <v>123.12</v>
      </c>
      <c r="I5" s="34">
        <f t="shared" si="2"/>
        <v>61.86</v>
      </c>
      <c r="J5" s="35">
        <f t="shared" si="3"/>
        <v>53.12</v>
      </c>
      <c r="K5" s="34">
        <v>0.2</v>
      </c>
      <c r="L5" s="35">
        <v>0.2</v>
      </c>
      <c r="M5" s="34">
        <f t="shared" si="0"/>
        <v>866.04</v>
      </c>
      <c r="N5" s="35">
        <f t="shared" si="4"/>
        <v>743.68000000000006</v>
      </c>
      <c r="O5" s="26" t="str">
        <f t="shared" si="5"/>
        <v>WENO</v>
      </c>
      <c r="Q5" s="43">
        <f t="shared" si="6"/>
        <v>742.92</v>
      </c>
      <c r="R5" s="44">
        <f t="shared" si="7"/>
        <v>620.56000000000006</v>
      </c>
      <c r="U5" s="25"/>
      <c r="V5" s="26"/>
      <c r="W5" s="25">
        <v>3.17</v>
      </c>
      <c r="X5" s="26">
        <v>3.39</v>
      </c>
      <c r="Y5" s="25"/>
      <c r="Z5" s="26"/>
      <c r="AA5" s="25"/>
      <c r="AB5" s="26"/>
      <c r="AC5" s="25"/>
      <c r="AD5" s="26"/>
    </row>
    <row r="6" spans="2:30" x14ac:dyDescent="0.3">
      <c r="B6" s="3" t="s">
        <v>20</v>
      </c>
      <c r="C6" s="1" t="s">
        <v>21</v>
      </c>
      <c r="D6" s="1">
        <v>7</v>
      </c>
      <c r="E6" s="2"/>
      <c r="F6" s="12">
        <v>20</v>
      </c>
      <c r="G6" s="5">
        <f t="shared" si="1"/>
        <v>41.04</v>
      </c>
      <c r="H6" s="27">
        <f t="shared" si="8"/>
        <v>164.16</v>
      </c>
      <c r="I6" s="34">
        <f t="shared" si="2"/>
        <v>61.86</v>
      </c>
      <c r="J6" s="35">
        <f t="shared" si="3"/>
        <v>53.12</v>
      </c>
      <c r="K6" s="34">
        <v>0.2</v>
      </c>
      <c r="L6" s="35">
        <v>0.2</v>
      </c>
      <c r="M6" s="34">
        <f t="shared" si="0"/>
        <v>866.04</v>
      </c>
      <c r="N6" s="35">
        <f t="shared" si="4"/>
        <v>743.68000000000006</v>
      </c>
      <c r="O6" s="26" t="str">
        <f t="shared" si="5"/>
        <v>WENO</v>
      </c>
      <c r="Q6" s="43">
        <f t="shared" si="6"/>
        <v>701.88</v>
      </c>
      <c r="R6" s="44">
        <f t="shared" si="7"/>
        <v>579.5200000000001</v>
      </c>
      <c r="U6" s="25">
        <v>3.17</v>
      </c>
      <c r="V6" s="26">
        <v>3.39</v>
      </c>
      <c r="W6" s="25">
        <v>4.5999999999999996</v>
      </c>
      <c r="X6" s="26">
        <v>1.6</v>
      </c>
      <c r="Y6" s="25"/>
      <c r="Z6" s="26"/>
      <c r="AA6" s="25"/>
      <c r="AB6" s="26"/>
      <c r="AC6" s="25"/>
      <c r="AD6" s="26"/>
    </row>
    <row r="7" spans="2:30" x14ac:dyDescent="0.3">
      <c r="F7" s="12">
        <v>19</v>
      </c>
      <c r="G7" s="5">
        <f t="shared" si="1"/>
        <v>41.04</v>
      </c>
      <c r="H7" s="27">
        <f t="shared" si="8"/>
        <v>205.2</v>
      </c>
      <c r="I7" s="34">
        <f t="shared" si="2"/>
        <v>61.86</v>
      </c>
      <c r="J7" s="35">
        <f t="shared" si="3"/>
        <v>53.12</v>
      </c>
      <c r="K7" s="34">
        <v>0.2</v>
      </c>
      <c r="L7" s="35">
        <v>0.2</v>
      </c>
      <c r="M7" s="34">
        <f t="shared" si="0"/>
        <v>866.04</v>
      </c>
      <c r="N7" s="35">
        <f t="shared" si="4"/>
        <v>743.68000000000006</v>
      </c>
      <c r="O7" s="26" t="str">
        <f t="shared" si="5"/>
        <v>WENO</v>
      </c>
      <c r="Q7" s="43">
        <f t="shared" si="6"/>
        <v>660.83999999999992</v>
      </c>
      <c r="R7" s="44">
        <f t="shared" si="7"/>
        <v>538.48</v>
      </c>
      <c r="U7" s="25">
        <v>5.3369999999999997</v>
      </c>
      <c r="V7" s="26">
        <v>1.6</v>
      </c>
      <c r="W7" s="25">
        <v>2</v>
      </c>
      <c r="X7" s="26">
        <v>1.92</v>
      </c>
      <c r="Y7" s="25"/>
      <c r="Z7" s="26"/>
      <c r="AA7" s="25"/>
      <c r="AB7" s="26"/>
      <c r="AC7" s="25"/>
      <c r="AD7" s="26"/>
    </row>
    <row r="8" spans="2:30" x14ac:dyDescent="0.3">
      <c r="B8" s="3" t="s">
        <v>20</v>
      </c>
      <c r="C8" s="1" t="s">
        <v>31</v>
      </c>
      <c r="D8" s="1">
        <f>D6/1000</f>
        <v>7.0000000000000001E-3</v>
      </c>
      <c r="F8" s="12">
        <v>18</v>
      </c>
      <c r="G8" s="5">
        <f t="shared" si="1"/>
        <v>41.04</v>
      </c>
      <c r="H8" s="27">
        <f t="shared" si="8"/>
        <v>246.23999999999998</v>
      </c>
      <c r="I8" s="34">
        <f t="shared" si="2"/>
        <v>61.86</v>
      </c>
      <c r="J8" s="35">
        <f t="shared" si="3"/>
        <v>53.12</v>
      </c>
      <c r="K8" s="34">
        <v>0.2</v>
      </c>
      <c r="L8" s="35">
        <v>0.2</v>
      </c>
      <c r="M8" s="34">
        <f t="shared" si="0"/>
        <v>866.04</v>
      </c>
      <c r="N8" s="35">
        <f t="shared" si="4"/>
        <v>743.68000000000006</v>
      </c>
      <c r="O8" s="26" t="str">
        <f t="shared" si="5"/>
        <v>WENO</v>
      </c>
      <c r="Q8" s="43">
        <f t="shared" si="6"/>
        <v>619.79999999999995</v>
      </c>
      <c r="R8" s="44">
        <f t="shared" si="7"/>
        <v>497.44000000000005</v>
      </c>
      <c r="U8" s="25">
        <v>4.5999999999999996</v>
      </c>
      <c r="V8" s="26">
        <v>1.92</v>
      </c>
      <c r="W8" s="25">
        <v>5.46</v>
      </c>
      <c r="X8" s="26">
        <v>6.359</v>
      </c>
      <c r="Y8" s="25"/>
      <c r="Z8" s="26"/>
      <c r="AA8" s="25"/>
      <c r="AB8" s="26"/>
      <c r="AC8" s="25"/>
      <c r="AD8" s="26"/>
    </row>
    <row r="9" spans="2:30" x14ac:dyDescent="0.3">
      <c r="F9" s="12">
        <v>17</v>
      </c>
      <c r="G9" s="5">
        <f t="shared" si="1"/>
        <v>41.04</v>
      </c>
      <c r="H9" s="27">
        <f t="shared" si="8"/>
        <v>287.27999999999997</v>
      </c>
      <c r="I9" s="34">
        <f t="shared" si="2"/>
        <v>61.86</v>
      </c>
      <c r="J9" s="35">
        <f t="shared" si="3"/>
        <v>53.12</v>
      </c>
      <c r="K9" s="34">
        <v>0.2</v>
      </c>
      <c r="L9" s="35">
        <v>0.2</v>
      </c>
      <c r="M9" s="34">
        <f t="shared" si="0"/>
        <v>866.04</v>
      </c>
      <c r="N9" s="35">
        <f t="shared" si="4"/>
        <v>743.68000000000006</v>
      </c>
      <c r="O9" s="26" t="str">
        <f t="shared" si="5"/>
        <v>WENO</v>
      </c>
      <c r="Q9" s="43">
        <f t="shared" si="6"/>
        <v>578.76</v>
      </c>
      <c r="R9" s="44">
        <f t="shared" si="7"/>
        <v>456.40000000000009</v>
      </c>
      <c r="U9" s="25"/>
      <c r="V9" s="26">
        <v>6.359</v>
      </c>
      <c r="W9" s="25">
        <v>4.05</v>
      </c>
      <c r="X9" s="26">
        <v>5.0330000000000004</v>
      </c>
      <c r="Y9" s="25"/>
      <c r="Z9" s="26"/>
      <c r="AA9" s="25"/>
      <c r="AB9" s="26"/>
      <c r="AC9" s="25"/>
      <c r="AD9" s="26"/>
    </row>
    <row r="10" spans="2:30" ht="15" thickBot="1" x14ac:dyDescent="0.35">
      <c r="F10" s="12">
        <v>16</v>
      </c>
      <c r="G10" s="5">
        <f t="shared" si="1"/>
        <v>41.04</v>
      </c>
      <c r="H10" s="27">
        <f t="shared" si="8"/>
        <v>328.32</v>
      </c>
      <c r="I10" s="34">
        <f t="shared" si="2"/>
        <v>61.86</v>
      </c>
      <c r="J10" s="35">
        <f t="shared" si="3"/>
        <v>53.12</v>
      </c>
      <c r="K10" s="34">
        <v>0.2</v>
      </c>
      <c r="L10" s="35">
        <v>0.2</v>
      </c>
      <c r="M10" s="34">
        <f t="shared" si="0"/>
        <v>866.04</v>
      </c>
      <c r="N10" s="35">
        <f t="shared" si="4"/>
        <v>743.68000000000006</v>
      </c>
      <c r="O10" s="26" t="str">
        <f t="shared" si="5"/>
        <v>WENO</v>
      </c>
      <c r="Q10" s="43">
        <f t="shared" si="6"/>
        <v>537.72</v>
      </c>
      <c r="R10" s="44">
        <f t="shared" si="7"/>
        <v>415.36000000000007</v>
      </c>
      <c r="U10" s="25">
        <v>2</v>
      </c>
      <c r="V10" s="26">
        <v>6.5590000000000002</v>
      </c>
      <c r="W10" s="25">
        <v>2.2999999999999998</v>
      </c>
      <c r="X10" s="26">
        <v>6.5389999999999997</v>
      </c>
      <c r="Y10" s="25"/>
      <c r="Z10" s="26"/>
      <c r="AA10" s="25"/>
      <c r="AB10" s="26"/>
      <c r="AC10" s="25"/>
      <c r="AD10" s="26"/>
    </row>
    <row r="11" spans="2:30" x14ac:dyDescent="0.3">
      <c r="B11" s="49" t="s">
        <v>36</v>
      </c>
      <c r="C11" s="50">
        <f>D2</f>
        <v>410.4</v>
      </c>
      <c r="D11" s="9"/>
      <c r="F11" s="12">
        <v>15</v>
      </c>
      <c r="G11" s="5">
        <f t="shared" si="1"/>
        <v>41.04</v>
      </c>
      <c r="H11" s="27">
        <f t="shared" si="8"/>
        <v>369.36</v>
      </c>
      <c r="I11" s="34">
        <f t="shared" si="2"/>
        <v>61.86</v>
      </c>
      <c r="J11" s="35">
        <f t="shared" si="3"/>
        <v>53.12</v>
      </c>
      <c r="K11" s="34">
        <v>0.2</v>
      </c>
      <c r="L11" s="35">
        <v>0.2</v>
      </c>
      <c r="M11" s="34">
        <f t="shared" si="0"/>
        <v>866.04</v>
      </c>
      <c r="N11" s="35">
        <f t="shared" si="4"/>
        <v>743.68000000000006</v>
      </c>
      <c r="O11" s="26" t="str">
        <f t="shared" si="5"/>
        <v>WENO</v>
      </c>
      <c r="Q11" s="43">
        <f t="shared" si="6"/>
        <v>496.67999999999995</v>
      </c>
      <c r="R11" s="44">
        <f t="shared" si="7"/>
        <v>374.32000000000005</v>
      </c>
      <c r="U11" s="25"/>
      <c r="V11" s="26">
        <v>6.359</v>
      </c>
      <c r="W11" s="25">
        <v>4.7300000000000004</v>
      </c>
      <c r="X11" s="26">
        <v>5.4</v>
      </c>
      <c r="Y11" s="25"/>
      <c r="Z11" s="26"/>
      <c r="AA11" s="25"/>
      <c r="AB11" s="26"/>
      <c r="AC11" s="25"/>
      <c r="AD11" s="26"/>
    </row>
    <row r="12" spans="2:30" x14ac:dyDescent="0.3">
      <c r="B12" s="51"/>
      <c r="C12" s="4" t="s">
        <v>37</v>
      </c>
      <c r="D12" s="10">
        <f>54.137/1</f>
        <v>54.137</v>
      </c>
      <c r="F12" s="12">
        <v>14</v>
      </c>
      <c r="G12" s="5">
        <f t="shared" si="1"/>
        <v>41.04</v>
      </c>
      <c r="H12" s="27">
        <f t="shared" si="8"/>
        <v>410.40000000000003</v>
      </c>
      <c r="I12" s="34">
        <f t="shared" si="2"/>
        <v>61.86</v>
      </c>
      <c r="J12" s="35">
        <f t="shared" si="3"/>
        <v>53.12</v>
      </c>
      <c r="K12" s="34">
        <v>0.2</v>
      </c>
      <c r="L12" s="35">
        <v>0.2</v>
      </c>
      <c r="M12" s="34">
        <f t="shared" si="0"/>
        <v>866.04</v>
      </c>
      <c r="N12" s="35">
        <f t="shared" si="4"/>
        <v>743.68000000000006</v>
      </c>
      <c r="O12" s="26" t="str">
        <f t="shared" si="5"/>
        <v>WENO</v>
      </c>
      <c r="Q12" s="43">
        <f t="shared" si="6"/>
        <v>455.63999999999993</v>
      </c>
      <c r="R12" s="44">
        <f t="shared" si="7"/>
        <v>333.28000000000003</v>
      </c>
      <c r="U12" s="25">
        <v>4.05</v>
      </c>
      <c r="V12" s="26">
        <v>5.4</v>
      </c>
      <c r="W12" s="25">
        <v>2</v>
      </c>
      <c r="X12" s="26">
        <v>6.5590000000000002</v>
      </c>
      <c r="Y12" s="25"/>
      <c r="Z12" s="26"/>
      <c r="AA12" s="25"/>
      <c r="AB12" s="26"/>
      <c r="AC12" s="25"/>
      <c r="AD12" s="26"/>
    </row>
    <row r="13" spans="2:30" x14ac:dyDescent="0.3">
      <c r="B13" s="51"/>
      <c r="C13" s="4" t="s">
        <v>38</v>
      </c>
      <c r="D13" s="10">
        <v>29.231999999999999</v>
      </c>
      <c r="F13" s="12">
        <v>13</v>
      </c>
      <c r="G13" s="5">
        <f t="shared" si="1"/>
        <v>41.04</v>
      </c>
      <c r="H13" s="27">
        <f t="shared" si="8"/>
        <v>451.44000000000005</v>
      </c>
      <c r="I13" s="34">
        <f t="shared" si="2"/>
        <v>61.86</v>
      </c>
      <c r="J13" s="35">
        <f t="shared" si="3"/>
        <v>53.12</v>
      </c>
      <c r="K13" s="34">
        <v>0.2</v>
      </c>
      <c r="L13" s="35">
        <v>0.2</v>
      </c>
      <c r="M13" s="34">
        <f t="shared" si="0"/>
        <v>866.04</v>
      </c>
      <c r="N13" s="35">
        <f t="shared" si="4"/>
        <v>743.68000000000006</v>
      </c>
      <c r="O13" s="26" t="str">
        <f t="shared" si="5"/>
        <v>WENO</v>
      </c>
      <c r="Q13" s="43">
        <f t="shared" si="6"/>
        <v>414.59999999999991</v>
      </c>
      <c r="R13" s="44">
        <f t="shared" si="7"/>
        <v>292.24</v>
      </c>
      <c r="U13" s="25">
        <v>4.7300000000000004</v>
      </c>
      <c r="V13" s="26">
        <v>6.5430000000000001</v>
      </c>
      <c r="W13" s="25">
        <v>4.5999999999999996</v>
      </c>
      <c r="X13" s="26">
        <v>6.359</v>
      </c>
      <c r="Y13" s="25"/>
      <c r="Z13" s="26"/>
      <c r="AA13" s="25"/>
      <c r="AB13" s="26"/>
      <c r="AC13" s="25"/>
      <c r="AD13" s="26"/>
    </row>
    <row r="14" spans="2:30" x14ac:dyDescent="0.3">
      <c r="B14" s="51"/>
      <c r="C14" s="4"/>
      <c r="D14" s="10"/>
      <c r="F14" s="12">
        <v>12</v>
      </c>
      <c r="G14" s="5">
        <f t="shared" si="1"/>
        <v>41.04</v>
      </c>
      <c r="H14" s="27">
        <f t="shared" si="8"/>
        <v>492.48000000000008</v>
      </c>
      <c r="I14" s="34">
        <f t="shared" si="2"/>
        <v>61.86</v>
      </c>
      <c r="J14" s="35">
        <f t="shared" si="3"/>
        <v>53.12</v>
      </c>
      <c r="K14" s="34">
        <v>0.2</v>
      </c>
      <c r="L14" s="35">
        <v>0.2</v>
      </c>
      <c r="M14" s="34">
        <f t="shared" si="0"/>
        <v>866.04</v>
      </c>
      <c r="N14" s="35">
        <f t="shared" si="4"/>
        <v>743.68000000000006</v>
      </c>
      <c r="O14" s="26" t="str">
        <f t="shared" si="5"/>
        <v>WENO</v>
      </c>
      <c r="Q14" s="43">
        <f t="shared" si="6"/>
        <v>373.55999999999989</v>
      </c>
      <c r="R14" s="44">
        <f t="shared" si="7"/>
        <v>251.2</v>
      </c>
      <c r="U14" s="25"/>
      <c r="V14" s="26">
        <v>1.92</v>
      </c>
      <c r="W14" s="25">
        <v>5.5</v>
      </c>
      <c r="X14" s="26">
        <v>1.92</v>
      </c>
      <c r="Y14" s="25"/>
      <c r="Z14" s="26"/>
      <c r="AA14" s="25"/>
      <c r="AB14" s="26"/>
      <c r="AC14" s="25"/>
      <c r="AD14" s="26"/>
    </row>
    <row r="15" spans="2:30" ht="15" thickBot="1" x14ac:dyDescent="0.35">
      <c r="B15" s="52"/>
      <c r="C15" s="53" t="s">
        <v>39</v>
      </c>
      <c r="D15" s="11">
        <f>C11-D12-D13</f>
        <v>327.03099999999995</v>
      </c>
      <c r="F15" s="12">
        <v>11</v>
      </c>
      <c r="G15" s="5">
        <f t="shared" si="1"/>
        <v>41.04</v>
      </c>
      <c r="H15" s="27">
        <f t="shared" si="8"/>
        <v>533.5200000000001</v>
      </c>
      <c r="I15" s="34">
        <f t="shared" si="2"/>
        <v>61.86</v>
      </c>
      <c r="J15" s="35">
        <f t="shared" si="3"/>
        <v>53.12</v>
      </c>
      <c r="K15" s="34">
        <v>0.2</v>
      </c>
      <c r="L15" s="35">
        <v>0.2</v>
      </c>
      <c r="M15" s="34">
        <f t="shared" si="0"/>
        <v>866.04</v>
      </c>
      <c r="N15" s="35">
        <f t="shared" si="4"/>
        <v>743.68000000000006</v>
      </c>
      <c r="O15" s="26" t="str">
        <f t="shared" si="5"/>
        <v>WENO</v>
      </c>
      <c r="Q15" s="43">
        <f t="shared" si="6"/>
        <v>332.51999999999987</v>
      </c>
      <c r="R15" s="44">
        <f t="shared" si="7"/>
        <v>210.15999999999997</v>
      </c>
      <c r="U15" s="25">
        <v>5.46</v>
      </c>
      <c r="V15" s="26">
        <v>3.39</v>
      </c>
      <c r="W15" s="25">
        <v>3.08</v>
      </c>
      <c r="X15" s="26">
        <v>3.39</v>
      </c>
      <c r="Y15" s="25"/>
      <c r="Z15" s="26"/>
      <c r="AA15" s="25"/>
      <c r="AB15" s="26"/>
      <c r="AC15" s="25"/>
      <c r="AD15" s="26"/>
    </row>
    <row r="16" spans="2:30" x14ac:dyDescent="0.3">
      <c r="F16" s="12">
        <v>10</v>
      </c>
      <c r="G16" s="5">
        <f t="shared" si="1"/>
        <v>41.04</v>
      </c>
      <c r="H16" s="27">
        <f t="shared" si="8"/>
        <v>574.56000000000006</v>
      </c>
      <c r="I16" s="34">
        <f t="shared" si="2"/>
        <v>61.86</v>
      </c>
      <c r="J16" s="35">
        <f t="shared" si="3"/>
        <v>53.12</v>
      </c>
      <c r="K16" s="34">
        <v>0.2</v>
      </c>
      <c r="L16" s="35">
        <v>0.2</v>
      </c>
      <c r="M16" s="34">
        <f t="shared" si="0"/>
        <v>866.04</v>
      </c>
      <c r="N16" s="35">
        <f t="shared" si="4"/>
        <v>743.68000000000006</v>
      </c>
      <c r="O16" s="26" t="str">
        <f t="shared" si="5"/>
        <v>WENO</v>
      </c>
      <c r="Q16" s="43">
        <f t="shared" si="6"/>
        <v>291.4799999999999</v>
      </c>
      <c r="R16" s="44">
        <f t="shared" si="7"/>
        <v>169.12</v>
      </c>
      <c r="U16" s="25">
        <v>2.2999999999999998</v>
      </c>
      <c r="V16" s="26">
        <v>1.6</v>
      </c>
      <c r="W16" s="25"/>
      <c r="X16" s="26">
        <v>3.39</v>
      </c>
      <c r="Y16" s="25"/>
      <c r="Z16" s="26"/>
      <c r="AA16" s="25"/>
      <c r="AB16" s="26"/>
      <c r="AC16" s="25"/>
      <c r="AD16" s="26"/>
    </row>
    <row r="17" spans="2:30" x14ac:dyDescent="0.3">
      <c r="B17" s="3" t="s">
        <v>40</v>
      </c>
      <c r="C17" s="1">
        <f>C11</f>
        <v>410.4</v>
      </c>
      <c r="F17" s="12">
        <v>9</v>
      </c>
      <c r="G17" s="5">
        <f t="shared" si="1"/>
        <v>41.04</v>
      </c>
      <c r="H17" s="27">
        <f t="shared" si="8"/>
        <v>615.6</v>
      </c>
      <c r="I17" s="34">
        <f t="shared" si="2"/>
        <v>61.86</v>
      </c>
      <c r="J17" s="35">
        <f t="shared" si="3"/>
        <v>53.12</v>
      </c>
      <c r="K17" s="34">
        <v>0.2</v>
      </c>
      <c r="L17" s="35">
        <v>0.2</v>
      </c>
      <c r="M17" s="34">
        <f t="shared" si="0"/>
        <v>866.04</v>
      </c>
      <c r="N17" s="35">
        <f t="shared" si="4"/>
        <v>743.68000000000006</v>
      </c>
      <c r="O17" s="26" t="str">
        <f t="shared" si="5"/>
        <v>WENO</v>
      </c>
      <c r="Q17" s="43">
        <f t="shared" si="6"/>
        <v>250.43999999999994</v>
      </c>
      <c r="R17" s="44">
        <f t="shared" si="7"/>
        <v>128.08000000000004</v>
      </c>
      <c r="U17" s="25">
        <v>2</v>
      </c>
      <c r="V17" s="26">
        <v>3.35</v>
      </c>
      <c r="W17" s="25"/>
      <c r="X17" s="26">
        <v>1.6</v>
      </c>
      <c r="Y17" s="25"/>
      <c r="Z17" s="26"/>
      <c r="AA17" s="25"/>
      <c r="AB17" s="26"/>
      <c r="AC17" s="25"/>
      <c r="AD17" s="26"/>
    </row>
    <row r="18" spans="2:30" x14ac:dyDescent="0.3">
      <c r="F18" s="12">
        <v>8</v>
      </c>
      <c r="G18" s="5">
        <f t="shared" si="1"/>
        <v>41.04</v>
      </c>
      <c r="H18" s="27">
        <f t="shared" si="8"/>
        <v>656.64</v>
      </c>
      <c r="I18" s="34">
        <f t="shared" si="2"/>
        <v>61.86</v>
      </c>
      <c r="J18" s="35">
        <f t="shared" si="3"/>
        <v>53.12</v>
      </c>
      <c r="K18" s="34">
        <v>0.2</v>
      </c>
      <c r="L18" s="35">
        <v>0.2</v>
      </c>
      <c r="M18" s="34">
        <f t="shared" si="0"/>
        <v>866.04</v>
      </c>
      <c r="N18" s="35">
        <f t="shared" si="4"/>
        <v>743.68000000000006</v>
      </c>
      <c r="O18" s="26" t="str">
        <f t="shared" si="5"/>
        <v>WENO</v>
      </c>
      <c r="Q18" s="43">
        <f t="shared" si="6"/>
        <v>209.39999999999998</v>
      </c>
      <c r="R18" s="44">
        <f t="shared" si="7"/>
        <v>87.040000000000077</v>
      </c>
      <c r="U18" s="25"/>
      <c r="V18" s="26">
        <v>1.92</v>
      </c>
      <c r="W18" s="25"/>
      <c r="X18" s="26"/>
      <c r="Y18" s="25"/>
      <c r="Z18" s="26"/>
      <c r="AA18" s="25"/>
      <c r="AB18" s="26"/>
      <c r="AC18" s="25"/>
      <c r="AD18" s="26"/>
    </row>
    <row r="19" spans="2:30" x14ac:dyDescent="0.3">
      <c r="F19" s="12">
        <v>7</v>
      </c>
      <c r="G19" s="5">
        <f t="shared" si="1"/>
        <v>41.04</v>
      </c>
      <c r="H19" s="27">
        <f t="shared" si="8"/>
        <v>697.68</v>
      </c>
      <c r="I19" s="34">
        <f t="shared" si="2"/>
        <v>61.86</v>
      </c>
      <c r="J19" s="35">
        <f t="shared" si="3"/>
        <v>53.12</v>
      </c>
      <c r="K19" s="34">
        <v>0.2</v>
      </c>
      <c r="L19" s="35">
        <v>0.2</v>
      </c>
      <c r="M19" s="34">
        <f t="shared" si="0"/>
        <v>866.04</v>
      </c>
      <c r="N19" s="35">
        <f t="shared" si="4"/>
        <v>743.68000000000006</v>
      </c>
      <c r="O19" s="26" t="str">
        <f t="shared" si="5"/>
        <v>WENO</v>
      </c>
      <c r="Q19" s="43">
        <f t="shared" si="6"/>
        <v>168.36</v>
      </c>
      <c r="R19" s="44">
        <f t="shared" si="7"/>
        <v>46.000000000000114</v>
      </c>
      <c r="U19" s="25">
        <v>4.5999999999999996</v>
      </c>
      <c r="V19" s="26">
        <v>1.6</v>
      </c>
      <c r="W19" s="25"/>
      <c r="X19" s="26"/>
      <c r="Y19" s="25"/>
      <c r="Z19" s="26"/>
      <c r="AA19" s="25"/>
      <c r="AB19" s="26"/>
      <c r="AC19" s="25"/>
      <c r="AD19" s="26"/>
    </row>
    <row r="20" spans="2:30" x14ac:dyDescent="0.3">
      <c r="F20" s="12">
        <v>6</v>
      </c>
      <c r="G20" s="5">
        <f t="shared" si="1"/>
        <v>41.04</v>
      </c>
      <c r="H20" s="27">
        <f t="shared" si="8"/>
        <v>738.71999999999991</v>
      </c>
      <c r="I20" s="34">
        <f t="shared" si="2"/>
        <v>61.86</v>
      </c>
      <c r="J20" s="35">
        <f t="shared" si="3"/>
        <v>53.12</v>
      </c>
      <c r="K20" s="34">
        <v>0.2</v>
      </c>
      <c r="L20" s="35">
        <v>0.2</v>
      </c>
      <c r="M20" s="34">
        <f t="shared" si="0"/>
        <v>866.04</v>
      </c>
      <c r="N20" s="35">
        <f t="shared" si="4"/>
        <v>743.68000000000006</v>
      </c>
      <c r="O20" s="26" t="str">
        <f t="shared" si="5"/>
        <v>WENO</v>
      </c>
      <c r="Q20" s="43">
        <f t="shared" si="6"/>
        <v>127.32000000000005</v>
      </c>
      <c r="R20" s="44">
        <f t="shared" si="7"/>
        <v>4.9600000000001501</v>
      </c>
      <c r="U20" s="25">
        <v>5.5</v>
      </c>
      <c r="V20" s="26"/>
      <c r="W20" s="25"/>
      <c r="X20" s="26"/>
      <c r="Y20" s="25"/>
      <c r="Z20" s="26"/>
      <c r="AA20" s="25"/>
      <c r="AB20" s="26"/>
      <c r="AC20" s="25"/>
      <c r="AD20" s="26"/>
    </row>
    <row r="21" spans="2:30" x14ac:dyDescent="0.3">
      <c r="F21" s="12">
        <v>5</v>
      </c>
      <c r="G21" s="5">
        <f t="shared" si="1"/>
        <v>41.04</v>
      </c>
      <c r="H21" s="27">
        <f t="shared" si="8"/>
        <v>779.75999999999988</v>
      </c>
      <c r="I21" s="34">
        <f t="shared" si="2"/>
        <v>61.86</v>
      </c>
      <c r="J21" s="35">
        <f t="shared" si="3"/>
        <v>53.12</v>
      </c>
      <c r="K21" s="34">
        <v>0.2</v>
      </c>
      <c r="L21" s="35">
        <v>0.25</v>
      </c>
      <c r="M21" s="34">
        <f t="shared" si="0"/>
        <v>866.04</v>
      </c>
      <c r="N21" s="35">
        <f t="shared" si="4"/>
        <v>929.59999999999991</v>
      </c>
      <c r="O21" s="26" t="str">
        <f t="shared" si="5"/>
        <v>WENO</v>
      </c>
      <c r="Q21" s="43">
        <f t="shared" si="6"/>
        <v>86.280000000000086</v>
      </c>
      <c r="R21" s="44">
        <f t="shared" si="7"/>
        <v>149.84000000000003</v>
      </c>
      <c r="U21" s="25">
        <v>3.08</v>
      </c>
      <c r="V21" s="26"/>
      <c r="W21" s="25"/>
      <c r="X21" s="26"/>
      <c r="Y21" s="25"/>
      <c r="Z21" s="26"/>
      <c r="AA21" s="25"/>
      <c r="AB21" s="26"/>
      <c r="AC21" s="25"/>
      <c r="AD21" s="26"/>
    </row>
    <row r="22" spans="2:30" x14ac:dyDescent="0.3">
      <c r="F22" s="12">
        <v>4</v>
      </c>
      <c r="G22" s="5">
        <f t="shared" si="1"/>
        <v>41.04</v>
      </c>
      <c r="H22" s="27">
        <f t="shared" si="8"/>
        <v>820.79999999999984</v>
      </c>
      <c r="I22" s="34">
        <f t="shared" si="2"/>
        <v>61.86</v>
      </c>
      <c r="J22" s="35">
        <f t="shared" si="3"/>
        <v>53.12</v>
      </c>
      <c r="K22" s="34">
        <v>0.25</v>
      </c>
      <c r="L22" s="35">
        <v>0.25</v>
      </c>
      <c r="M22" s="34">
        <f t="shared" si="0"/>
        <v>1082.55</v>
      </c>
      <c r="N22" s="35">
        <f t="shared" si="4"/>
        <v>929.59999999999991</v>
      </c>
      <c r="O22" s="26" t="str">
        <f t="shared" si="5"/>
        <v>WENO</v>
      </c>
      <c r="Q22" s="43">
        <f t="shared" si="6"/>
        <v>261.75000000000011</v>
      </c>
      <c r="R22" s="44">
        <f t="shared" si="7"/>
        <v>108.80000000000007</v>
      </c>
      <c r="U22" s="25">
        <v>3.08</v>
      </c>
      <c r="V22" s="26"/>
      <c r="W22" s="25"/>
      <c r="X22" s="26"/>
      <c r="Y22" s="25"/>
      <c r="Z22" s="26"/>
      <c r="AA22" s="25"/>
      <c r="AB22" s="26"/>
      <c r="AC22" s="25"/>
      <c r="AD22" s="26"/>
    </row>
    <row r="23" spans="2:30" x14ac:dyDescent="0.3">
      <c r="F23" s="13">
        <v>3</v>
      </c>
      <c r="G23" s="7">
        <f t="shared" si="1"/>
        <v>41.04</v>
      </c>
      <c r="H23" s="28">
        <f t="shared" si="8"/>
        <v>861.8399999999998</v>
      </c>
      <c r="I23" s="34">
        <f>X25</f>
        <v>61.86</v>
      </c>
      <c r="J23" s="35">
        <f>W25</f>
        <v>50.03</v>
      </c>
      <c r="K23" s="34">
        <v>0.25</v>
      </c>
      <c r="L23" s="35">
        <v>0.25</v>
      </c>
      <c r="M23" s="34">
        <f t="shared" ref="M23:M24" si="9">I23*K23*$D$8*100*100</f>
        <v>1082.55</v>
      </c>
      <c r="N23" s="35">
        <f t="shared" ref="N23:N24" si="10">J23*L23*$D$8*100*100</f>
        <v>875.52499999999998</v>
      </c>
      <c r="O23" s="26" t="str">
        <f t="shared" si="5"/>
        <v>WENO</v>
      </c>
      <c r="Q23" s="43">
        <f t="shared" si="6"/>
        <v>220.71000000000015</v>
      </c>
      <c r="R23" s="44">
        <f t="shared" si="7"/>
        <v>13.685000000000173</v>
      </c>
      <c r="U23" s="25"/>
      <c r="V23" s="26"/>
      <c r="W23" s="25"/>
      <c r="X23" s="26"/>
      <c r="Y23" s="25"/>
      <c r="Z23" s="26"/>
      <c r="AA23" s="25"/>
      <c r="AB23" s="26"/>
      <c r="AC23" s="25"/>
      <c r="AD23" s="26"/>
    </row>
    <row r="24" spans="2:30" x14ac:dyDescent="0.3">
      <c r="E24" t="s">
        <v>10</v>
      </c>
      <c r="F24" s="14">
        <v>2</v>
      </c>
      <c r="G24" s="6">
        <f>$D$15*$D$4*$D$5</f>
        <v>32.703099999999999</v>
      </c>
      <c r="H24" s="29">
        <f t="shared" si="8"/>
        <v>894.54309999999975</v>
      </c>
      <c r="I24" s="34">
        <f>Z25</f>
        <v>60.38</v>
      </c>
      <c r="J24" s="35">
        <f>Y25</f>
        <v>45</v>
      </c>
      <c r="K24" s="34">
        <v>0.25</v>
      </c>
      <c r="L24" s="35">
        <v>0.3</v>
      </c>
      <c r="M24" s="34">
        <f t="shared" si="9"/>
        <v>1056.6500000000001</v>
      </c>
      <c r="N24" s="35">
        <f t="shared" si="10"/>
        <v>944.99999999999989</v>
      </c>
      <c r="O24" s="26" t="str">
        <f t="shared" si="5"/>
        <v>WENO</v>
      </c>
      <c r="Q24" s="43">
        <f t="shared" si="6"/>
        <v>162.10690000000034</v>
      </c>
      <c r="R24" s="44">
        <f t="shared" si="7"/>
        <v>50.456900000000132</v>
      </c>
      <c r="U24" s="25"/>
      <c r="V24" s="26"/>
      <c r="W24" s="25"/>
      <c r="X24" s="26"/>
      <c r="Y24" s="25"/>
      <c r="Z24" s="26"/>
      <c r="AA24" s="25"/>
      <c r="AB24" s="26"/>
      <c r="AC24" s="25"/>
      <c r="AD24" s="26"/>
    </row>
    <row r="25" spans="2:30" ht="15" thickBot="1" x14ac:dyDescent="0.35">
      <c r="E25" t="s">
        <v>10</v>
      </c>
      <c r="F25" s="15">
        <v>1</v>
      </c>
      <c r="G25" s="8">
        <f t="shared" si="1"/>
        <v>41.04</v>
      </c>
      <c r="H25" s="30">
        <f t="shared" si="8"/>
        <v>935.58309999999972</v>
      </c>
      <c r="I25" s="34">
        <f>AB25</f>
        <v>71.489999999999995</v>
      </c>
      <c r="J25" s="35">
        <f>AA25</f>
        <v>48.88</v>
      </c>
      <c r="K25" s="34">
        <v>0.25</v>
      </c>
      <c r="L25" s="35">
        <v>0.3</v>
      </c>
      <c r="M25" s="34">
        <f t="shared" ref="M25" si="11">I25*K25*$D$8*100*100</f>
        <v>1251.0749999999998</v>
      </c>
      <c r="N25" s="35">
        <f t="shared" ref="N25" si="12">J25*L25*$D$8*100*100</f>
        <v>1026.48</v>
      </c>
      <c r="O25" s="26" t="str">
        <f t="shared" si="5"/>
        <v>WENO</v>
      </c>
      <c r="P25" t="s">
        <v>13</v>
      </c>
      <c r="Q25" s="43">
        <f t="shared" si="6"/>
        <v>315.4919000000001</v>
      </c>
      <c r="R25" s="44">
        <f t="shared" si="7"/>
        <v>90.896900000000301</v>
      </c>
      <c r="T25" s="38" t="s">
        <v>30</v>
      </c>
      <c r="U25" s="47">
        <v>53.12</v>
      </c>
      <c r="V25" s="48">
        <v>61.86</v>
      </c>
      <c r="W25" s="47">
        <v>50.03</v>
      </c>
      <c r="X25" s="48">
        <v>61.86</v>
      </c>
      <c r="Y25" s="47">
        <v>45</v>
      </c>
      <c r="Z25" s="48">
        <v>60.38</v>
      </c>
      <c r="AA25" s="47">
        <v>48.88</v>
      </c>
      <c r="AB25" s="48">
        <v>71.489999999999995</v>
      </c>
      <c r="AC25" s="47">
        <f>SUM(AC3:AC24)</f>
        <v>0</v>
      </c>
      <c r="AD25" s="48">
        <f>SUM(AD3:AD24)</f>
        <v>0</v>
      </c>
    </row>
    <row r="26" spans="2:30" ht="15" thickBot="1" x14ac:dyDescent="0.35">
      <c r="E26" t="s">
        <v>10</v>
      </c>
      <c r="F26" s="16">
        <v>-1</v>
      </c>
      <c r="G26" s="31">
        <f t="shared" si="1"/>
        <v>41.04</v>
      </c>
      <c r="H26" s="32">
        <f t="shared" si="8"/>
        <v>976.62309999999968</v>
      </c>
      <c r="I26" s="36"/>
      <c r="J26" s="37"/>
      <c r="K26" s="36">
        <v>0.3</v>
      </c>
      <c r="L26" s="37">
        <v>0.3</v>
      </c>
      <c r="M26" s="36"/>
      <c r="N26" s="37"/>
      <c r="O26" s="33" t="str">
        <f t="shared" si="5"/>
        <v>MALO</v>
      </c>
      <c r="P26" t="s">
        <v>12</v>
      </c>
      <c r="Q26" s="45">
        <f t="shared" si="6"/>
        <v>-976.62309999999968</v>
      </c>
      <c r="R26" s="46">
        <f t="shared" si="7"/>
        <v>-976.62309999999968</v>
      </c>
    </row>
    <row r="28" spans="2:30" x14ac:dyDescent="0.3">
      <c r="G28" t="s">
        <v>11</v>
      </c>
    </row>
  </sheetData>
  <conditionalFormatting sqref="Q3:R26">
    <cfRule type="cellIs" dxfId="0" priority="1" operator="lessThan">
      <formula>0</formula>
    </cfRule>
  </conditionalFormatting>
  <pageMargins left="0.7" right="0.7" top="0.75" bottom="0.75" header="0.3" footer="0.3"/>
  <ignoredErrors>
    <ignoredError sqref="G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2018-10-15T21:45:55Z</dcterms:created>
  <dcterms:modified xsi:type="dcterms:W3CDTF">2018-10-16T01:40:01Z</dcterms:modified>
</cp:coreProperties>
</file>