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0_ncr:100000_{0F26DE96-868A-44F6-9720-CA472067259F}" xr6:coauthVersionLast="31" xr6:coauthVersionMax="37" xr10:uidLastSave="{00000000-0000-0000-0000-000000000000}"/>
  <bookViews>
    <workbookView xWindow="0" yWindow="0" windowWidth="22260" windowHeight="12648" firstSheet="1" activeTab="2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I28" i="2"/>
  <c r="F31" i="2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Z5" i="2" l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AA28" i="1" l="1"/>
  <c r="AA27" i="1"/>
  <c r="U39" i="1"/>
  <c r="C6" i="1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4" i="2"/>
  <c r="T25" i="2"/>
  <c r="T26" i="2"/>
  <c r="U26" i="2" s="1"/>
  <c r="T67" i="1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I4" i="5"/>
  <c r="D4" i="5"/>
  <c r="C4" i="5"/>
  <c r="R5" i="1"/>
  <c r="R4" i="1"/>
  <c r="I87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J64" i="1"/>
  <c r="K64" i="1" s="1"/>
  <c r="M64" i="1" s="1"/>
  <c r="I64" i="1"/>
  <c r="L64" i="1" s="1"/>
  <c r="N64" i="1" s="1"/>
  <c r="K58" i="1"/>
  <c r="J58" i="1"/>
  <c r="R26" i="2" s="1"/>
  <c r="J52" i="2" s="1"/>
  <c r="I58" i="1"/>
  <c r="Q26" i="2" s="1"/>
  <c r="I52" i="2" s="1"/>
  <c r="AD3" i="2"/>
  <c r="N3" i="2"/>
  <c r="M3" i="2"/>
  <c r="Q5" i="1"/>
  <c r="K5" i="1"/>
  <c r="L5" i="1" s="1"/>
  <c r="I5" i="1"/>
  <c r="N5" i="1" s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U25" i="2" l="1"/>
  <c r="U24" i="2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P5" i="1"/>
  <c r="O5" i="1"/>
  <c r="T5" i="1" s="1"/>
  <c r="H4" i="5" s="1"/>
  <c r="C18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29" i="1" s="1"/>
  <c r="L4" i="1" l="1"/>
  <c r="P4" i="1" s="1"/>
  <c r="C10" i="6" l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R8" i="6" l="1"/>
  <c r="Q8" i="6"/>
  <c r="P8" i="6"/>
  <c r="O8" i="6"/>
  <c r="I8" i="6"/>
  <c r="H8" i="6"/>
  <c r="G8" i="6"/>
  <c r="I78" i="1"/>
  <c r="L78" i="1" s="1"/>
  <c r="I75" i="1"/>
  <c r="L75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9" i="1" s="1"/>
  <c r="L79" i="1" s="1"/>
  <c r="D5" i="6"/>
  <c r="D8" i="6" s="1"/>
  <c r="C5" i="6"/>
  <c r="C11" i="6" s="1"/>
  <c r="I82" i="1" s="1"/>
  <c r="L82" i="1" s="1"/>
  <c r="B5" i="6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7" i="1"/>
  <c r="R25" i="2" s="1"/>
  <c r="J51" i="2" s="1"/>
  <c r="I57" i="1"/>
  <c r="Q25" i="2" s="1"/>
  <c r="I51" i="2" s="1"/>
  <c r="J56" i="1"/>
  <c r="R24" i="2" s="1"/>
  <c r="J50" i="2" s="1"/>
  <c r="I56" i="1"/>
  <c r="Q24" i="2" s="1"/>
  <c r="I50" i="2" s="1"/>
  <c r="J55" i="1"/>
  <c r="R23" i="2" s="1"/>
  <c r="J49" i="2" s="1"/>
  <c r="I55" i="1"/>
  <c r="Q23" i="2" s="1"/>
  <c r="I49" i="2" s="1"/>
  <c r="J54" i="1"/>
  <c r="R22" i="2" s="1"/>
  <c r="J48" i="2" s="1"/>
  <c r="I54" i="1"/>
  <c r="Q22" i="2" s="1"/>
  <c r="I48" i="2" s="1"/>
  <c r="J53" i="1"/>
  <c r="R21" i="2" s="1"/>
  <c r="J47" i="2" s="1"/>
  <c r="I53" i="1"/>
  <c r="Q21" i="2" s="1"/>
  <c r="I47" i="2" s="1"/>
  <c r="J52" i="1"/>
  <c r="R20" i="2" s="1"/>
  <c r="J46" i="2" s="1"/>
  <c r="I52" i="1"/>
  <c r="Q20" i="2" s="1"/>
  <c r="I46" i="2" s="1"/>
  <c r="J51" i="1"/>
  <c r="R19" i="2" s="1"/>
  <c r="J45" i="2" s="1"/>
  <c r="I51" i="1"/>
  <c r="Q19" i="2" s="1"/>
  <c r="I45" i="2" s="1"/>
  <c r="J50" i="1"/>
  <c r="R18" i="2" s="1"/>
  <c r="J44" i="2" s="1"/>
  <c r="I50" i="1"/>
  <c r="Q18" i="2" s="1"/>
  <c r="I44" i="2" s="1"/>
  <c r="J49" i="1"/>
  <c r="R17" i="2" s="1"/>
  <c r="J43" i="2" s="1"/>
  <c r="I49" i="1"/>
  <c r="Q17" i="2" s="1"/>
  <c r="I43" i="2" s="1"/>
  <c r="J48" i="1"/>
  <c r="R16" i="2" s="1"/>
  <c r="J42" i="2" s="1"/>
  <c r="I48" i="1"/>
  <c r="Q16" i="2" s="1"/>
  <c r="I42" i="2" s="1"/>
  <c r="J47" i="1"/>
  <c r="R15" i="2" s="1"/>
  <c r="J41" i="2" s="1"/>
  <c r="I47" i="1"/>
  <c r="Q15" i="2" s="1"/>
  <c r="I41" i="2" s="1"/>
  <c r="J46" i="1"/>
  <c r="R14" i="2" s="1"/>
  <c r="J40" i="2" s="1"/>
  <c r="I46" i="1"/>
  <c r="Q14" i="2" s="1"/>
  <c r="I40" i="2" s="1"/>
  <c r="J45" i="1"/>
  <c r="R13" i="2" s="1"/>
  <c r="J39" i="2" s="1"/>
  <c r="I45" i="1"/>
  <c r="Q13" i="2" s="1"/>
  <c r="I39" i="2" s="1"/>
  <c r="J44" i="1"/>
  <c r="R12" i="2" s="1"/>
  <c r="J38" i="2" s="1"/>
  <c r="I44" i="1"/>
  <c r="Q12" i="2" s="1"/>
  <c r="I38" i="2" s="1"/>
  <c r="J43" i="1"/>
  <c r="R11" i="2" s="1"/>
  <c r="J37" i="2" s="1"/>
  <c r="I43" i="1"/>
  <c r="Q11" i="2" s="1"/>
  <c r="I37" i="2" s="1"/>
  <c r="J42" i="1"/>
  <c r="R10" i="2" s="1"/>
  <c r="J36" i="2" s="1"/>
  <c r="I42" i="1"/>
  <c r="Q10" i="2" s="1"/>
  <c r="I36" i="2" s="1"/>
  <c r="J41" i="1"/>
  <c r="R9" i="2" s="1"/>
  <c r="J35" i="2" s="1"/>
  <c r="I41" i="1"/>
  <c r="Q9" i="2" s="1"/>
  <c r="I35" i="2" s="1"/>
  <c r="J40" i="1"/>
  <c r="R8" i="2" s="1"/>
  <c r="J34" i="2" s="1"/>
  <c r="I40" i="1"/>
  <c r="Q8" i="2" s="1"/>
  <c r="I34" i="2" s="1"/>
  <c r="J39" i="1"/>
  <c r="R7" i="2" s="1"/>
  <c r="J33" i="2" s="1"/>
  <c r="I39" i="1"/>
  <c r="Q7" i="2" s="1"/>
  <c r="I33" i="2" s="1"/>
  <c r="J38" i="1"/>
  <c r="R6" i="2" s="1"/>
  <c r="J32" i="2" s="1"/>
  <c r="I38" i="1"/>
  <c r="Q6" i="2" s="1"/>
  <c r="I32" i="2" s="1"/>
  <c r="J37" i="1"/>
  <c r="R5" i="2" s="1"/>
  <c r="J31" i="2" s="1"/>
  <c r="I37" i="1"/>
  <c r="Q5" i="2" s="1"/>
  <c r="I31" i="2" s="1"/>
  <c r="J36" i="1"/>
  <c r="R4" i="2" s="1"/>
  <c r="J30" i="2" s="1"/>
  <c r="I36" i="1"/>
  <c r="Q4" i="2" s="1"/>
  <c r="I30" i="2" s="1"/>
  <c r="J35" i="1"/>
  <c r="I35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I34" i="1" l="1"/>
  <c r="Q3" i="2"/>
  <c r="I29" i="2" s="1"/>
  <c r="J34" i="1"/>
  <c r="R3" i="2"/>
  <c r="J29" i="2" s="1"/>
  <c r="I71" i="1"/>
  <c r="L71" i="1" s="1"/>
  <c r="I74" i="1"/>
  <c r="L74" i="1" s="1"/>
  <c r="I66" i="1"/>
  <c r="L66" i="1" s="1"/>
  <c r="I81" i="1"/>
  <c r="L81" i="1" s="1"/>
  <c r="K26" i="1"/>
  <c r="I67" i="1"/>
  <c r="L67" i="1" s="1"/>
  <c r="I83" i="1"/>
  <c r="L83" i="1" s="1"/>
  <c r="I70" i="1"/>
  <c r="L70" i="1" s="1"/>
  <c r="J68" i="1"/>
  <c r="K68" i="1" s="1"/>
  <c r="M68" i="1" s="1"/>
  <c r="J78" i="1"/>
  <c r="K78" i="1" s="1"/>
  <c r="M78" i="1" s="1"/>
  <c r="N78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8" i="1"/>
  <c r="L68" i="1" s="1"/>
  <c r="I72" i="1"/>
  <c r="L72" i="1" s="1"/>
  <c r="I76" i="1"/>
  <c r="L76" i="1" s="1"/>
  <c r="I80" i="1"/>
  <c r="L80" i="1" s="1"/>
  <c r="I84" i="1"/>
  <c r="L84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5" i="1" s="1"/>
  <c r="K85" i="1" s="1"/>
  <c r="M85" i="1" s="1"/>
  <c r="L8" i="6"/>
  <c r="T8" i="6"/>
  <c r="P46" i="1"/>
  <c r="O39" i="1"/>
  <c r="S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5" i="1"/>
  <c r="L65" i="1" s="1"/>
  <c r="I69" i="1"/>
  <c r="L69" i="1" s="1"/>
  <c r="I73" i="1"/>
  <c r="L73" i="1" s="1"/>
  <c r="I77" i="1"/>
  <c r="L77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6" i="1" s="1"/>
  <c r="K76" i="1" s="1"/>
  <c r="M76" i="1" s="1"/>
  <c r="I11" i="6"/>
  <c r="V5" i="6"/>
  <c r="V8" i="6" s="1"/>
  <c r="N5" i="6"/>
  <c r="N8" i="6" s="1"/>
  <c r="Q35" i="1"/>
  <c r="I4" i="1"/>
  <c r="C3" i="5" s="1"/>
  <c r="C24" i="1"/>
  <c r="I28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8" i="1" l="1"/>
  <c r="N76" i="1"/>
  <c r="R17" i="1" s="1"/>
  <c r="J66" i="1"/>
  <c r="K66" i="1" s="1"/>
  <c r="M66" i="1" s="1"/>
  <c r="N66" i="1" s="1"/>
  <c r="R9" i="1"/>
  <c r="I8" i="5"/>
  <c r="J72" i="1"/>
  <c r="K72" i="1" s="1"/>
  <c r="M72" i="1" s="1"/>
  <c r="N72" i="1" s="1"/>
  <c r="J70" i="1"/>
  <c r="K70" i="1" s="1"/>
  <c r="M70" i="1" s="1"/>
  <c r="N70" i="1" s="1"/>
  <c r="J82" i="1"/>
  <c r="K82" i="1" s="1"/>
  <c r="M82" i="1" s="1"/>
  <c r="N82" i="1" s="1"/>
  <c r="J65" i="1"/>
  <c r="K65" i="1" s="1"/>
  <c r="M65" i="1" s="1"/>
  <c r="N65" i="1" s="1"/>
  <c r="R19" i="1"/>
  <c r="I18" i="5"/>
  <c r="N63" i="1"/>
  <c r="J69" i="1"/>
  <c r="K69" i="1" s="1"/>
  <c r="M69" i="1" s="1"/>
  <c r="N69" i="1" s="1"/>
  <c r="K25" i="1"/>
  <c r="L25" i="1" s="1"/>
  <c r="P25" i="1" s="1"/>
  <c r="K17" i="1"/>
  <c r="L17" i="1" s="1"/>
  <c r="P17" i="1" s="1"/>
  <c r="K8" i="1"/>
  <c r="L8" i="1" s="1"/>
  <c r="P8" i="1" s="1"/>
  <c r="K12" i="1"/>
  <c r="K11" i="1"/>
  <c r="L11" i="1" s="1"/>
  <c r="P11" i="1" s="1"/>
  <c r="K9" i="1"/>
  <c r="K24" i="1"/>
  <c r="L24" i="1" s="1"/>
  <c r="P24" i="1" s="1"/>
  <c r="K16" i="1"/>
  <c r="K7" i="1"/>
  <c r="L7" i="1" s="1"/>
  <c r="P7" i="1" s="1"/>
  <c r="K23" i="1"/>
  <c r="K15" i="1"/>
  <c r="K6" i="1"/>
  <c r="L6" i="1" s="1"/>
  <c r="K20" i="1"/>
  <c r="L20" i="1" s="1"/>
  <c r="P20" i="1" s="1"/>
  <c r="K18" i="1"/>
  <c r="K22" i="1"/>
  <c r="L22" i="1" s="1"/>
  <c r="P22" i="1" s="1"/>
  <c r="K14" i="1"/>
  <c r="K19" i="1"/>
  <c r="K21" i="1"/>
  <c r="L21" i="1" s="1"/>
  <c r="P21" i="1" s="1"/>
  <c r="K13" i="1"/>
  <c r="K10" i="1"/>
  <c r="L10" i="1" s="1"/>
  <c r="P10" i="1" s="1"/>
  <c r="J73" i="1"/>
  <c r="K73" i="1" s="1"/>
  <c r="M73" i="1" s="1"/>
  <c r="N73" i="1" s="1"/>
  <c r="J71" i="1"/>
  <c r="K71" i="1" s="1"/>
  <c r="M71" i="1" s="1"/>
  <c r="N71" i="1" s="1"/>
  <c r="J80" i="1"/>
  <c r="K80" i="1" s="1"/>
  <c r="M80" i="1" s="1"/>
  <c r="N80" i="1" s="1"/>
  <c r="J77" i="1"/>
  <c r="K77" i="1" s="1"/>
  <c r="M77" i="1" s="1"/>
  <c r="N77" i="1" s="1"/>
  <c r="J75" i="1"/>
  <c r="K75" i="1" s="1"/>
  <c r="M75" i="1" s="1"/>
  <c r="N75" i="1" s="1"/>
  <c r="J84" i="1"/>
  <c r="K84" i="1" s="1"/>
  <c r="M84" i="1" s="1"/>
  <c r="N84" i="1" s="1"/>
  <c r="J81" i="1"/>
  <c r="K81" i="1" s="1"/>
  <c r="M81" i="1" s="1"/>
  <c r="N81" i="1" s="1"/>
  <c r="J67" i="1"/>
  <c r="K67" i="1" s="1"/>
  <c r="M67" i="1" s="1"/>
  <c r="N67" i="1" s="1"/>
  <c r="S37" i="1"/>
  <c r="U37" i="1" s="1"/>
  <c r="U59" i="1" s="1"/>
  <c r="K28" i="1"/>
  <c r="K27" i="1"/>
  <c r="L27" i="1" s="1"/>
  <c r="P27" i="1" s="1"/>
  <c r="J79" i="1"/>
  <c r="K79" i="1" s="1"/>
  <c r="M79" i="1" s="1"/>
  <c r="N79" i="1" s="1"/>
  <c r="J74" i="1"/>
  <c r="K74" i="1" s="1"/>
  <c r="M74" i="1" s="1"/>
  <c r="N74" i="1" s="1"/>
  <c r="S41" i="1"/>
  <c r="U41" i="1" s="1"/>
  <c r="I85" i="1"/>
  <c r="L85" i="1" s="1"/>
  <c r="N85" i="1" s="1"/>
  <c r="J83" i="1"/>
  <c r="K83" i="1" s="1"/>
  <c r="M83" i="1" s="1"/>
  <c r="N83" i="1" s="1"/>
  <c r="N21" i="1"/>
  <c r="C20" i="5"/>
  <c r="N22" i="1"/>
  <c r="C21" i="5"/>
  <c r="N16" i="1"/>
  <c r="C15" i="5"/>
  <c r="N28" i="1"/>
  <c r="C27" i="5"/>
  <c r="N6" i="1"/>
  <c r="C5" i="5"/>
  <c r="N15" i="1"/>
  <c r="C14" i="5"/>
  <c r="N12" i="1"/>
  <c r="C11" i="5"/>
  <c r="N13" i="1"/>
  <c r="C12" i="5"/>
  <c r="N14" i="1"/>
  <c r="C13" i="5"/>
  <c r="N23" i="1"/>
  <c r="C22" i="5"/>
  <c r="N8" i="1"/>
  <c r="C7" i="5"/>
  <c r="N17" i="1"/>
  <c r="C16" i="5"/>
  <c r="N25" i="1"/>
  <c r="C24" i="5"/>
  <c r="N18" i="1"/>
  <c r="C17" i="5"/>
  <c r="N26" i="1"/>
  <c r="C25" i="5"/>
  <c r="N20" i="1"/>
  <c r="C19" i="5"/>
  <c r="N7" i="1"/>
  <c r="C6" i="5"/>
  <c r="N24" i="1"/>
  <c r="C23" i="5"/>
  <c r="N9" i="1"/>
  <c r="C8" i="5"/>
  <c r="N10" i="1"/>
  <c r="C9" i="5"/>
  <c r="N11" i="1"/>
  <c r="C10" i="5"/>
  <c r="N19" i="1"/>
  <c r="C18" i="5"/>
  <c r="N27" i="1"/>
  <c r="C26" i="5"/>
  <c r="T37" i="1"/>
  <c r="T45" i="1"/>
  <c r="T35" i="1"/>
  <c r="T41" i="1"/>
  <c r="L12" i="1"/>
  <c r="P12" i="1" s="1"/>
  <c r="T53" i="1"/>
  <c r="T34" i="1"/>
  <c r="T49" i="1"/>
  <c r="N9" i="6"/>
  <c r="J86" i="1" s="1"/>
  <c r="K86" i="1" s="1"/>
  <c r="M86" i="1" s="1"/>
  <c r="N11" i="6"/>
  <c r="I86" i="1" s="1"/>
  <c r="L86" i="1" s="1"/>
  <c r="V9" i="6"/>
  <c r="J87" i="1" s="1"/>
  <c r="K87" i="1" s="1"/>
  <c r="M87" i="1" s="1"/>
  <c r="V11" i="6"/>
  <c r="L87" i="1" s="1"/>
  <c r="N4" i="1"/>
  <c r="L28" i="1"/>
  <c r="P28" i="1" s="1"/>
  <c r="L26" i="1"/>
  <c r="P26" i="1" s="1"/>
  <c r="L23" i="1"/>
  <c r="P23" i="1" s="1"/>
  <c r="L19" i="1"/>
  <c r="P19" i="1" s="1"/>
  <c r="L18" i="1"/>
  <c r="P18" i="1" s="1"/>
  <c r="L16" i="1"/>
  <c r="P16" i="1" s="1"/>
  <c r="L15" i="1"/>
  <c r="P15" i="1" s="1"/>
  <c r="L14" i="1"/>
  <c r="P14" i="1" s="1"/>
  <c r="L13" i="1"/>
  <c r="P13" i="1" s="1"/>
  <c r="L9" i="1"/>
  <c r="P9" i="1" s="1"/>
  <c r="D6" i="2"/>
  <c r="N23" i="2" s="1"/>
  <c r="O6" i="1" l="1"/>
  <c r="P6" i="1"/>
  <c r="I16" i="5"/>
  <c r="I3" i="5"/>
  <c r="R6" i="1"/>
  <c r="I5" i="5"/>
  <c r="R20" i="1"/>
  <c r="I19" i="5"/>
  <c r="R18" i="1"/>
  <c r="I17" i="5"/>
  <c r="R11" i="1"/>
  <c r="I10" i="5"/>
  <c r="R21" i="1"/>
  <c r="I20" i="5"/>
  <c r="R14" i="1"/>
  <c r="I13" i="5"/>
  <c r="R13" i="1"/>
  <c r="I12" i="5"/>
  <c r="R24" i="1"/>
  <c r="I23" i="5"/>
  <c r="R8" i="1"/>
  <c r="I7" i="5"/>
  <c r="R26" i="1"/>
  <c r="I25" i="5"/>
  <c r="R22" i="1"/>
  <c r="I21" i="5"/>
  <c r="R12" i="1"/>
  <c r="I11" i="5"/>
  <c r="R25" i="1"/>
  <c r="I24" i="5"/>
  <c r="R7" i="1"/>
  <c r="I6" i="5"/>
  <c r="R10" i="1"/>
  <c r="I9" i="5"/>
  <c r="R15" i="1"/>
  <c r="I14" i="5"/>
  <c r="R16" i="1"/>
  <c r="I15" i="5"/>
  <c r="R23" i="1"/>
  <c r="I22" i="5"/>
  <c r="M88" i="1"/>
  <c r="L88" i="1"/>
  <c r="N86" i="1"/>
  <c r="N87" i="1"/>
  <c r="N8" i="2"/>
  <c r="M25" i="2"/>
  <c r="N29" i="1"/>
  <c r="O28" i="1"/>
  <c r="T28" i="1" s="1"/>
  <c r="D27" i="5"/>
  <c r="O27" i="1"/>
  <c r="D26" i="5"/>
  <c r="O26" i="1"/>
  <c r="D25" i="5"/>
  <c r="O14" i="1"/>
  <c r="T14" i="1" s="1"/>
  <c r="D13" i="5"/>
  <c r="O13" i="1"/>
  <c r="T13" i="1" s="1"/>
  <c r="H12" i="5" s="1"/>
  <c r="D12" i="5"/>
  <c r="O23" i="1"/>
  <c r="T23" i="1" s="1"/>
  <c r="D22" i="5"/>
  <c r="O15" i="1"/>
  <c r="D14" i="5"/>
  <c r="O16" i="1"/>
  <c r="T16" i="1" s="1"/>
  <c r="D15" i="5"/>
  <c r="O17" i="1"/>
  <c r="T17" i="1" s="1"/>
  <c r="H16" i="5" s="1"/>
  <c r="D16" i="5"/>
  <c r="O25" i="1"/>
  <c r="D24" i="5"/>
  <c r="O20" i="1"/>
  <c r="D19" i="5"/>
  <c r="O24" i="1"/>
  <c r="T24" i="1" s="1"/>
  <c r="D23" i="5"/>
  <c r="O10" i="1"/>
  <c r="D9" i="5"/>
  <c r="O22" i="1"/>
  <c r="T22" i="1" s="1"/>
  <c r="D21" i="5"/>
  <c r="O12" i="1"/>
  <c r="D11" i="5"/>
  <c r="O7" i="1"/>
  <c r="T7" i="1" s="1"/>
  <c r="D6" i="5"/>
  <c r="O8" i="1"/>
  <c r="D7" i="5"/>
  <c r="O9" i="1"/>
  <c r="D8" i="5"/>
  <c r="O18" i="1"/>
  <c r="D17" i="5"/>
  <c r="O19" i="1"/>
  <c r="T19" i="1" s="1"/>
  <c r="D18" i="5"/>
  <c r="O11" i="1"/>
  <c r="T11" i="1" s="1"/>
  <c r="D10" i="5"/>
  <c r="O21" i="1"/>
  <c r="D20" i="5"/>
  <c r="D5" i="5"/>
  <c r="O4" i="1"/>
  <c r="T4" i="1" s="1"/>
  <c r="D3" i="5"/>
  <c r="T59" i="1"/>
  <c r="R38" i="1"/>
  <c r="V38" i="1" s="1"/>
  <c r="X8" i="1" s="1"/>
  <c r="Z8" i="1" s="1"/>
  <c r="R46" i="1"/>
  <c r="V46" i="1" s="1"/>
  <c r="X16" i="1" s="1"/>
  <c r="Z16" i="1" s="1"/>
  <c r="R50" i="1"/>
  <c r="V50" i="1" s="1"/>
  <c r="X20" i="1" s="1"/>
  <c r="Z20" i="1" s="1"/>
  <c r="R54" i="1"/>
  <c r="V54" i="1" s="1"/>
  <c r="X24" i="1" s="1"/>
  <c r="Z24" i="1" s="1"/>
  <c r="R52" i="1"/>
  <c r="V52" i="1" s="1"/>
  <c r="X22" i="1" s="1"/>
  <c r="Z22" i="1" s="1"/>
  <c r="R37" i="1"/>
  <c r="V37" i="1" s="1"/>
  <c r="X7" i="1" s="1"/>
  <c r="Z7" i="1" s="1"/>
  <c r="R36" i="1"/>
  <c r="V36" i="1" s="1"/>
  <c r="X6" i="1" s="1"/>
  <c r="Z6" i="1" s="1"/>
  <c r="R48" i="1"/>
  <c r="V48" i="1" s="1"/>
  <c r="X18" i="1" s="1"/>
  <c r="Z18" i="1" s="1"/>
  <c r="R41" i="1"/>
  <c r="V41" i="1" s="1"/>
  <c r="X11" i="1" s="1"/>
  <c r="Z11" i="1" s="1"/>
  <c r="R51" i="1"/>
  <c r="V51" i="1" s="1"/>
  <c r="X21" i="1" s="1"/>
  <c r="Z21" i="1" s="1"/>
  <c r="R56" i="1"/>
  <c r="V56" i="1" s="1"/>
  <c r="X26" i="1" s="1"/>
  <c r="Z26" i="1" s="1"/>
  <c r="R40" i="1"/>
  <c r="V40" i="1" s="1"/>
  <c r="X10" i="1" s="1"/>
  <c r="Z10" i="1" s="1"/>
  <c r="R45" i="1"/>
  <c r="V45" i="1" s="1"/>
  <c r="X15" i="1" s="1"/>
  <c r="Z15" i="1" s="1"/>
  <c r="R42" i="1"/>
  <c r="V42" i="1" s="1"/>
  <c r="X12" i="1" s="1"/>
  <c r="Z12" i="1" s="1"/>
  <c r="R55" i="1"/>
  <c r="V55" i="1" s="1"/>
  <c r="X25" i="1" s="1"/>
  <c r="Z25" i="1" s="1"/>
  <c r="R49" i="1"/>
  <c r="V49" i="1" s="1"/>
  <c r="X19" i="1" s="1"/>
  <c r="Z19" i="1" s="1"/>
  <c r="R53" i="1"/>
  <c r="V53" i="1" s="1"/>
  <c r="R58" i="1"/>
  <c r="V58" i="1" s="1"/>
  <c r="X28" i="1" s="1"/>
  <c r="Z28" i="1" s="1"/>
  <c r="R35" i="1"/>
  <c r="V35" i="1" s="1"/>
  <c r="X5" i="1" s="1"/>
  <c r="Z5" i="1" s="1"/>
  <c r="R43" i="1"/>
  <c r="V43" i="1" s="1"/>
  <c r="X13" i="1" s="1"/>
  <c r="Z13" i="1" s="1"/>
  <c r="R44" i="1"/>
  <c r="V44" i="1" s="1"/>
  <c r="X14" i="1" s="1"/>
  <c r="Z14" i="1" s="1"/>
  <c r="R57" i="1"/>
  <c r="V57" i="1" s="1"/>
  <c r="X27" i="1" s="1"/>
  <c r="Z27" i="1" s="1"/>
  <c r="R39" i="1"/>
  <c r="V39" i="1" s="1"/>
  <c r="X9" i="1" s="1"/>
  <c r="Z9" i="1" s="1"/>
  <c r="R34" i="1"/>
  <c r="V34" i="1" s="1"/>
  <c r="X4" i="1" s="1"/>
  <c r="Z4" i="1" s="1"/>
  <c r="R47" i="1"/>
  <c r="V47" i="1" s="1"/>
  <c r="X17" i="1" s="1"/>
  <c r="Z17" i="1" s="1"/>
  <c r="M4" i="2"/>
  <c r="N10" i="2"/>
  <c r="N4" i="2"/>
  <c r="N11" i="2"/>
  <c r="M5" i="2"/>
  <c r="N13" i="2"/>
  <c r="M7" i="2"/>
  <c r="M14" i="2"/>
  <c r="N7" i="2"/>
  <c r="N18" i="2"/>
  <c r="N25" i="2"/>
  <c r="M8" i="2"/>
  <c r="M21" i="2"/>
  <c r="M19" i="2"/>
  <c r="N22" i="2"/>
  <c r="M15" i="2"/>
  <c r="N5" i="2"/>
  <c r="M12" i="2"/>
  <c r="N15" i="2"/>
  <c r="N19" i="2"/>
  <c r="M6" i="2"/>
  <c r="N9" i="2"/>
  <c r="M16" i="2"/>
  <c r="M20" i="2"/>
  <c r="N6" i="2"/>
  <c r="M9" i="2"/>
  <c r="M13" i="2"/>
  <c r="M11" i="2"/>
  <c r="N20" i="2"/>
  <c r="M26" i="2"/>
  <c r="N14" i="2"/>
  <c r="M17" i="2"/>
  <c r="N26" i="2"/>
  <c r="M23" i="2"/>
  <c r="M18" i="2"/>
  <c r="M24" i="2"/>
  <c r="M22" i="2"/>
  <c r="M10" i="2"/>
  <c r="N12" i="2"/>
  <c r="N17" i="2"/>
  <c r="N24" i="2"/>
  <c r="N16" i="2"/>
  <c r="N21" i="2"/>
  <c r="X53" i="1" l="1"/>
  <c r="X23" i="1"/>
  <c r="Z23" i="1" s="1"/>
  <c r="H21" i="5"/>
  <c r="H22" i="5"/>
  <c r="T15" i="1"/>
  <c r="H14" i="5" s="1"/>
  <c r="T26" i="1"/>
  <c r="H25" i="5" s="1"/>
  <c r="T12" i="1"/>
  <c r="H11" i="5" s="1"/>
  <c r="T27" i="1"/>
  <c r="H26" i="5" s="1"/>
  <c r="H10" i="5"/>
  <c r="H27" i="5"/>
  <c r="T18" i="1"/>
  <c r="H17" i="5" s="1"/>
  <c r="T9" i="1"/>
  <c r="H8" i="5" s="1"/>
  <c r="T8" i="1"/>
  <c r="H7" i="5" s="1"/>
  <c r="T20" i="1"/>
  <c r="H19" i="5" s="1"/>
  <c r="H18" i="5"/>
  <c r="H6" i="5"/>
  <c r="H23" i="5"/>
  <c r="H15" i="5"/>
  <c r="H13" i="5"/>
  <c r="T25" i="1"/>
  <c r="H24" i="5" s="1"/>
  <c r="T6" i="1"/>
  <c r="H5" i="5" s="1"/>
  <c r="P29" i="1"/>
  <c r="T21" i="1"/>
  <c r="H20" i="5" s="1"/>
  <c r="T10" i="1"/>
  <c r="H9" i="5" s="1"/>
  <c r="W53" i="1"/>
  <c r="J23" i="5" s="1"/>
  <c r="H3" i="5"/>
  <c r="W40" i="1"/>
  <c r="J10" i="5" s="1"/>
  <c r="X40" i="1"/>
  <c r="W54" i="1"/>
  <c r="J24" i="5" s="1"/>
  <c r="X54" i="1"/>
  <c r="W35" i="1"/>
  <c r="J5" i="5" s="1"/>
  <c r="X35" i="1"/>
  <c r="W46" i="1"/>
  <c r="J16" i="5" s="1"/>
  <c r="X46" i="1"/>
  <c r="W51" i="1"/>
  <c r="J21" i="5" s="1"/>
  <c r="X51" i="1"/>
  <c r="W47" i="1"/>
  <c r="J17" i="5" s="1"/>
  <c r="X47" i="1"/>
  <c r="W41" i="1"/>
  <c r="J11" i="5" s="1"/>
  <c r="X41" i="1"/>
  <c r="W38" i="1"/>
  <c r="J8" i="5" s="1"/>
  <c r="X38" i="1"/>
  <c r="W43" i="1"/>
  <c r="J13" i="5" s="1"/>
  <c r="X43" i="1"/>
  <c r="W50" i="1"/>
  <c r="X50" i="1"/>
  <c r="W49" i="1"/>
  <c r="J19" i="5" s="1"/>
  <c r="X49" i="1"/>
  <c r="W48" i="1"/>
  <c r="J18" i="5" s="1"/>
  <c r="X48" i="1"/>
  <c r="W39" i="1"/>
  <c r="J9" i="5" s="1"/>
  <c r="X39" i="1"/>
  <c r="W36" i="1"/>
  <c r="J6" i="5" s="1"/>
  <c r="X36" i="1"/>
  <c r="W56" i="1"/>
  <c r="J26" i="5" s="1"/>
  <c r="X56" i="1"/>
  <c r="W58" i="1"/>
  <c r="X58" i="1"/>
  <c r="W55" i="1"/>
  <c r="J25" i="5" s="1"/>
  <c r="X55" i="1"/>
  <c r="W57" i="1"/>
  <c r="J27" i="5" s="1"/>
  <c r="X57" i="1"/>
  <c r="W42" i="1"/>
  <c r="J12" i="5" s="1"/>
  <c r="X42" i="1"/>
  <c r="W37" i="1"/>
  <c r="J7" i="5" s="1"/>
  <c r="X37" i="1"/>
  <c r="W34" i="1"/>
  <c r="X34" i="1"/>
  <c r="W44" i="1"/>
  <c r="S14" i="1" s="1"/>
  <c r="U14" i="1" s="1"/>
  <c r="G12" i="2" s="1"/>
  <c r="X44" i="1"/>
  <c r="W45" i="1"/>
  <c r="J15" i="5" s="1"/>
  <c r="X45" i="1"/>
  <c r="W52" i="1"/>
  <c r="J22" i="5" s="1"/>
  <c r="X52" i="1"/>
  <c r="N88" i="1"/>
  <c r="R28" i="1"/>
  <c r="I27" i="5"/>
  <c r="R27" i="1"/>
  <c r="I26" i="5"/>
  <c r="S24" i="1"/>
  <c r="U24" i="1" s="1"/>
  <c r="G22" i="2" s="1"/>
  <c r="O29" i="1"/>
  <c r="V59" i="1"/>
  <c r="S11" i="1" l="1"/>
  <c r="U11" i="1" s="1"/>
  <c r="G9" i="2" s="1"/>
  <c r="J4" i="5"/>
  <c r="S4" i="1"/>
  <c r="J20" i="5"/>
  <c r="W59" i="1"/>
  <c r="T66" i="1" s="1"/>
  <c r="J3" i="5"/>
  <c r="S5" i="1"/>
  <c r="U5" i="1" s="1"/>
  <c r="T29" i="1"/>
  <c r="T65" i="1" s="1"/>
  <c r="K13" i="5"/>
  <c r="L13" i="5" s="1"/>
  <c r="M13" i="5" s="1"/>
  <c r="AA12" i="2"/>
  <c r="K10" i="5"/>
  <c r="L10" i="5" s="1"/>
  <c r="M10" i="5" s="1"/>
  <c r="AA9" i="2"/>
  <c r="K23" i="5"/>
  <c r="L23" i="5" s="1"/>
  <c r="M23" i="5" s="1"/>
  <c r="AA22" i="2"/>
  <c r="S7" i="1"/>
  <c r="U7" i="1" s="1"/>
  <c r="S10" i="1"/>
  <c r="U10" i="1" s="1"/>
  <c r="S26" i="1"/>
  <c r="U26" i="1" s="1"/>
  <c r="G24" i="2" s="1"/>
  <c r="S27" i="1"/>
  <c r="S21" i="1"/>
  <c r="U21" i="1" s="1"/>
  <c r="G19" i="2" s="1"/>
  <c r="S16" i="1"/>
  <c r="U16" i="1" s="1"/>
  <c r="G14" i="2" s="1"/>
  <c r="U4" i="1"/>
  <c r="K3" i="5" s="1"/>
  <c r="L3" i="5" s="1"/>
  <c r="M3" i="5" s="1"/>
  <c r="S18" i="1"/>
  <c r="U18" i="1" s="1"/>
  <c r="G16" i="2" s="1"/>
  <c r="S6" i="1"/>
  <c r="U6" i="1" s="1"/>
  <c r="S13" i="1"/>
  <c r="U13" i="1" s="1"/>
  <c r="G11" i="2" s="1"/>
  <c r="S9" i="1"/>
  <c r="U9" i="1" s="1"/>
  <c r="G7" i="2" s="1"/>
  <c r="S19" i="1"/>
  <c r="U19" i="1" s="1"/>
  <c r="G17" i="2" s="1"/>
  <c r="S12" i="1"/>
  <c r="U12" i="1" s="1"/>
  <c r="G10" i="2" s="1"/>
  <c r="S20" i="1"/>
  <c r="U20" i="1" s="1"/>
  <c r="S25" i="1"/>
  <c r="U25" i="1" s="1"/>
  <c r="G23" i="2" s="1"/>
  <c r="S17" i="1"/>
  <c r="U17" i="1" s="1"/>
  <c r="G15" i="2" s="1"/>
  <c r="S8" i="1"/>
  <c r="U8" i="1" s="1"/>
  <c r="G6" i="2" s="1"/>
  <c r="S22" i="1"/>
  <c r="U22" i="1" s="1"/>
  <c r="G20" i="2" s="1"/>
  <c r="S23" i="1"/>
  <c r="U23" i="1" s="1"/>
  <c r="G21" i="2" s="1"/>
  <c r="S15" i="1"/>
  <c r="U15" i="1" s="1"/>
  <c r="G13" i="2" s="1"/>
  <c r="J14" i="5"/>
  <c r="U27" i="1"/>
  <c r="G25" i="2" s="1"/>
  <c r="S28" i="1"/>
  <c r="U28" i="1" s="1"/>
  <c r="R29" i="1"/>
  <c r="V14" i="1"/>
  <c r="N13" i="5" s="1"/>
  <c r="V11" i="1"/>
  <c r="N10" i="5" s="1"/>
  <c r="V24" i="1"/>
  <c r="N23" i="5" s="1"/>
  <c r="T68" i="1" l="1"/>
  <c r="G4" i="2"/>
  <c r="AA4" i="2"/>
  <c r="AA3" i="2"/>
  <c r="AB3" i="2" s="1"/>
  <c r="AE3" i="2" s="1"/>
  <c r="K4" i="5"/>
  <c r="L4" i="5" s="1"/>
  <c r="M4" i="5" s="1"/>
  <c r="V7" i="1"/>
  <c r="N6" i="5" s="1"/>
  <c r="G5" i="2"/>
  <c r="V20" i="1"/>
  <c r="N19" i="5" s="1"/>
  <c r="G18" i="2"/>
  <c r="V10" i="1"/>
  <c r="N9" i="5" s="1"/>
  <c r="G8" i="2"/>
  <c r="V5" i="1"/>
  <c r="N4" i="5" s="1"/>
  <c r="G3" i="2"/>
  <c r="H3" i="2" s="1"/>
  <c r="AA26" i="2"/>
  <c r="G26" i="2"/>
  <c r="AA20" i="2"/>
  <c r="K7" i="5"/>
  <c r="L7" i="5" s="1"/>
  <c r="M7" i="5" s="1"/>
  <c r="AA6" i="2"/>
  <c r="K17" i="5"/>
  <c r="L17" i="5" s="1"/>
  <c r="M17" i="5" s="1"/>
  <c r="AA16" i="2"/>
  <c r="K16" i="5"/>
  <c r="L16" i="5" s="1"/>
  <c r="M16" i="5" s="1"/>
  <c r="AA15" i="2"/>
  <c r="K12" i="5"/>
  <c r="L12" i="5" s="1"/>
  <c r="M12" i="5" s="1"/>
  <c r="AA11" i="2"/>
  <c r="K6" i="5"/>
  <c r="L6" i="5" s="1"/>
  <c r="M6" i="5" s="1"/>
  <c r="AA5" i="2"/>
  <c r="K24" i="5"/>
  <c r="L24" i="5" s="1"/>
  <c r="M24" i="5" s="1"/>
  <c r="AA23" i="2"/>
  <c r="K19" i="5"/>
  <c r="L19" i="5" s="1"/>
  <c r="M19" i="5" s="1"/>
  <c r="AA18" i="2"/>
  <c r="K11" i="5"/>
  <c r="L11" i="5" s="1"/>
  <c r="M11" i="5" s="1"/>
  <c r="AA10" i="2"/>
  <c r="K20" i="5"/>
  <c r="L20" i="5" s="1"/>
  <c r="M20" i="5" s="1"/>
  <c r="AA19" i="2"/>
  <c r="K14" i="5"/>
  <c r="L14" i="5" s="1"/>
  <c r="M14" i="5" s="1"/>
  <c r="AA13" i="2"/>
  <c r="K18" i="5"/>
  <c r="L18" i="5" s="1"/>
  <c r="M18" i="5" s="1"/>
  <c r="AA17" i="2"/>
  <c r="K9" i="5"/>
  <c r="L9" i="5" s="1"/>
  <c r="M9" i="5" s="1"/>
  <c r="AA8" i="2"/>
  <c r="K5" i="5"/>
  <c r="L5" i="5" s="1"/>
  <c r="M5" i="5" s="1"/>
  <c r="K26" i="5"/>
  <c r="L26" i="5" s="1"/>
  <c r="M26" i="5" s="1"/>
  <c r="AA25" i="2"/>
  <c r="K15" i="5"/>
  <c r="L15" i="5" s="1"/>
  <c r="M15" i="5" s="1"/>
  <c r="AA14" i="2"/>
  <c r="K22" i="5"/>
  <c r="L22" i="5" s="1"/>
  <c r="M22" i="5" s="1"/>
  <c r="AA21" i="2"/>
  <c r="K8" i="5"/>
  <c r="L8" i="5" s="1"/>
  <c r="M8" i="5" s="1"/>
  <c r="AA7" i="2"/>
  <c r="K25" i="5"/>
  <c r="L25" i="5" s="1"/>
  <c r="M25" i="5" s="1"/>
  <c r="AA24" i="2"/>
  <c r="V26" i="1"/>
  <c r="N25" i="5" s="1"/>
  <c r="V16" i="1"/>
  <c r="N15" i="5" s="1"/>
  <c r="V6" i="1"/>
  <c r="N5" i="5" s="1"/>
  <c r="V13" i="1"/>
  <c r="N12" i="5" s="1"/>
  <c r="V17" i="1"/>
  <c r="N16" i="5" s="1"/>
  <c r="V18" i="1"/>
  <c r="N17" i="5" s="1"/>
  <c r="K21" i="5"/>
  <c r="L21" i="5" s="1"/>
  <c r="M21" i="5" s="1"/>
  <c r="V22" i="1"/>
  <c r="N21" i="5" s="1"/>
  <c r="V21" i="1"/>
  <c r="N20" i="5" s="1"/>
  <c r="V25" i="1"/>
  <c r="N24" i="5" s="1"/>
  <c r="V9" i="1"/>
  <c r="N8" i="5" s="1"/>
  <c r="V12" i="1"/>
  <c r="N11" i="5" s="1"/>
  <c r="V19" i="1"/>
  <c r="N18" i="5" s="1"/>
  <c r="V23" i="1"/>
  <c r="N22" i="5" s="1"/>
  <c r="V15" i="1"/>
  <c r="N14" i="5" s="1"/>
  <c r="V8" i="1"/>
  <c r="N7" i="5" s="1"/>
  <c r="K27" i="5"/>
  <c r="L27" i="5" s="1"/>
  <c r="M27" i="5" s="1"/>
  <c r="V28" i="1"/>
  <c r="N27" i="5" s="1"/>
  <c r="V27" i="1"/>
  <c r="N26" i="5" s="1"/>
  <c r="S29" i="1"/>
  <c r="V4" i="1"/>
  <c r="N3" i="5" s="1"/>
  <c r="U29" i="1"/>
  <c r="T63" i="1" s="1"/>
  <c r="AB4" i="2" l="1"/>
  <c r="AG4" i="2" s="1"/>
  <c r="H4" i="2"/>
  <c r="X4" i="2" s="1"/>
  <c r="X3" i="2"/>
  <c r="O3" i="2"/>
  <c r="W3" i="2"/>
  <c r="P3" i="2"/>
  <c r="AG3" i="2"/>
  <c r="AB5" i="2" l="1"/>
  <c r="AE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P4" i="2"/>
  <c r="W4" i="2"/>
  <c r="O4" i="2"/>
  <c r="AG5" i="2"/>
  <c r="AB6" i="2" l="1"/>
  <c r="AG6" i="2" s="1"/>
  <c r="AE5" i="2"/>
  <c r="P6" i="2"/>
  <c r="X5" i="2"/>
  <c r="W5" i="2"/>
  <c r="P5" i="2"/>
  <c r="O5" i="2"/>
  <c r="W6" i="2"/>
  <c r="O6" i="2"/>
  <c r="X6" i="2"/>
  <c r="AB7" i="2" l="1"/>
  <c r="AE6" i="2"/>
  <c r="X7" i="2"/>
  <c r="W7" i="2"/>
  <c r="P7" i="2"/>
  <c r="O7" i="2"/>
  <c r="AG7" i="2"/>
  <c r="AB8" i="2" l="1"/>
  <c r="AE7" i="2"/>
  <c r="X8" i="2"/>
  <c r="W8" i="2"/>
  <c r="P8" i="2"/>
  <c r="O8" i="2"/>
  <c r="AG8" i="2"/>
  <c r="AB9" i="2" l="1"/>
  <c r="AE8" i="2"/>
  <c r="P9" i="2"/>
  <c r="O9" i="2"/>
  <c r="X9" i="2"/>
  <c r="W9" i="2"/>
  <c r="AG9" i="2"/>
  <c r="X10" i="2"/>
  <c r="W10" i="2"/>
  <c r="O10" i="2"/>
  <c r="P10" i="2"/>
  <c r="AB10" i="2" l="1"/>
  <c r="AG10" i="2" s="1"/>
  <c r="AE9" i="2"/>
  <c r="W11" i="2"/>
  <c r="X11" i="2"/>
  <c r="P11" i="2"/>
  <c r="O11" i="2"/>
  <c r="AB11" i="2" l="1"/>
  <c r="AG11" i="2" s="1"/>
  <c r="AE10" i="2"/>
  <c r="W12" i="2"/>
  <c r="X12" i="2"/>
  <c r="P12" i="2"/>
  <c r="O12" i="2"/>
  <c r="AB12" i="2" l="1"/>
  <c r="AG12" i="2" s="1"/>
  <c r="AE11" i="2"/>
  <c r="X13" i="2"/>
  <c r="P13" i="2"/>
  <c r="O13" i="2"/>
  <c r="W13" i="2"/>
  <c r="AB13" i="2" l="1"/>
  <c r="AG13" i="2" s="1"/>
  <c r="AE12" i="2"/>
  <c r="P14" i="2"/>
  <c r="X14" i="2"/>
  <c r="W14" i="2"/>
  <c r="O14" i="2"/>
  <c r="AB14" i="2" l="1"/>
  <c r="AG14" i="2" s="1"/>
  <c r="AE13" i="2"/>
  <c r="W15" i="2"/>
  <c r="X15" i="2"/>
  <c r="O15" i="2"/>
  <c r="P15" i="2"/>
  <c r="AB15" i="2" l="1"/>
  <c r="AE14" i="2"/>
  <c r="W16" i="2"/>
  <c r="X16" i="2"/>
  <c r="P16" i="2"/>
  <c r="O16" i="2"/>
  <c r="AB16" i="2" l="1"/>
  <c r="AG16" i="2" s="1"/>
  <c r="AE15" i="2"/>
  <c r="AG15" i="2"/>
  <c r="W17" i="2"/>
  <c r="X17" i="2"/>
  <c r="P17" i="2"/>
  <c r="O17" i="2"/>
  <c r="AB17" i="2" l="1"/>
  <c r="AG17" i="2" s="1"/>
  <c r="AE16" i="2"/>
  <c r="X18" i="2"/>
  <c r="W18" i="2"/>
  <c r="P18" i="2"/>
  <c r="O18" i="2"/>
  <c r="AB18" i="2" l="1"/>
  <c r="AG18" i="2" s="1"/>
  <c r="AE17" i="2"/>
  <c r="X19" i="2"/>
  <c r="W19" i="2"/>
  <c r="P19" i="2"/>
  <c r="O19" i="2"/>
  <c r="AB19" i="2" l="1"/>
  <c r="AG19" i="2" s="1"/>
  <c r="AE18" i="2"/>
  <c r="X20" i="2"/>
  <c r="P20" i="2"/>
  <c r="O20" i="2"/>
  <c r="W20" i="2"/>
  <c r="AB20" i="2" l="1"/>
  <c r="AG20" i="2" s="1"/>
  <c r="AE19" i="2"/>
  <c r="X21" i="2"/>
  <c r="P21" i="2"/>
  <c r="O21" i="2"/>
  <c r="W21" i="2"/>
  <c r="AB21" i="2" l="1"/>
  <c r="AG21" i="2" s="1"/>
  <c r="AE20" i="2"/>
  <c r="X22" i="2"/>
  <c r="W22" i="2"/>
  <c r="P22" i="2"/>
  <c r="O22" i="2"/>
  <c r="AB22" i="2" l="1"/>
  <c r="AG22" i="2" s="1"/>
  <c r="AE21" i="2"/>
  <c r="P23" i="2"/>
  <c r="W23" i="2"/>
  <c r="X23" i="2"/>
  <c r="O23" i="2"/>
  <c r="AB23" i="2" l="1"/>
  <c r="AG23" i="2" s="1"/>
  <c r="AE22" i="2"/>
  <c r="O24" i="2"/>
  <c r="W24" i="2"/>
  <c r="P24" i="2"/>
  <c r="X24" i="2"/>
  <c r="AB24" i="2" l="1"/>
  <c r="AG24" i="2" s="1"/>
  <c r="AE23" i="2"/>
  <c r="P25" i="2"/>
  <c r="O25" i="2"/>
  <c r="W25" i="2"/>
  <c r="X25" i="2"/>
  <c r="AB25" i="2" l="1"/>
  <c r="AG25" i="2" s="1"/>
  <c r="AE24" i="2"/>
  <c r="O26" i="2"/>
  <c r="X26" i="2"/>
  <c r="W26" i="2"/>
  <c r="P26" i="2"/>
  <c r="AB26" i="2" l="1"/>
  <c r="AE26" i="2" s="1"/>
  <c r="AE25" i="2"/>
  <c r="AG2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2D8CA1F4-94B9-4382-BF8F-535A6C5C07C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R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S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T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HORMIGON+SOBRELOSA+ENLUCIDO+TABIQUE+0.25*SC+MURO+VIGA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<sst xmlns="http://schemas.openxmlformats.org/spreadsheetml/2006/main" count="216" uniqueCount="150">
  <si>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</si>
  <si>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</si>
  <si>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</si>
  <si>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</si>
  <si>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</si>
  <si>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</si>
  <si>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</si>
  <si>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</si>
  <si>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</si>
  <si>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</si>
  <si>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</si>
  <si>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</si>
  <si>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</si>
  <si>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</si>
  <si>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</si>
  <si>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</si>
  <si>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</si>
  <si>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</si>
  <si>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</si>
  <si>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</si>
  <si>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</si>
  <si>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</si>
  <si>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</si>
  <si>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</si>
  <si>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</si>
  <si>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</si>
  <si>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</si>
  <si>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</si>
  <si>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</si>
  <si>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</si>
  <si>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</si>
  <si>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</si>
  <si>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</si>
  <si>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</si>
  <si>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</si>
  <si>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</si>
  <si>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</si>
  <si>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</si>
  <si>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</si>
  <si>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</si>
  <si>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</si>
  <si>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</si>
  <si>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</si>
  <si>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</si>
  <si>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</si>
  <si>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</si>
  <si>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</si>
  <si>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</si>
  <si>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</si>
  <si>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</si>
  <si>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</si>
  <si>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</si>
  <si>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</si>
  <si>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</si>
  <si>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</si>
  <si>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</si>
  <si>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</si>
  <si>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</si>
  <si>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</si>
  <si>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</si>
  <si>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</si>
  <si>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</si>
  <si>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</si>
  <si>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</si>
  <si>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</si>
  <si>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Pesos volumétricos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</si>
  <si>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</si>
  <si>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</si>
  <si>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</si>
  <si>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</si>
  <si>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</si>
  <si>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</si>
  <si>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</si>
  <si>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</si>
  <si>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</si>
  <si>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</si>
  <si>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</si>
  <si>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</si>
  <si>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</si>
  <si>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</si>
  <si>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</si>
  <si>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</si>
  <si>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</si>
  <si>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</si>
  <si>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</si>
  <si>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</si>
  <si>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</si>
  <si>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</si>
  <si>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</si>
  <si>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</si>
  <si>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</si>
  <si>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</si>
  <si>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</si>
  <si>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</si>
  <si>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</si>
  <si>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</si>
  <si>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</si>
  <si>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</si>
  <si>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</si>
  <si>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</si>
  <si>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</si>
  <si>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</si>
  <si>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</si>
  <si>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</si>
  <si>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</si>
  <si>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</si>
  <si>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</si>
  <si>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</si>
  <si>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</si>
  <si>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</si>
  <si>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</si>
  <si>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</si>
  <si>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</si>
  <si>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</si>
  <si>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</si>
  <si>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</si>
  <si>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</si>
  <si>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</si>
  <si>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</si>
  <si>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</si>
  <si>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</si>
  <si>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</si>
  <si>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</si>
  <si>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</si>
  <si>
    <t>Sobrecarga uso vivienda</t>
  </si>
  <si>
    <t>Sobrecarga estacionamientos</t>
  </si>
  <si>
    <t>Sobrecarga escala uso público</t>
  </si>
  <si>
    <t>Sobrecargas</t>
  </si>
  <si>
    <t>Peso tabique</t>
  </si>
  <si>
    <t>Sobrecarga vivienda (T)</t>
  </si>
  <si>
    <t>Sobrecarga estacionamiento (T)</t>
  </si>
  <si>
    <t>Peso</t>
  </si>
  <si>
    <t>Peso acum</t>
  </si>
  <si>
    <t>$N_u$</t>
  </si>
  <si>
    <t>$f'c$</t>
  </si>
  <si>
    <t>MUROS</t>
  </si>
  <si>
    <t>SUMA PISO</t>
  </si>
  <si>
    <t>LOSA</t>
  </si>
  <si>
    <t>MURO</t>
  </si>
  <si>
    <t>VIGA</t>
  </si>
  <si>
    <t>Hacum</t>
  </si>
  <si>
    <t>H</t>
  </si>
  <si>
    <t>Pesos dentro</t>
  </si>
  <si>
    <t>Peso fuera</t>
  </si>
  <si>
    <t>Dist dentro</t>
  </si>
  <si>
    <t>Dist fuera</t>
  </si>
  <si>
    <t>Densidad muro x</t>
  </si>
  <si>
    <t>Densidad muro y</t>
  </si>
  <si>
    <t>ex (m)</t>
  </si>
  <si>
    <t>ey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</si>
</sst>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2" fontId="0" fillId="5" borderId="43" xfId="0" applyNumberFormat="1" applyFill="1" applyBorder="1" applyAlignment="1">
      <alignment horizontal="center" vertical="center"/>
    </xf>
    <xf numFmtId="2" fontId="6" fillId="5" borderId="41" xfId="0" applyNumberFormat="1" applyFont="1" applyFill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5" borderId="40" xfId="0" applyNumberFormat="1" applyFill="1" applyBorder="1" applyAlignment="1">
      <alignment horizontal="center" vertical="center"/>
    </xf>
    <xf numFmtId="2" fontId="0" fillId="5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5" borderId="43" xfId="0" applyNumberFormat="1" applyFon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2" fontId="0" fillId="5" borderId="47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5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5" borderId="48" xfId="0" applyNumberFormat="1" applyFill="1" applyBorder="1" applyAlignment="1">
      <alignment horizontal="center" vertical="center"/>
    </xf>
    <xf numFmtId="2" fontId="2" fillId="5" borderId="48" xfId="0" applyNumberFormat="1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5" borderId="11" xfId="0" applyNumberFormat="1" applyFont="1" applyFill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2" fontId="0" fillId="5" borderId="33" xfId="0" applyNumberFormat="1" applyFill="1" applyBorder="1" applyAlignment="1">
      <alignment horizontal="center" vertical="center"/>
    </xf>
    <xf numFmtId="2" fontId="6" fillId="5" borderId="34" xfId="0" applyNumberFormat="1" applyFon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2" fontId="0" fillId="7" borderId="31" xfId="0" applyNumberFormat="1" applyFill="1" applyBorder="1" applyAlignment="1">
      <alignment horizontal="center" vertical="center"/>
    </xf>
    <xf numFmtId="2" fontId="0" fillId="7" borderId="43" xfId="0" applyNumberFormat="1" applyFill="1" applyBorder="1" applyAlignment="1">
      <alignment horizontal="center" vertical="center"/>
    </xf>
    <xf numFmtId="2" fontId="6" fillId="7" borderId="29" xfId="0" applyNumberFormat="1" applyFont="1" applyFill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7" borderId="41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42" xfId="0" applyNumberFormat="1" applyFill="1" applyBorder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6" fillId="6" borderId="33" xfId="0" applyNumberFormat="1" applyFon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0" xfId="0" applyNumberFormat="1"/>
    <xf numFmtId="2" fontId="0" fillId="8" borderId="7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/>
    </xf>
    <xf numFmtId="9" fontId="0" fillId="0" borderId="18" xfId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 codeName="Hoja1">
    <tabColor theme="4" tint="-0.249977111117893"/>
  </sheetPr>
  <dimension ref="B1:N27"/>
  <sheetViews>
    <sheetView workbookViewId="0">
      <selection activeCell="H28" sqref="H28"/>
    </sheetView>
  </sheetViews>
  <sheetFormatPr baseColWidth="10" defaultColWidth="11.5546875" defaultRowHeight="14.4" x14ac:dyDescent="0.3"/>
  <cols>
    <col min="1" max="1" width="4.6640625" style="49" customWidth="1"/>
    <col min="2" max="3" width="11.5546875" style="49"/>
    <col min="4" max="4" width="13.109375" style="49" bestFit="1" customWidth="1"/>
    <col min="5" max="11" width="11.5546875" style="49"/>
    <col min="12" max="12" width="18.44140625" style="49" bestFit="1" customWidth="1"/>
    <col min="13" max="13" width="25.77734375" style="49" bestFit="1" customWidth="1"/>
    <col min="14" max="16384" width="11.5546875" style="49"/>
  </cols>
  <sheetData>
    <row r="1" spans="2:14" ht="15" thickBot="1" x14ac:dyDescent="0.35"/>
    <row r="2" spans="2:14" ht="15" thickBot="1" x14ac:dyDescent="0.35">
      <c r="B2" s="123" t="s">
        <v>113</v>
      </c>
      <c r="C2" s="209" t="s">
        <v>34</v>
      </c>
      <c r="D2" s="209" t="s">
        <v>103</v>
      </c>
      <c r="E2" s="209" t="s">
        <v>107</v>
      </c>
      <c r="F2" s="209" t="s">
        <v>106</v>
      </c>
      <c r="G2" s="209" t="s">
        <v>122</v>
      </c>
      <c r="H2" s="209" t="s">
        <v>116</v>
      </c>
      <c r="I2" s="209" t="s">
        <v>114</v>
      </c>
      <c r="J2" s="209" t="s">
        <v>115</v>
      </c>
      <c r="K2" s="209" t="s">
        <v>117</v>
      </c>
      <c r="L2" s="209" t="s">
        <v>121</v>
      </c>
      <c r="M2" s="209" t="s">
        <v>123</v>
      </c>
      <c r="N2" s="210" t="s">
        <v>118</v>
      </c>
    </row>
    <row r="3" spans="2:14" x14ac:dyDescent="0.3">
      <c r="B3" s="211" t="str">
        <f>'Pesos elementos'!H4</f>
        <v>Cubierta</v>
      </c>
      <c r="C3" s="212">
        <f>'Pesos elementos'!F4+'Pesos elementos'!I4</f>
        <v>2.46</v>
      </c>
      <c r="D3" s="212">
        <f>'Pesos elementos'!L4+'Pesos elementos'!M4</f>
        <v>42.327999999999989</v>
      </c>
      <c r="E3" s="212">
        <v>19.0746</v>
      </c>
      <c r="F3" s="212">
        <v>15.599299999999999</v>
      </c>
      <c r="G3" s="212">
        <v>726.26449500000001</v>
      </c>
      <c r="H3" s="212">
        <f>'Pesos elementos'!T4</f>
        <v>37.637919999999994</v>
      </c>
      <c r="I3" s="212">
        <f>'Pesos elementos'!N63</f>
        <v>71.462699999999998</v>
      </c>
      <c r="J3" s="212">
        <f>'Pesos elementos'!W34</f>
        <v>51.68954999999999</v>
      </c>
      <c r="K3" s="212">
        <f>'Pesos elementos'!U4</f>
        <v>134.94539499999999</v>
      </c>
      <c r="L3" s="213">
        <f>K3/9.8</f>
        <v>13.76993826530612</v>
      </c>
      <c r="M3" s="212">
        <f t="shared" ref="M3" si="0">L3/D3*(G3)</f>
        <v>236.26481904256585</v>
      </c>
      <c r="N3" s="214">
        <f>'Pesos elementos'!V4</f>
        <v>1.9643278552505168</v>
      </c>
    </row>
    <row r="4" spans="2:14" x14ac:dyDescent="0.3">
      <c r="B4" s="215">
        <f>'Pesos elementos'!H5</f>
        <v>23</v>
      </c>
      <c r="C4" s="139">
        <f>'Pesos elementos'!F4+'Pesos elementos'!I5</f>
        <v>2.46</v>
      </c>
      <c r="D4" s="139">
        <f>'Pesos elementos'!L5+'Pesos elementos'!M5</f>
        <v>395.03299999999996</v>
      </c>
      <c r="E4" s="139">
        <v>15.9534</v>
      </c>
      <c r="F4" s="139">
        <v>16.260899999999999</v>
      </c>
      <c r="G4" s="139">
        <v>37835.549589000002</v>
      </c>
      <c r="H4" s="139">
        <f>'Pesos elementos'!T5</f>
        <v>258.88911999999999</v>
      </c>
      <c r="I4" s="139">
        <f>'Pesos elementos'!N64</f>
        <v>44.458700000000007</v>
      </c>
      <c r="J4" s="139">
        <f>'Pesos elementos'!W34</f>
        <v>51.68954999999999</v>
      </c>
      <c r="K4" s="139">
        <f>'Pesos elementos'!U5</f>
        <v>395.50189499999999</v>
      </c>
      <c r="L4" s="208">
        <f t="shared" ref="L4" si="1">K4/9.8</f>
        <v>40.357336224489792</v>
      </c>
      <c r="M4" s="139">
        <f t="shared" ref="M4:M27" si="2">L4/D4*(G4)</f>
        <v>3865.3530110183951</v>
      </c>
      <c r="N4" s="216">
        <f>'Pesos elementos'!V5</f>
        <v>0.96416139082356789</v>
      </c>
    </row>
    <row r="5" spans="2:14" x14ac:dyDescent="0.3">
      <c r="B5" s="215">
        <f>'Pesos elementos'!H6</f>
        <v>22</v>
      </c>
      <c r="C5" s="139">
        <f>'Pesos elementos'!F5+'Pesos elementos'!I6</f>
        <v>2.46</v>
      </c>
      <c r="D5" s="139">
        <f>'Pesos elementos'!L6+'Pesos elementos'!M6</f>
        <v>395.03299999999996</v>
      </c>
      <c r="E5" s="139">
        <v>15.9534</v>
      </c>
      <c r="F5" s="139">
        <v>16.260899999999999</v>
      </c>
      <c r="G5" s="139">
        <v>37835.549589000002</v>
      </c>
      <c r="H5" s="139">
        <f>'Pesos elementos'!T6</f>
        <v>258.88911999999999</v>
      </c>
      <c r="I5" s="139">
        <f>'Pesos elementos'!N65</f>
        <v>44.458700000000007</v>
      </c>
      <c r="J5" s="139">
        <f>'Pesos elementos'!W35</f>
        <v>132.61860000000001</v>
      </c>
      <c r="K5" s="139">
        <f>'Pesos elementos'!U6</f>
        <v>435.96642000000003</v>
      </c>
      <c r="L5" s="208">
        <f t="shared" ref="L5:L26" si="3">K5/9.8</f>
        <v>44.486369387755104</v>
      </c>
      <c r="M5" s="139">
        <f t="shared" si="2"/>
        <v>4260.8243741788156</v>
      </c>
      <c r="N5" s="216">
        <f>'Pesos elementos'!V6</f>
        <v>1.0628065128728947</v>
      </c>
    </row>
    <row r="6" spans="2:14" x14ac:dyDescent="0.3">
      <c r="B6" s="215">
        <f>'Pesos elementos'!H7</f>
        <v>21</v>
      </c>
      <c r="C6" s="139">
        <f>'Pesos elementos'!F6+'Pesos elementos'!I7</f>
        <v>2.46</v>
      </c>
      <c r="D6" s="139">
        <f>'Pesos elementos'!L7+'Pesos elementos'!M7</f>
        <v>395.03299999999996</v>
      </c>
      <c r="E6" s="139">
        <v>15.9534</v>
      </c>
      <c r="F6" s="139">
        <v>16.260899999999999</v>
      </c>
      <c r="G6" s="139">
        <v>37835.549589000002</v>
      </c>
      <c r="H6" s="139">
        <f>'Pesos elementos'!T7</f>
        <v>258.88911999999999</v>
      </c>
      <c r="I6" s="139">
        <f>'Pesos elementos'!N66</f>
        <v>44.458700000000007</v>
      </c>
      <c r="J6" s="139">
        <f>'Pesos elementos'!W36</f>
        <v>132.61860000000001</v>
      </c>
      <c r="K6" s="139">
        <f>'Pesos elementos'!U7</f>
        <v>435.96642000000003</v>
      </c>
      <c r="L6" s="208">
        <f t="shared" si="3"/>
        <v>44.486369387755104</v>
      </c>
      <c r="M6" s="139">
        <f t="shared" si="2"/>
        <v>4260.8243741788156</v>
      </c>
      <c r="N6" s="216">
        <f>'Pesos elementos'!V7</f>
        <v>1.0628065128728947</v>
      </c>
    </row>
    <row r="7" spans="2:14" x14ac:dyDescent="0.3">
      <c r="B7" s="215">
        <f>'Pesos elementos'!H8</f>
        <v>20</v>
      </c>
      <c r="C7" s="139">
        <f>'Pesos elementos'!F7+'Pesos elementos'!I8</f>
        <v>2.46</v>
      </c>
      <c r="D7" s="139">
        <f>'Pesos elementos'!L8+'Pesos elementos'!M8</f>
        <v>395.03299999999996</v>
      </c>
      <c r="E7" s="139">
        <v>15.9534</v>
      </c>
      <c r="F7" s="139">
        <v>16.260899999999999</v>
      </c>
      <c r="G7" s="139">
        <v>37835.549589000002</v>
      </c>
      <c r="H7" s="139">
        <f>'Pesos elementos'!T8</f>
        <v>258.88911999999999</v>
      </c>
      <c r="I7" s="139">
        <f>'Pesos elementos'!N67</f>
        <v>44.458700000000007</v>
      </c>
      <c r="J7" s="139">
        <f>'Pesos elementos'!W37</f>
        <v>132.61860000000001</v>
      </c>
      <c r="K7" s="139">
        <f>'Pesos elementos'!U8</f>
        <v>435.96642000000003</v>
      </c>
      <c r="L7" s="208">
        <f t="shared" si="3"/>
        <v>44.486369387755104</v>
      </c>
      <c r="M7" s="139">
        <f t="shared" si="2"/>
        <v>4260.8243741788156</v>
      </c>
      <c r="N7" s="216">
        <f>'Pesos elementos'!V8</f>
        <v>1.0628065128728947</v>
      </c>
    </row>
    <row r="8" spans="2:14" x14ac:dyDescent="0.3">
      <c r="B8" s="215">
        <f>'Pesos elementos'!H9</f>
        <v>19</v>
      </c>
      <c r="C8" s="139">
        <f>'Pesos elementos'!F8+'Pesos elementos'!I9</f>
        <v>2.46</v>
      </c>
      <c r="D8" s="139">
        <f>'Pesos elementos'!L9+'Pesos elementos'!M9</f>
        <v>395.03299999999996</v>
      </c>
      <c r="E8" s="139">
        <v>15.9534</v>
      </c>
      <c r="F8" s="139">
        <v>16.260899999999999</v>
      </c>
      <c r="G8" s="139">
        <v>37835.549589000002</v>
      </c>
      <c r="H8" s="139">
        <f>'Pesos elementos'!T9</f>
        <v>258.88911999999999</v>
      </c>
      <c r="I8" s="139">
        <f>'Pesos elementos'!N68</f>
        <v>44.458700000000007</v>
      </c>
      <c r="J8" s="139">
        <f>'Pesos elementos'!W38</f>
        <v>132.61860000000001</v>
      </c>
      <c r="K8" s="139">
        <f>'Pesos elementos'!U9</f>
        <v>435.96642000000003</v>
      </c>
      <c r="L8" s="208">
        <f t="shared" si="3"/>
        <v>44.486369387755104</v>
      </c>
      <c r="M8" s="139">
        <f t="shared" si="2"/>
        <v>4260.8243741788156</v>
      </c>
      <c r="N8" s="216">
        <f>'Pesos elementos'!V9</f>
        <v>1.0628065128728947</v>
      </c>
    </row>
    <row r="9" spans="2:14" x14ac:dyDescent="0.3">
      <c r="B9" s="215">
        <f>'Pesos elementos'!H10</f>
        <v>18</v>
      </c>
      <c r="C9" s="139">
        <f>'Pesos elementos'!F9+'Pesos elementos'!I10</f>
        <v>2.46</v>
      </c>
      <c r="D9" s="139">
        <f>'Pesos elementos'!L10+'Pesos elementos'!M10</f>
        <v>395.03299999999996</v>
      </c>
      <c r="E9" s="139">
        <v>15.9534</v>
      </c>
      <c r="F9" s="139">
        <v>16.260899999999999</v>
      </c>
      <c r="G9" s="139">
        <v>37835.549589000002</v>
      </c>
      <c r="H9" s="139">
        <f>'Pesos elementos'!T10</f>
        <v>258.88911999999999</v>
      </c>
      <c r="I9" s="139">
        <f>'Pesos elementos'!N69</f>
        <v>44.458700000000007</v>
      </c>
      <c r="J9" s="139">
        <f>'Pesos elementos'!W39</f>
        <v>132.61860000000001</v>
      </c>
      <c r="K9" s="139">
        <f>'Pesos elementos'!U10</f>
        <v>435.96642000000003</v>
      </c>
      <c r="L9" s="208">
        <f t="shared" si="3"/>
        <v>44.486369387755104</v>
      </c>
      <c r="M9" s="139">
        <f t="shared" si="2"/>
        <v>4260.8243741788156</v>
      </c>
      <c r="N9" s="216">
        <f>'Pesos elementos'!V10</f>
        <v>1.0628065128728947</v>
      </c>
    </row>
    <row r="10" spans="2:14" x14ac:dyDescent="0.3">
      <c r="B10" s="215">
        <f>'Pesos elementos'!H11</f>
        <v>17</v>
      </c>
      <c r="C10" s="139">
        <f>'Pesos elementos'!F10+'Pesos elementos'!I11</f>
        <v>2.46</v>
      </c>
      <c r="D10" s="139">
        <f>'Pesos elementos'!L11+'Pesos elementos'!M11</f>
        <v>395.03299999999996</v>
      </c>
      <c r="E10" s="139">
        <v>15.9534</v>
      </c>
      <c r="F10" s="139">
        <v>16.260899999999999</v>
      </c>
      <c r="G10" s="139">
        <v>37835.549589000002</v>
      </c>
      <c r="H10" s="139">
        <f>'Pesos elementos'!T11</f>
        <v>258.88911999999999</v>
      </c>
      <c r="I10" s="139">
        <f>'Pesos elementos'!N70</f>
        <v>44.458700000000007</v>
      </c>
      <c r="J10" s="139">
        <f>'Pesos elementos'!W40</f>
        <v>132.61860000000001</v>
      </c>
      <c r="K10" s="139">
        <f>'Pesos elementos'!U11</f>
        <v>435.96642000000003</v>
      </c>
      <c r="L10" s="208">
        <f t="shared" si="3"/>
        <v>44.486369387755104</v>
      </c>
      <c r="M10" s="139">
        <f t="shared" si="2"/>
        <v>4260.8243741788156</v>
      </c>
      <c r="N10" s="216">
        <f>'Pesos elementos'!V11</f>
        <v>1.0628065128728947</v>
      </c>
    </row>
    <row r="11" spans="2:14" x14ac:dyDescent="0.3">
      <c r="B11" s="215">
        <f>'Pesos elementos'!H12</f>
        <v>16</v>
      </c>
      <c r="C11" s="139">
        <f>'Pesos elementos'!F11+'Pesos elementos'!I12</f>
        <v>2.46</v>
      </c>
      <c r="D11" s="139">
        <f>'Pesos elementos'!L12+'Pesos elementos'!M12</f>
        <v>395.03299999999996</v>
      </c>
      <c r="E11" s="139">
        <v>15.9534</v>
      </c>
      <c r="F11" s="139">
        <v>16.260899999999999</v>
      </c>
      <c r="G11" s="139">
        <v>37835.549589000002</v>
      </c>
      <c r="H11" s="139">
        <f>'Pesos elementos'!T12</f>
        <v>258.88911999999999</v>
      </c>
      <c r="I11" s="139">
        <f>'Pesos elementos'!N71</f>
        <v>44.458700000000007</v>
      </c>
      <c r="J11" s="139">
        <f>'Pesos elementos'!W41</f>
        <v>132.61860000000001</v>
      </c>
      <c r="K11" s="139">
        <f>'Pesos elementos'!U12</f>
        <v>435.96642000000003</v>
      </c>
      <c r="L11" s="208">
        <f t="shared" si="3"/>
        <v>44.486369387755104</v>
      </c>
      <c r="M11" s="139">
        <f t="shared" si="2"/>
        <v>4260.8243741788156</v>
      </c>
      <c r="N11" s="216">
        <f>'Pesos elementos'!V12</f>
        <v>1.0628065128728947</v>
      </c>
    </row>
    <row r="12" spans="2:14" x14ac:dyDescent="0.3">
      <c r="B12" s="215">
        <f>'Pesos elementos'!H13</f>
        <v>15</v>
      </c>
      <c r="C12" s="139">
        <f>'Pesos elementos'!F12+'Pesos elementos'!I13</f>
        <v>2.46</v>
      </c>
      <c r="D12" s="139">
        <f>'Pesos elementos'!L13+'Pesos elementos'!M13</f>
        <v>395.03299999999996</v>
      </c>
      <c r="E12" s="139">
        <v>15.9534</v>
      </c>
      <c r="F12" s="139">
        <v>16.260899999999999</v>
      </c>
      <c r="G12" s="139">
        <v>37835.549589000002</v>
      </c>
      <c r="H12" s="139">
        <f>'Pesos elementos'!T13</f>
        <v>258.88911999999999</v>
      </c>
      <c r="I12" s="139">
        <f>'Pesos elementos'!N72</f>
        <v>44.458700000000007</v>
      </c>
      <c r="J12" s="139">
        <f>'Pesos elementos'!W42</f>
        <v>132.61860000000001</v>
      </c>
      <c r="K12" s="139">
        <f>'Pesos elementos'!U13</f>
        <v>435.96642000000003</v>
      </c>
      <c r="L12" s="208">
        <f t="shared" si="3"/>
        <v>44.486369387755104</v>
      </c>
      <c r="M12" s="139">
        <f t="shared" si="2"/>
        <v>4260.8243741788156</v>
      </c>
      <c r="N12" s="216">
        <f>'Pesos elementos'!V13</f>
        <v>1.0628065128728947</v>
      </c>
    </row>
    <row r="13" spans="2:14" x14ac:dyDescent="0.3">
      <c r="B13" s="215">
        <f>'Pesos elementos'!H14</f>
        <v>14</v>
      </c>
      <c r="C13" s="139">
        <f>'Pesos elementos'!F13+'Pesos elementos'!I14</f>
        <v>2.46</v>
      </c>
      <c r="D13" s="139">
        <f>'Pesos elementos'!L14+'Pesos elementos'!M14</f>
        <v>395.03299999999996</v>
      </c>
      <c r="E13" s="139">
        <v>15.9534</v>
      </c>
      <c r="F13" s="139">
        <v>16.260899999999999</v>
      </c>
      <c r="G13" s="139">
        <v>37835.549589000002</v>
      </c>
      <c r="H13" s="139">
        <f>'Pesos elementos'!T14</f>
        <v>258.88911999999999</v>
      </c>
      <c r="I13" s="139">
        <f>'Pesos elementos'!N73</f>
        <v>44.458700000000007</v>
      </c>
      <c r="J13" s="139">
        <f>'Pesos elementos'!W43</f>
        <v>132.61860000000001</v>
      </c>
      <c r="K13" s="139">
        <f>'Pesos elementos'!U14</f>
        <v>452.50829500000003</v>
      </c>
      <c r="L13" s="208">
        <f t="shared" si="3"/>
        <v>46.174315816326533</v>
      </c>
      <c r="M13" s="139">
        <f t="shared" si="2"/>
        <v>4422.4928444124162</v>
      </c>
      <c r="N13" s="216">
        <f>'Pesos elementos'!V14</f>
        <v>1.1031325831356671</v>
      </c>
    </row>
    <row r="14" spans="2:14" x14ac:dyDescent="0.3">
      <c r="B14" s="215">
        <f>'Pesos elementos'!H15</f>
        <v>13</v>
      </c>
      <c r="C14" s="139">
        <f>'Pesos elementos'!F14+'Pesos elementos'!I15</f>
        <v>2.46</v>
      </c>
      <c r="D14" s="139">
        <f>'Pesos elementos'!L15+'Pesos elementos'!M15</f>
        <v>395.03299999999996</v>
      </c>
      <c r="E14" s="139">
        <v>15.9534</v>
      </c>
      <c r="F14" s="139">
        <v>16.260899999999999</v>
      </c>
      <c r="G14" s="139">
        <v>37835.549589000002</v>
      </c>
      <c r="H14" s="139">
        <f>'Pesos elementos'!T15</f>
        <v>258.88911999999999</v>
      </c>
      <c r="I14" s="139">
        <f>'Pesos elementos'!N74</f>
        <v>44.458700000000007</v>
      </c>
      <c r="J14" s="139">
        <f>'Pesos elementos'!W44</f>
        <v>165.70235</v>
      </c>
      <c r="K14" s="139">
        <f>'Pesos elementos'!U15</f>
        <v>469.05016999999998</v>
      </c>
      <c r="L14" s="208">
        <f t="shared" si="3"/>
        <v>47.862262244897956</v>
      </c>
      <c r="M14" s="139">
        <f t="shared" si="2"/>
        <v>4584.1613146460149</v>
      </c>
      <c r="N14" s="216">
        <f>'Pesos elementos'!V15</f>
        <v>1.1434586533984394</v>
      </c>
    </row>
    <row r="15" spans="2:14" x14ac:dyDescent="0.3">
      <c r="B15" s="215">
        <f>'Pesos elementos'!H16</f>
        <v>12</v>
      </c>
      <c r="C15" s="139">
        <f>'Pesos elementos'!F15+'Pesos elementos'!I16</f>
        <v>2.46</v>
      </c>
      <c r="D15" s="139">
        <f>'Pesos elementos'!L16+'Pesos elementos'!M16</f>
        <v>395.03299999999996</v>
      </c>
      <c r="E15" s="139">
        <v>15.9534</v>
      </c>
      <c r="F15" s="139">
        <v>16.260899999999999</v>
      </c>
      <c r="G15" s="139">
        <v>37835.549589000002</v>
      </c>
      <c r="H15" s="139">
        <f>'Pesos elementos'!T16</f>
        <v>258.88911999999999</v>
      </c>
      <c r="I15" s="139">
        <f>'Pesos elementos'!N75</f>
        <v>44.458700000000007</v>
      </c>
      <c r="J15" s="139">
        <f>'Pesos elementos'!W45</f>
        <v>165.70235</v>
      </c>
      <c r="K15" s="139">
        <f>'Pesos elementos'!U16</f>
        <v>469.05016999999998</v>
      </c>
      <c r="L15" s="208">
        <f t="shared" si="3"/>
        <v>47.862262244897956</v>
      </c>
      <c r="M15" s="139">
        <f t="shared" si="2"/>
        <v>4584.1613146460149</v>
      </c>
      <c r="N15" s="216">
        <f>'Pesos elementos'!V16</f>
        <v>1.1434586533984394</v>
      </c>
    </row>
    <row r="16" spans="2:14" x14ac:dyDescent="0.3">
      <c r="B16" s="215">
        <f>'Pesos elementos'!H17</f>
        <v>11</v>
      </c>
      <c r="C16" s="139">
        <f>'Pesos elementos'!F16+'Pesos elementos'!I17</f>
        <v>2.46</v>
      </c>
      <c r="D16" s="139">
        <f>'Pesos elementos'!L17+'Pesos elementos'!M17</f>
        <v>395.03299999999996</v>
      </c>
      <c r="E16" s="139">
        <v>15.9534</v>
      </c>
      <c r="F16" s="139">
        <v>16.260899999999999</v>
      </c>
      <c r="G16" s="139">
        <v>37835.549589000002</v>
      </c>
      <c r="H16" s="139">
        <f>'Pesos elementos'!T17</f>
        <v>258.88911999999999</v>
      </c>
      <c r="I16" s="139">
        <f>'Pesos elementos'!N76</f>
        <v>44.458700000000007</v>
      </c>
      <c r="J16" s="139">
        <f>'Pesos elementos'!W46</f>
        <v>165.70235</v>
      </c>
      <c r="K16" s="139">
        <f>'Pesos elementos'!U17</f>
        <v>469.05016999999998</v>
      </c>
      <c r="L16" s="208">
        <f t="shared" si="3"/>
        <v>47.862262244897956</v>
      </c>
      <c r="M16" s="139">
        <f t="shared" si="2"/>
        <v>4584.1613146460149</v>
      </c>
      <c r="N16" s="216">
        <f>'Pesos elementos'!V17</f>
        <v>1.1434586533984394</v>
      </c>
    </row>
    <row r="17" spans="2:14" x14ac:dyDescent="0.3">
      <c r="B17" s="215">
        <f>'Pesos elementos'!H18</f>
        <v>10</v>
      </c>
      <c r="C17" s="139">
        <f>'Pesos elementos'!F17+'Pesos elementos'!I18</f>
        <v>2.46</v>
      </c>
      <c r="D17" s="139">
        <f>'Pesos elementos'!L18+'Pesos elementos'!M18</f>
        <v>395.03299999999996</v>
      </c>
      <c r="E17" s="139">
        <v>15.9534</v>
      </c>
      <c r="F17" s="139">
        <v>16.260899999999999</v>
      </c>
      <c r="G17" s="139">
        <v>37835.549589000002</v>
      </c>
      <c r="H17" s="139">
        <f>'Pesos elementos'!T18</f>
        <v>258.88911999999999</v>
      </c>
      <c r="I17" s="139">
        <f>'Pesos elementos'!N77</f>
        <v>44.458700000000007</v>
      </c>
      <c r="J17" s="139">
        <f>'Pesos elementos'!W47</f>
        <v>165.70235</v>
      </c>
      <c r="K17" s="139">
        <f>'Pesos elementos'!U18</f>
        <v>469.05016999999998</v>
      </c>
      <c r="L17" s="208">
        <f t="shared" si="3"/>
        <v>47.862262244897956</v>
      </c>
      <c r="M17" s="139">
        <f t="shared" si="2"/>
        <v>4584.1613146460149</v>
      </c>
      <c r="N17" s="216">
        <f>'Pesos elementos'!V18</f>
        <v>1.1434586533984394</v>
      </c>
    </row>
    <row r="18" spans="2:14" x14ac:dyDescent="0.3">
      <c r="B18" s="215">
        <f>'Pesos elementos'!H19</f>
        <v>9</v>
      </c>
      <c r="C18" s="139">
        <f>'Pesos elementos'!F18+'Pesos elementos'!I19</f>
        <v>2.46</v>
      </c>
      <c r="D18" s="139">
        <f>'Pesos elementos'!L19+'Pesos elementos'!M19</f>
        <v>395.03299999999996</v>
      </c>
      <c r="E18" s="139">
        <v>15.9534</v>
      </c>
      <c r="F18" s="139">
        <v>16.260899999999999</v>
      </c>
      <c r="G18" s="139">
        <v>37835.549589000002</v>
      </c>
      <c r="H18" s="139">
        <f>'Pesos elementos'!T19</f>
        <v>258.88911999999999</v>
      </c>
      <c r="I18" s="139">
        <f>'Pesos elementos'!N78</f>
        <v>44.458700000000007</v>
      </c>
      <c r="J18" s="139">
        <f>'Pesos elementos'!W48</f>
        <v>165.70235</v>
      </c>
      <c r="K18" s="139">
        <f>'Pesos elementos'!U19</f>
        <v>469.05016999999998</v>
      </c>
      <c r="L18" s="208">
        <f t="shared" si="3"/>
        <v>47.862262244897956</v>
      </c>
      <c r="M18" s="139">
        <f t="shared" si="2"/>
        <v>4584.1613146460149</v>
      </c>
      <c r="N18" s="216">
        <f>'Pesos elementos'!V19</f>
        <v>1.1434586533984394</v>
      </c>
    </row>
    <row r="19" spans="2:14" x14ac:dyDescent="0.3">
      <c r="B19" s="215">
        <f>'Pesos elementos'!H20</f>
        <v>8</v>
      </c>
      <c r="C19" s="139">
        <f>'Pesos elementos'!F19+'Pesos elementos'!I20</f>
        <v>2.46</v>
      </c>
      <c r="D19" s="139">
        <f>'Pesos elementos'!L20+'Pesos elementos'!M20</f>
        <v>395.03299999999996</v>
      </c>
      <c r="E19" s="139">
        <v>15.9534</v>
      </c>
      <c r="F19" s="139">
        <v>16.260899999999999</v>
      </c>
      <c r="G19" s="139">
        <v>37835.549589000002</v>
      </c>
      <c r="H19" s="139">
        <f>'Pesos elementos'!T20</f>
        <v>258.88911999999999</v>
      </c>
      <c r="I19" s="139">
        <f>'Pesos elementos'!N79</f>
        <v>44.458700000000007</v>
      </c>
      <c r="J19" s="139">
        <f>'Pesos elementos'!W49</f>
        <v>165.70235</v>
      </c>
      <c r="K19" s="139">
        <f>'Pesos elementos'!U20</f>
        <v>469.05016999999998</v>
      </c>
      <c r="L19" s="208">
        <f t="shared" si="3"/>
        <v>47.862262244897956</v>
      </c>
      <c r="M19" s="139">
        <f t="shared" si="2"/>
        <v>4584.1613146460149</v>
      </c>
      <c r="N19" s="216">
        <f>'Pesos elementos'!V20</f>
        <v>1.1434586533984394</v>
      </c>
    </row>
    <row r="20" spans="2:14" x14ac:dyDescent="0.3">
      <c r="B20" s="215">
        <f>'Pesos elementos'!H21</f>
        <v>7</v>
      </c>
      <c r="C20" s="139">
        <f>'Pesos elementos'!F20+'Pesos elementos'!I21</f>
        <v>2.46</v>
      </c>
      <c r="D20" s="139">
        <f>'Pesos elementos'!L21+'Pesos elementos'!M21</f>
        <v>395.03299999999996</v>
      </c>
      <c r="E20" s="139">
        <v>15.9534</v>
      </c>
      <c r="F20" s="139">
        <v>16.260899999999999</v>
      </c>
      <c r="G20" s="139">
        <v>37835.549589000002</v>
      </c>
      <c r="H20" s="139">
        <f>'Pesos elementos'!T21</f>
        <v>258.88911999999999</v>
      </c>
      <c r="I20" s="139">
        <f>'Pesos elementos'!N80</f>
        <v>44.458700000000007</v>
      </c>
      <c r="J20" s="139">
        <f>'Pesos elementos'!W50</f>
        <v>165.70235</v>
      </c>
      <c r="K20" s="139">
        <f>'Pesos elementos'!U21</f>
        <v>469.05016999999998</v>
      </c>
      <c r="L20" s="208">
        <f t="shared" si="3"/>
        <v>47.862262244897956</v>
      </c>
      <c r="M20" s="139">
        <f t="shared" si="2"/>
        <v>4584.1613146460149</v>
      </c>
      <c r="N20" s="216">
        <f>'Pesos elementos'!V21</f>
        <v>1.1434586533984394</v>
      </c>
    </row>
    <row r="21" spans="2:14" x14ac:dyDescent="0.3">
      <c r="B21" s="215">
        <f>'Pesos elementos'!H22</f>
        <v>6</v>
      </c>
      <c r="C21" s="139">
        <f>'Pesos elementos'!F21+'Pesos elementos'!I22</f>
        <v>2.46</v>
      </c>
      <c r="D21" s="139">
        <f>'Pesos elementos'!L22+'Pesos elementos'!M22</f>
        <v>395.03299999999996</v>
      </c>
      <c r="E21" s="139">
        <v>15.9534</v>
      </c>
      <c r="F21" s="139">
        <v>16.260899999999999</v>
      </c>
      <c r="G21" s="139">
        <v>37835.549589000002</v>
      </c>
      <c r="H21" s="139">
        <f>'Pesos elementos'!T22</f>
        <v>258.88911999999999</v>
      </c>
      <c r="I21" s="139">
        <f>'Pesos elementos'!N81</f>
        <v>44.458700000000007</v>
      </c>
      <c r="J21" s="139">
        <f>'Pesos elementos'!W51</f>
        <v>165.70235</v>
      </c>
      <c r="K21" s="139">
        <f>'Pesos elementos'!U22</f>
        <v>469.05016999999998</v>
      </c>
      <c r="L21" s="208">
        <f t="shared" si="3"/>
        <v>47.862262244897956</v>
      </c>
      <c r="M21" s="139">
        <f t="shared" si="2"/>
        <v>4584.1613146460149</v>
      </c>
      <c r="N21" s="216">
        <f>'Pesos elementos'!V22</f>
        <v>1.1434586533984394</v>
      </c>
    </row>
    <row r="22" spans="2:14" x14ac:dyDescent="0.3">
      <c r="B22" s="215">
        <f>'Pesos elementos'!H23</f>
        <v>5</v>
      </c>
      <c r="C22" s="139">
        <f>'Pesos elementos'!F22+'Pesos elementos'!I23</f>
        <v>2.46</v>
      </c>
      <c r="D22" s="139">
        <f>'Pesos elementos'!L23+'Pesos elementos'!M23</f>
        <v>395.03299999999996</v>
      </c>
      <c r="E22" s="139">
        <v>15.9534</v>
      </c>
      <c r="F22" s="139">
        <v>16.260899999999999</v>
      </c>
      <c r="G22" s="139">
        <v>37835.549589000002</v>
      </c>
      <c r="H22" s="139">
        <f>'Pesos elementos'!T23</f>
        <v>258.88911999999999</v>
      </c>
      <c r="I22" s="139">
        <f>'Pesos elementos'!N82</f>
        <v>44.458700000000007</v>
      </c>
      <c r="J22" s="139">
        <f>'Pesos elementos'!W52</f>
        <v>165.70235</v>
      </c>
      <c r="K22" s="139">
        <f>'Pesos elementos'!U23</f>
        <v>469.05016999999998</v>
      </c>
      <c r="L22" s="208">
        <f t="shared" si="3"/>
        <v>47.862262244897956</v>
      </c>
      <c r="M22" s="139">
        <f t="shared" si="2"/>
        <v>4584.1613146460149</v>
      </c>
      <c r="N22" s="216">
        <f>'Pesos elementos'!V23</f>
        <v>1.1434586533984394</v>
      </c>
    </row>
    <row r="23" spans="2:14" x14ac:dyDescent="0.3">
      <c r="B23" s="215">
        <f>'Pesos elementos'!H24</f>
        <v>4</v>
      </c>
      <c r="C23" s="139">
        <f>'Pesos elementos'!F23+'Pesos elementos'!I24</f>
        <v>2.46</v>
      </c>
      <c r="D23" s="139">
        <f>'Pesos elementos'!L24+'Pesos elementos'!M24</f>
        <v>395.03299999999996</v>
      </c>
      <c r="E23" s="139">
        <v>15.9534</v>
      </c>
      <c r="F23" s="139">
        <v>16.260899999999999</v>
      </c>
      <c r="G23" s="139">
        <v>37835.549589000002</v>
      </c>
      <c r="H23" s="139">
        <f>'Pesos elementos'!T24</f>
        <v>258.88911999999999</v>
      </c>
      <c r="I23" s="139">
        <f>'Pesos elementos'!N83</f>
        <v>44.458700000000007</v>
      </c>
      <c r="J23" s="139">
        <f>'Pesos elementos'!W53</f>
        <v>165.70235</v>
      </c>
      <c r="K23" s="139">
        <f>'Pesos elementos'!U24</f>
        <v>469.05016999999998</v>
      </c>
      <c r="L23" s="208">
        <f t="shared" si="3"/>
        <v>47.862262244897956</v>
      </c>
      <c r="M23" s="139">
        <f t="shared" si="2"/>
        <v>4584.1613146460149</v>
      </c>
      <c r="N23" s="216">
        <f>'Pesos elementos'!V24</f>
        <v>1.1434586533984394</v>
      </c>
    </row>
    <row r="24" spans="2:14" x14ac:dyDescent="0.3">
      <c r="B24" s="215">
        <f>'Pesos elementos'!H25</f>
        <v>3</v>
      </c>
      <c r="C24" s="139">
        <f>'Pesos elementos'!F24+'Pesos elementos'!I25</f>
        <v>2.46</v>
      </c>
      <c r="D24" s="139">
        <f>'Pesos elementos'!L25+'Pesos elementos'!M25</f>
        <v>395.03299999999996</v>
      </c>
      <c r="E24" s="139">
        <v>15.9534</v>
      </c>
      <c r="F24" s="139">
        <v>16.260899999999999</v>
      </c>
      <c r="G24" s="139">
        <v>37835.549589000002</v>
      </c>
      <c r="H24" s="139">
        <f>'Pesos elementos'!T25</f>
        <v>258.88911999999999</v>
      </c>
      <c r="I24" s="139">
        <f>'Pesos elementos'!N84</f>
        <v>44.458700000000007</v>
      </c>
      <c r="J24" s="139">
        <f>'Pesos elementos'!W54</f>
        <v>165.70235</v>
      </c>
      <c r="K24" s="139">
        <f>'Pesos elementos'!U25</f>
        <v>471.81497000000002</v>
      </c>
      <c r="L24" s="208">
        <f t="shared" si="3"/>
        <v>48.144384693877548</v>
      </c>
      <c r="M24" s="139">
        <f t="shared" si="2"/>
        <v>4611.1824949234542</v>
      </c>
      <c r="N24" s="216">
        <f>'Pesos elementos'!V25</f>
        <v>1.1501987308722756</v>
      </c>
    </row>
    <row r="25" spans="2:14" x14ac:dyDescent="0.3">
      <c r="B25" s="217">
        <f>'Pesos elementos'!H26</f>
        <v>2</v>
      </c>
      <c r="C25" s="139">
        <f>'Pesos elementos'!F25+'Pesos elementos'!I26</f>
        <v>2.46</v>
      </c>
      <c r="D25" s="139">
        <f>'Pesos elementos'!L26+'Pesos elementos'!M26</f>
        <v>395.77199999999999</v>
      </c>
      <c r="E25" s="139">
        <v>15.9534</v>
      </c>
      <c r="F25" s="139">
        <v>16.260899999999999</v>
      </c>
      <c r="G25" s="139">
        <v>37835.549589000002</v>
      </c>
      <c r="H25" s="139">
        <f>'Pesos elementos'!T26</f>
        <v>259.26607999999999</v>
      </c>
      <c r="I25" s="139">
        <f>'Pesos elementos'!N85</f>
        <v>43.80830000000001</v>
      </c>
      <c r="J25" s="139">
        <f>'Pesos elementos'!W55</f>
        <v>171.23195000000004</v>
      </c>
      <c r="K25" s="139">
        <f>'Pesos elementos'!U26</f>
        <v>480.3766425</v>
      </c>
      <c r="L25" s="208">
        <f t="shared" si="3"/>
        <v>49.018024744897957</v>
      </c>
      <c r="M25" s="139">
        <f t="shared" si="2"/>
        <v>4686.0917548245352</v>
      </c>
      <c r="N25" s="216">
        <f>'Pesos elementos'!V26</f>
        <v>1.1696476825045896</v>
      </c>
    </row>
    <row r="26" spans="2:14" x14ac:dyDescent="0.3">
      <c r="B26" s="217">
        <f>'Pesos elementos'!H27</f>
        <v>1</v>
      </c>
      <c r="C26" s="139">
        <f>'Pesos elementos'!F26+'Pesos elementos'!I27</f>
        <v>2.46</v>
      </c>
      <c r="D26" s="139">
        <f>'Pesos elementos'!L27+'Pesos elementos'!M27</f>
        <v>406.70024999999998</v>
      </c>
      <c r="E26" s="139">
        <v>10.252800000000001</v>
      </c>
      <c r="F26" s="139">
        <v>20.002500000000001</v>
      </c>
      <c r="G26" s="139">
        <v>55075.842461</v>
      </c>
      <c r="H26" s="139">
        <f>'Pesos elementos'!T27</f>
        <v>241.56657000000001</v>
      </c>
      <c r="I26" s="139">
        <f>'Pesos elementos'!N86</f>
        <v>43.273891250000005</v>
      </c>
      <c r="J26" s="139">
        <f>'Pesos elementos'!W56</f>
        <v>183.37257499999996</v>
      </c>
      <c r="K26" s="139">
        <f>'Pesos elementos'!U27</f>
        <v>475.35311124999998</v>
      </c>
      <c r="L26" s="208">
        <f t="shared" si="3"/>
        <v>48.505419515306116</v>
      </c>
      <c r="M26" s="139">
        <f t="shared" si="2"/>
        <v>6568.6629003294556</v>
      </c>
      <c r="N26" s="216">
        <f>'Pesos elementos'!V27</f>
        <v>1.0966102110848375</v>
      </c>
    </row>
    <row r="27" spans="2:14" ht="15" thickBot="1" x14ac:dyDescent="0.35">
      <c r="B27" s="218">
        <f>'Pesos elementos'!H28</f>
        <v>-1</v>
      </c>
      <c r="C27" s="133">
        <f>'Pesos elementos'!F27+'Pesos elementos'!I28</f>
        <v>2.4699999999999998</v>
      </c>
      <c r="D27" s="133">
        <f>'Pesos elementos'!L28+'Pesos elementos'!M28</f>
        <v>681.13250000000005</v>
      </c>
      <c r="E27" s="133">
        <v>16.405000000000001</v>
      </c>
      <c r="F27" s="133">
        <v>19.805</v>
      </c>
      <c r="G27" s="133">
        <v>94413.263844999994</v>
      </c>
      <c r="H27" s="133">
        <f>'Pesos elementos'!T28</f>
        <v>410.11291000000006</v>
      </c>
      <c r="I27" s="133">
        <f>'Pesos elementos'!N87</f>
        <v>51.409775000000003</v>
      </c>
      <c r="J27" s="133">
        <f>'Pesos elementos'!W57</f>
        <v>197.65272499999995</v>
      </c>
      <c r="K27" s="133">
        <f>'Pesos elementos'!U28</f>
        <v>670.50944750000008</v>
      </c>
      <c r="L27" s="219">
        <f>K27/9.8</f>
        <v>68.419331377551018</v>
      </c>
      <c r="M27" s="133">
        <f t="shared" si="2"/>
        <v>9483.7529929157845</v>
      </c>
      <c r="N27" s="220">
        <f>'Pesos elementos'!V28</f>
        <v>0.93195950237816605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AA88"/>
  <sheetViews>
    <sheetView showGridLines="0" topLeftCell="Q1" zoomScaleNormal="100" workbookViewId="0">
      <selection activeCell="N43" sqref="N43"/>
    </sheetView>
  </sheetViews>
  <sheetFormatPr baseColWidth="10" defaultColWidth="8.88671875" defaultRowHeight="14.4" x14ac:dyDescent="0.3"/>
  <cols>
    <col min="1" max="1" width="3.109375" style="49" customWidth="1"/>
    <col min="2" max="2" width="25.21875" style="49" bestFit="1" customWidth="1"/>
    <col min="3" max="3" width="18.33203125" style="49" bestFit="1" customWidth="1"/>
    <col min="4" max="4" width="4.33203125" style="49" customWidth="1"/>
    <col min="5" max="5" width="8.88671875" style="49"/>
    <col min="6" max="6" width="13.6640625" style="49" bestFit="1" customWidth="1"/>
    <col min="7" max="8" width="8.88671875" style="49"/>
    <col min="9" max="9" width="13.33203125" style="49" customWidth="1"/>
    <col min="10" max="10" width="21" style="49" customWidth="1"/>
    <col min="11" max="11" width="13.88671875" style="49" customWidth="1"/>
    <col min="12" max="12" width="14.6640625" style="49" bestFit="1" customWidth="1"/>
    <col min="13" max="13" width="16.88671875" style="49" customWidth="1"/>
    <col min="14" max="14" width="14.33203125" style="49" customWidth="1"/>
    <col min="15" max="18" width="21" style="49" customWidth="1"/>
    <col min="19" max="19" width="10.33203125" style="49" bestFit="1" customWidth="1"/>
    <col min="20" max="20" width="14.33203125" style="49" customWidth="1"/>
    <col min="21" max="21" width="12.109375" style="49" customWidth="1"/>
    <col min="22" max="22" width="13" style="49" customWidth="1"/>
    <col min="23" max="23" width="14.44140625" style="49" customWidth="1"/>
    <col min="24" max="24" width="14.33203125" style="49" bestFit="1" customWidth="1"/>
    <col min="25" max="25" width="9.6640625" style="49" bestFit="1" customWidth="1"/>
    <col min="26" max="26" width="10" style="49" bestFit="1" customWidth="1"/>
    <col min="27" max="16384" width="8.88671875" style="49"/>
  </cols>
  <sheetData>
    <row r="2" spans="2:27" ht="15" thickBot="1" x14ac:dyDescent="0.35">
      <c r="B2" s="47" t="s">
        <v>65</v>
      </c>
      <c r="E2" s="48" t="s">
        <v>36</v>
      </c>
      <c r="H2" s="48" t="s">
        <v>37</v>
      </c>
      <c r="I2" s="48"/>
    </row>
    <row r="3" spans="2:27" ht="43.8" thickBot="1" x14ac:dyDescent="0.35">
      <c r="B3" s="50" t="s">
        <v>7</v>
      </c>
      <c r="C3" s="51" t="s">
        <v>4</v>
      </c>
      <c r="E3" s="111" t="s">
        <v>113</v>
      </c>
      <c r="F3" s="115" t="s">
        <v>35</v>
      </c>
      <c r="H3" s="241" t="s">
        <v>113</v>
      </c>
      <c r="I3" s="105" t="s">
        <v>38</v>
      </c>
      <c r="J3" s="104" t="s">
        <v>69</v>
      </c>
      <c r="K3" s="104" t="s">
        <v>104</v>
      </c>
      <c r="L3" s="193" t="s">
        <v>39</v>
      </c>
      <c r="M3" s="194" t="s">
        <v>68</v>
      </c>
      <c r="N3" s="187" t="s">
        <v>66</v>
      </c>
      <c r="O3" s="116" t="s">
        <v>67</v>
      </c>
      <c r="P3" s="116" t="s">
        <v>129</v>
      </c>
      <c r="Q3" s="116" t="s">
        <v>130</v>
      </c>
      <c r="R3" s="116" t="s">
        <v>108</v>
      </c>
      <c r="S3" s="116" t="s">
        <v>109</v>
      </c>
      <c r="T3" s="116" t="s">
        <v>110</v>
      </c>
      <c r="U3" s="192" t="s">
        <v>111</v>
      </c>
      <c r="V3" s="192" t="s">
        <v>112</v>
      </c>
      <c r="X3" s="111" t="s">
        <v>142</v>
      </c>
      <c r="Y3" s="210" t="s">
        <v>143</v>
      </c>
      <c r="Z3" s="111" t="s">
        <v>144</v>
      </c>
      <c r="AA3" s="210" t="s">
        <v>145</v>
      </c>
    </row>
    <row r="4" spans="2:27" x14ac:dyDescent="0.3">
      <c r="B4" s="122" t="s">
        <v>3</v>
      </c>
      <c r="C4" s="127">
        <v>2.5</v>
      </c>
      <c r="E4" s="112" t="s">
        <v>46</v>
      </c>
      <c r="F4" s="99">
        <v>2.2999999999999998</v>
      </c>
      <c r="H4" s="242" t="str">
        <f>E4</f>
        <v>Cubierta</v>
      </c>
      <c r="I4" s="106">
        <f>C28</f>
        <v>0.16</v>
      </c>
      <c r="J4" s="83">
        <v>68.697999999999993</v>
      </c>
      <c r="K4" s="83">
        <f>'Distancias vigas'!B8</f>
        <v>26.37</v>
      </c>
      <c r="L4" s="195">
        <f>J4-K4</f>
        <v>42.327999999999989</v>
      </c>
      <c r="M4" s="196">
        <v>0</v>
      </c>
      <c r="N4" s="188">
        <f>I4*J4*$C$4+M4*I4*$C$4</f>
        <v>27.479199999999999</v>
      </c>
      <c r="O4" s="117">
        <f>L4*($C$6*$C$19+$C$7*$C$20)</f>
        <v>4.8677199999999994</v>
      </c>
      <c r="P4" s="117">
        <f>L4*$C$14</f>
        <v>21.163999999999994</v>
      </c>
      <c r="Q4" s="117">
        <f>M4*$C$14</f>
        <v>0</v>
      </c>
      <c r="R4" s="117">
        <f t="shared" ref="R4:R28" si="0">N63</f>
        <v>71.462699999999998</v>
      </c>
      <c r="S4" s="118">
        <f>0.5*(W34)</f>
        <v>25.844774999999995</v>
      </c>
      <c r="T4" s="117">
        <f>N4+O4+0.25*(P4+Q4)</f>
        <v>37.637919999999994</v>
      </c>
      <c r="U4" s="131">
        <f>SUM(R4:T4)</f>
        <v>134.94539499999999</v>
      </c>
      <c r="V4" s="131">
        <f>U4/(M4+J4)</f>
        <v>1.9643278552505168</v>
      </c>
      <c r="X4" s="245">
        <f>O4+U34+V34+M63</f>
        <v>17.489470000000001</v>
      </c>
      <c r="Y4" s="216">
        <v>0</v>
      </c>
      <c r="Z4" s="245">
        <f>X4/L4</f>
        <v>0.41318914193914208</v>
      </c>
      <c r="AA4" s="68">
        <v>0</v>
      </c>
    </row>
    <row r="5" spans="2:27" x14ac:dyDescent="0.3">
      <c r="B5" s="55" t="s">
        <v>6</v>
      </c>
      <c r="C5" s="128">
        <v>2</v>
      </c>
      <c r="E5" s="113">
        <v>23</v>
      </c>
      <c r="F5" s="94">
        <v>2.2999999999999998</v>
      </c>
      <c r="H5" s="89">
        <f t="shared" ref="H5:H28" si="1">E5</f>
        <v>23</v>
      </c>
      <c r="I5" s="107">
        <f t="shared" ref="I5:I25" si="2">$C$27</f>
        <v>0.16</v>
      </c>
      <c r="J5" s="71">
        <v>410.20299999999997</v>
      </c>
      <c r="K5" s="71">
        <f>SUM('Distancias vigas'!$C$8:$E$8)</f>
        <v>15.170000000000002</v>
      </c>
      <c r="L5" s="197">
        <f t="shared" ref="L5" si="3">J5-K5</f>
        <v>395.03299999999996</v>
      </c>
      <c r="M5" s="198">
        <v>0</v>
      </c>
      <c r="N5" s="189">
        <f t="shared" ref="N5" si="4">I5*J5*$C$4+M5*I5*$C$4</f>
        <v>164.0812</v>
      </c>
      <c r="O5" s="118">
        <f t="shared" ref="O5" si="5">L5*($C$6*$C$19+$C$7*$C$20)</f>
        <v>45.428795000000001</v>
      </c>
      <c r="P5" s="118">
        <f t="shared" ref="P5" si="6">L5*$C$14</f>
        <v>197.51649999999998</v>
      </c>
      <c r="Q5" s="118">
        <f t="shared" ref="Q5" si="7">M5*$C$14</f>
        <v>0</v>
      </c>
      <c r="R5" s="118">
        <f t="shared" si="0"/>
        <v>44.458700000000007</v>
      </c>
      <c r="S5" s="118">
        <f t="shared" ref="S5:S28" si="8">0.5*(W34+W35)</f>
        <v>92.154075000000006</v>
      </c>
      <c r="T5" s="118">
        <f t="shared" ref="T5" si="9">N5+O5+0.25*(P5+Q5)</f>
        <v>258.88911999999999</v>
      </c>
      <c r="U5" s="184">
        <f t="shared" ref="U5" si="10">SUM(R5:T5)</f>
        <v>395.50189499999999</v>
      </c>
      <c r="V5" s="131">
        <f t="shared" ref="V5" si="11">U5/(M5+J5)</f>
        <v>0.96416139082356789</v>
      </c>
      <c r="X5" s="245">
        <f t="shared" ref="X5:X28" si="12">V35+U35+O5+M64</f>
        <v>55.242595000000001</v>
      </c>
      <c r="Y5" s="216">
        <v>0</v>
      </c>
      <c r="Z5" s="245">
        <f t="shared" ref="Z5:Z28" si="13">X5/L5</f>
        <v>0.13984298780101917</v>
      </c>
      <c r="AA5" s="68">
        <v>0</v>
      </c>
    </row>
    <row r="6" spans="2:27" x14ac:dyDescent="0.3">
      <c r="B6" s="55" t="s">
        <v>48</v>
      </c>
      <c r="C6" s="128">
        <f>0.04/0.02</f>
        <v>2</v>
      </c>
      <c r="E6" s="113">
        <v>22</v>
      </c>
      <c r="F6" s="94">
        <v>2.2999999999999998</v>
      </c>
      <c r="H6" s="89">
        <f t="shared" si="1"/>
        <v>22</v>
      </c>
      <c r="I6" s="107">
        <f t="shared" si="2"/>
        <v>0.16</v>
      </c>
      <c r="J6" s="71">
        <v>410.20299999999997</v>
      </c>
      <c r="K6" s="71">
        <f>SUM('Distancias vigas'!$C$8:$E$8)</f>
        <v>15.170000000000002</v>
      </c>
      <c r="L6" s="197">
        <f t="shared" ref="L6:L27" si="14">J6-K6</f>
        <v>395.03299999999996</v>
      </c>
      <c r="M6" s="198">
        <v>0</v>
      </c>
      <c r="N6" s="189">
        <f t="shared" ref="N6:N28" si="15">I6*J6*$C$4+M6*I6*$C$4</f>
        <v>164.0812</v>
      </c>
      <c r="O6" s="118">
        <f t="shared" ref="O6:O28" si="16">L6*($C$6*$C$19+$C$7*$C$20)</f>
        <v>45.428795000000001</v>
      </c>
      <c r="P6" s="118">
        <f t="shared" ref="P6:P28" si="17">L6*$C$14</f>
        <v>197.51649999999998</v>
      </c>
      <c r="Q6" s="118">
        <f t="shared" ref="Q6:Q27" si="18">M6*$C$14</f>
        <v>0</v>
      </c>
      <c r="R6" s="118">
        <f t="shared" si="0"/>
        <v>44.458700000000007</v>
      </c>
      <c r="S6" s="118">
        <f t="shared" si="8"/>
        <v>132.61860000000001</v>
      </c>
      <c r="T6" s="118">
        <f t="shared" ref="T6:T28" si="19">N6+O6+0.25*(P6+Q6)</f>
        <v>258.88911999999999</v>
      </c>
      <c r="U6" s="184">
        <f t="shared" ref="U6:U28" si="20">SUM(R6:T6)</f>
        <v>435.96642000000003</v>
      </c>
      <c r="V6" s="131">
        <f t="shared" ref="V6:V28" si="21">U6/(M6+J6)</f>
        <v>1.0628065128728947</v>
      </c>
      <c r="X6" s="245">
        <f t="shared" si="12"/>
        <v>55.242595000000001</v>
      </c>
      <c r="Y6" s="216">
        <v>0</v>
      </c>
      <c r="Z6" s="245">
        <f t="shared" si="13"/>
        <v>0.13984298780101917</v>
      </c>
      <c r="AA6" s="68">
        <v>0</v>
      </c>
    </row>
    <row r="7" spans="2:27" ht="15" thickBot="1" x14ac:dyDescent="0.35">
      <c r="B7" s="61" t="s">
        <v>5</v>
      </c>
      <c r="C7" s="129">
        <v>1.5</v>
      </c>
      <c r="E7" s="113">
        <v>21</v>
      </c>
      <c r="F7" s="94">
        <v>2.2999999999999998</v>
      </c>
      <c r="H7" s="89">
        <f t="shared" si="1"/>
        <v>21</v>
      </c>
      <c r="I7" s="107">
        <f t="shared" si="2"/>
        <v>0.16</v>
      </c>
      <c r="J7" s="71">
        <v>410.20299999999997</v>
      </c>
      <c r="K7" s="71">
        <f>SUM('Distancias vigas'!$C$8:$E$8)</f>
        <v>15.170000000000002</v>
      </c>
      <c r="L7" s="197">
        <f t="shared" si="14"/>
        <v>395.03299999999996</v>
      </c>
      <c r="M7" s="198">
        <v>0</v>
      </c>
      <c r="N7" s="189">
        <f t="shared" si="15"/>
        <v>164.0812</v>
      </c>
      <c r="O7" s="118">
        <f t="shared" si="16"/>
        <v>45.428795000000001</v>
      </c>
      <c r="P7" s="118">
        <f t="shared" si="17"/>
        <v>197.51649999999998</v>
      </c>
      <c r="Q7" s="118">
        <f t="shared" si="18"/>
        <v>0</v>
      </c>
      <c r="R7" s="118">
        <f t="shared" si="0"/>
        <v>44.458700000000007</v>
      </c>
      <c r="S7" s="118">
        <f t="shared" si="8"/>
        <v>132.61860000000001</v>
      </c>
      <c r="T7" s="118">
        <f t="shared" si="19"/>
        <v>258.88911999999999</v>
      </c>
      <c r="U7" s="184">
        <f t="shared" si="20"/>
        <v>435.96642000000003</v>
      </c>
      <c r="V7" s="184">
        <f t="shared" si="21"/>
        <v>1.0628065128728947</v>
      </c>
      <c r="X7" s="245">
        <f t="shared" si="12"/>
        <v>55.242595000000001</v>
      </c>
      <c r="Y7" s="216">
        <v>0</v>
      </c>
      <c r="Z7" s="245">
        <f t="shared" si="13"/>
        <v>0.13984298780101917</v>
      </c>
      <c r="AA7" s="68">
        <v>0</v>
      </c>
    </row>
    <row r="8" spans="2:27" x14ac:dyDescent="0.3">
      <c r="E8" s="113">
        <v>20</v>
      </c>
      <c r="F8" s="94">
        <v>2.2999999999999998</v>
      </c>
      <c r="H8" s="89">
        <f t="shared" si="1"/>
        <v>20</v>
      </c>
      <c r="I8" s="107">
        <f t="shared" si="2"/>
        <v>0.16</v>
      </c>
      <c r="J8" s="71">
        <v>410.20299999999997</v>
      </c>
      <c r="K8" s="71">
        <f>SUM('Distancias vigas'!$C$8:$E$8)</f>
        <v>15.170000000000002</v>
      </c>
      <c r="L8" s="197">
        <f t="shared" si="14"/>
        <v>395.03299999999996</v>
      </c>
      <c r="M8" s="198">
        <v>0</v>
      </c>
      <c r="N8" s="189">
        <f t="shared" si="15"/>
        <v>164.0812</v>
      </c>
      <c r="O8" s="118">
        <f t="shared" si="16"/>
        <v>45.428795000000001</v>
      </c>
      <c r="P8" s="118">
        <f t="shared" si="17"/>
        <v>197.51649999999998</v>
      </c>
      <c r="Q8" s="118">
        <f t="shared" si="18"/>
        <v>0</v>
      </c>
      <c r="R8" s="118">
        <f t="shared" si="0"/>
        <v>44.458700000000007</v>
      </c>
      <c r="S8" s="118">
        <f t="shared" si="8"/>
        <v>132.61860000000001</v>
      </c>
      <c r="T8" s="118">
        <f t="shared" si="19"/>
        <v>258.88911999999999</v>
      </c>
      <c r="U8" s="184">
        <f t="shared" si="20"/>
        <v>435.96642000000003</v>
      </c>
      <c r="V8" s="184">
        <f t="shared" si="21"/>
        <v>1.0628065128728947</v>
      </c>
      <c r="X8" s="245">
        <f t="shared" si="12"/>
        <v>55.242595000000001</v>
      </c>
      <c r="Y8" s="216">
        <v>0</v>
      </c>
      <c r="Z8" s="245">
        <f t="shared" si="13"/>
        <v>0.13984298780101917</v>
      </c>
      <c r="AA8" s="68">
        <v>0</v>
      </c>
    </row>
    <row r="9" spans="2:27" ht="15" thickBot="1" x14ac:dyDescent="0.35">
      <c r="B9" s="48" t="s">
        <v>127</v>
      </c>
      <c r="E9" s="113">
        <v>19</v>
      </c>
      <c r="F9" s="94">
        <v>2.2999999999999998</v>
      </c>
      <c r="H9" s="89">
        <f t="shared" si="1"/>
        <v>19</v>
      </c>
      <c r="I9" s="107">
        <f t="shared" si="2"/>
        <v>0.16</v>
      </c>
      <c r="J9" s="71">
        <v>410.20299999999997</v>
      </c>
      <c r="K9" s="71">
        <f>SUM('Distancias vigas'!$C$8:$E$8)</f>
        <v>15.170000000000002</v>
      </c>
      <c r="L9" s="197">
        <f t="shared" si="14"/>
        <v>395.03299999999996</v>
      </c>
      <c r="M9" s="198">
        <v>0</v>
      </c>
      <c r="N9" s="189">
        <f t="shared" si="15"/>
        <v>164.0812</v>
      </c>
      <c r="O9" s="118">
        <f t="shared" si="16"/>
        <v>45.428795000000001</v>
      </c>
      <c r="P9" s="118">
        <f t="shared" si="17"/>
        <v>197.51649999999998</v>
      </c>
      <c r="Q9" s="118">
        <f t="shared" si="18"/>
        <v>0</v>
      </c>
      <c r="R9" s="118">
        <f t="shared" si="0"/>
        <v>44.458700000000007</v>
      </c>
      <c r="S9" s="118">
        <f t="shared" si="8"/>
        <v>132.61860000000001</v>
      </c>
      <c r="T9" s="118">
        <f t="shared" si="19"/>
        <v>258.88911999999999</v>
      </c>
      <c r="U9" s="184">
        <f t="shared" si="20"/>
        <v>435.96642000000003</v>
      </c>
      <c r="V9" s="184">
        <f t="shared" si="21"/>
        <v>1.0628065128728947</v>
      </c>
      <c r="X9" s="245">
        <f t="shared" si="12"/>
        <v>55.242595000000001</v>
      </c>
      <c r="Y9" s="216">
        <v>0</v>
      </c>
      <c r="Z9" s="245">
        <f t="shared" si="13"/>
        <v>0.13984298780101917</v>
      </c>
      <c r="AA9" s="68">
        <v>0</v>
      </c>
    </row>
    <row r="10" spans="2:27" ht="15" thickBot="1" x14ac:dyDescent="0.35">
      <c r="B10" s="221" t="s">
        <v>7</v>
      </c>
      <c r="C10" s="222" t="s">
        <v>64</v>
      </c>
      <c r="E10" s="113">
        <v>18</v>
      </c>
      <c r="F10" s="94">
        <v>2.2999999999999998</v>
      </c>
      <c r="H10" s="89">
        <f t="shared" si="1"/>
        <v>18</v>
      </c>
      <c r="I10" s="107">
        <f t="shared" si="2"/>
        <v>0.16</v>
      </c>
      <c r="J10" s="71">
        <v>410.20299999999997</v>
      </c>
      <c r="K10" s="71">
        <f>SUM('Distancias vigas'!$C$8:$E$8)</f>
        <v>15.170000000000002</v>
      </c>
      <c r="L10" s="197">
        <f t="shared" si="14"/>
        <v>395.03299999999996</v>
      </c>
      <c r="M10" s="198">
        <v>0</v>
      </c>
      <c r="N10" s="189">
        <f t="shared" si="15"/>
        <v>164.0812</v>
      </c>
      <c r="O10" s="118">
        <f t="shared" si="16"/>
        <v>45.428795000000001</v>
      </c>
      <c r="P10" s="118">
        <f t="shared" si="17"/>
        <v>197.51649999999998</v>
      </c>
      <c r="Q10" s="118">
        <f t="shared" si="18"/>
        <v>0</v>
      </c>
      <c r="R10" s="118">
        <f t="shared" si="0"/>
        <v>44.458700000000007</v>
      </c>
      <c r="S10" s="118">
        <f t="shared" si="8"/>
        <v>132.61860000000001</v>
      </c>
      <c r="T10" s="118">
        <f t="shared" si="19"/>
        <v>258.88911999999999</v>
      </c>
      <c r="U10" s="184">
        <f t="shared" si="20"/>
        <v>435.96642000000003</v>
      </c>
      <c r="V10" s="184">
        <f t="shared" si="21"/>
        <v>1.0628065128728947</v>
      </c>
      <c r="X10" s="245">
        <f t="shared" si="12"/>
        <v>55.242595000000001</v>
      </c>
      <c r="Y10" s="216">
        <v>0</v>
      </c>
      <c r="Z10" s="245">
        <f t="shared" si="13"/>
        <v>0.13984298780101917</v>
      </c>
      <c r="AA10" s="68">
        <v>0</v>
      </c>
    </row>
    <row r="11" spans="2:27" x14ac:dyDescent="0.3">
      <c r="B11" s="122" t="s">
        <v>128</v>
      </c>
      <c r="C11" s="223">
        <v>0.1</v>
      </c>
      <c r="E11" s="113">
        <v>17</v>
      </c>
      <c r="F11" s="94">
        <v>2.2999999999999998</v>
      </c>
      <c r="H11" s="89">
        <f t="shared" si="1"/>
        <v>17</v>
      </c>
      <c r="I11" s="107">
        <f t="shared" si="2"/>
        <v>0.16</v>
      </c>
      <c r="J11" s="71">
        <v>410.20299999999997</v>
      </c>
      <c r="K11" s="71">
        <f>SUM('Distancias vigas'!$C$8:$E$8)</f>
        <v>15.170000000000002</v>
      </c>
      <c r="L11" s="197">
        <f t="shared" si="14"/>
        <v>395.03299999999996</v>
      </c>
      <c r="M11" s="198">
        <v>0</v>
      </c>
      <c r="N11" s="189">
        <f t="shared" si="15"/>
        <v>164.0812</v>
      </c>
      <c r="O11" s="118">
        <f t="shared" si="16"/>
        <v>45.428795000000001</v>
      </c>
      <c r="P11" s="118">
        <f t="shared" si="17"/>
        <v>197.51649999999998</v>
      </c>
      <c r="Q11" s="118">
        <f t="shared" si="18"/>
        <v>0</v>
      </c>
      <c r="R11" s="118">
        <f t="shared" si="0"/>
        <v>44.458700000000007</v>
      </c>
      <c r="S11" s="118">
        <f t="shared" si="8"/>
        <v>132.61860000000001</v>
      </c>
      <c r="T11" s="118">
        <f t="shared" si="19"/>
        <v>258.88911999999999</v>
      </c>
      <c r="U11" s="184">
        <f t="shared" si="20"/>
        <v>435.96642000000003</v>
      </c>
      <c r="V11" s="184">
        <f t="shared" si="21"/>
        <v>1.0628065128728947</v>
      </c>
      <c r="X11" s="245">
        <f t="shared" si="12"/>
        <v>55.242595000000001</v>
      </c>
      <c r="Y11" s="216">
        <v>0</v>
      </c>
      <c r="Z11" s="245">
        <f t="shared" si="13"/>
        <v>0.13984298780101917</v>
      </c>
      <c r="AA11" s="68">
        <v>0</v>
      </c>
    </row>
    <row r="12" spans="2:27" x14ac:dyDescent="0.3">
      <c r="B12" s="55" t="s">
        <v>124</v>
      </c>
      <c r="C12" s="224">
        <v>0.2</v>
      </c>
      <c r="E12" s="113">
        <v>16</v>
      </c>
      <c r="F12" s="94">
        <v>2.2999999999999998</v>
      </c>
      <c r="H12" s="89">
        <f t="shared" si="1"/>
        <v>16</v>
      </c>
      <c r="I12" s="107">
        <f t="shared" si="2"/>
        <v>0.16</v>
      </c>
      <c r="J12" s="71">
        <v>410.20299999999997</v>
      </c>
      <c r="K12" s="71">
        <f>SUM('Distancias vigas'!$C$8:$E$8)</f>
        <v>15.170000000000002</v>
      </c>
      <c r="L12" s="197">
        <f t="shared" si="14"/>
        <v>395.03299999999996</v>
      </c>
      <c r="M12" s="198">
        <v>0</v>
      </c>
      <c r="N12" s="189">
        <f t="shared" si="15"/>
        <v>164.0812</v>
      </c>
      <c r="O12" s="118">
        <f t="shared" si="16"/>
        <v>45.428795000000001</v>
      </c>
      <c r="P12" s="118">
        <f t="shared" si="17"/>
        <v>197.51649999999998</v>
      </c>
      <c r="Q12" s="118">
        <f t="shared" si="18"/>
        <v>0</v>
      </c>
      <c r="R12" s="118">
        <f t="shared" si="0"/>
        <v>44.458700000000007</v>
      </c>
      <c r="S12" s="118">
        <f t="shared" si="8"/>
        <v>132.61860000000001</v>
      </c>
      <c r="T12" s="118">
        <f t="shared" si="19"/>
        <v>258.88911999999999</v>
      </c>
      <c r="U12" s="184">
        <f t="shared" si="20"/>
        <v>435.96642000000003</v>
      </c>
      <c r="V12" s="184">
        <f t="shared" si="21"/>
        <v>1.0628065128728947</v>
      </c>
      <c r="X12" s="245">
        <f t="shared" si="12"/>
        <v>55.242595000000001</v>
      </c>
      <c r="Y12" s="216">
        <v>0</v>
      </c>
      <c r="Z12" s="245">
        <f t="shared" si="13"/>
        <v>0.13984298780101917</v>
      </c>
      <c r="AA12" s="68">
        <v>0</v>
      </c>
    </row>
    <row r="13" spans="2:27" x14ac:dyDescent="0.3">
      <c r="B13" s="55" t="s">
        <v>126</v>
      </c>
      <c r="C13" s="224">
        <v>0.4</v>
      </c>
      <c r="E13" s="113">
        <v>15</v>
      </c>
      <c r="F13" s="94">
        <v>2.2999999999999998</v>
      </c>
      <c r="H13" s="89">
        <f t="shared" si="1"/>
        <v>15</v>
      </c>
      <c r="I13" s="107">
        <f t="shared" si="2"/>
        <v>0.16</v>
      </c>
      <c r="J13" s="71">
        <v>410.20299999999997</v>
      </c>
      <c r="K13" s="71">
        <f>SUM('Distancias vigas'!$C$8:$E$8)</f>
        <v>15.170000000000002</v>
      </c>
      <c r="L13" s="197">
        <f t="shared" si="14"/>
        <v>395.03299999999996</v>
      </c>
      <c r="M13" s="198">
        <v>0</v>
      </c>
      <c r="N13" s="189">
        <f t="shared" si="15"/>
        <v>164.0812</v>
      </c>
      <c r="O13" s="118">
        <f t="shared" si="16"/>
        <v>45.428795000000001</v>
      </c>
      <c r="P13" s="118">
        <f t="shared" si="17"/>
        <v>197.51649999999998</v>
      </c>
      <c r="Q13" s="118">
        <f t="shared" si="18"/>
        <v>0</v>
      </c>
      <c r="R13" s="118">
        <f t="shared" si="0"/>
        <v>44.458700000000007</v>
      </c>
      <c r="S13" s="118">
        <f t="shared" si="8"/>
        <v>132.61860000000001</v>
      </c>
      <c r="T13" s="118">
        <f t="shared" si="19"/>
        <v>258.88911999999999</v>
      </c>
      <c r="U13" s="184">
        <f t="shared" si="20"/>
        <v>435.96642000000003</v>
      </c>
      <c r="V13" s="184">
        <f t="shared" si="21"/>
        <v>1.0628065128728947</v>
      </c>
      <c r="X13" s="245">
        <f t="shared" si="12"/>
        <v>55.242595000000001</v>
      </c>
      <c r="Y13" s="216">
        <v>0</v>
      </c>
      <c r="Z13" s="245">
        <f t="shared" si="13"/>
        <v>0.13984298780101917</v>
      </c>
      <c r="AA13" s="68">
        <v>0</v>
      </c>
    </row>
    <row r="14" spans="2:27" ht="15" thickBot="1" x14ac:dyDescent="0.35">
      <c r="B14" s="61" t="s">
        <v>125</v>
      </c>
      <c r="C14" s="225">
        <v>0.5</v>
      </c>
      <c r="E14" s="113">
        <v>14</v>
      </c>
      <c r="F14" s="94">
        <v>2.2999999999999998</v>
      </c>
      <c r="H14" s="89">
        <f t="shared" si="1"/>
        <v>14</v>
      </c>
      <c r="I14" s="107">
        <f t="shared" si="2"/>
        <v>0.16</v>
      </c>
      <c r="J14" s="71">
        <v>410.20299999999997</v>
      </c>
      <c r="K14" s="71">
        <f>SUM('Distancias vigas'!$C$8:$E$8)</f>
        <v>15.170000000000002</v>
      </c>
      <c r="L14" s="197">
        <f t="shared" si="14"/>
        <v>395.03299999999996</v>
      </c>
      <c r="M14" s="198">
        <v>0</v>
      </c>
      <c r="N14" s="189">
        <f t="shared" si="15"/>
        <v>164.0812</v>
      </c>
      <c r="O14" s="118">
        <f t="shared" si="16"/>
        <v>45.428795000000001</v>
      </c>
      <c r="P14" s="118">
        <f t="shared" si="17"/>
        <v>197.51649999999998</v>
      </c>
      <c r="Q14" s="118">
        <f t="shared" si="18"/>
        <v>0</v>
      </c>
      <c r="R14" s="118">
        <f t="shared" si="0"/>
        <v>44.458700000000007</v>
      </c>
      <c r="S14" s="118">
        <f t="shared" si="8"/>
        <v>149.16047500000002</v>
      </c>
      <c r="T14" s="118">
        <f t="shared" si="19"/>
        <v>258.88911999999999</v>
      </c>
      <c r="U14" s="184">
        <f t="shared" si="20"/>
        <v>452.50829500000003</v>
      </c>
      <c r="V14" s="184">
        <f t="shared" si="21"/>
        <v>1.1031325831356671</v>
      </c>
      <c r="X14" s="245">
        <f t="shared" si="12"/>
        <v>55.741095000000001</v>
      </c>
      <c r="Y14" s="216">
        <v>0</v>
      </c>
      <c r="Z14" s="245">
        <f t="shared" si="13"/>
        <v>0.14110490769125619</v>
      </c>
      <c r="AA14" s="68">
        <v>0</v>
      </c>
    </row>
    <row r="15" spans="2:27" x14ac:dyDescent="0.3">
      <c r="E15" s="113">
        <v>13</v>
      </c>
      <c r="F15" s="94">
        <v>2.2999999999999998</v>
      </c>
      <c r="H15" s="89">
        <f t="shared" si="1"/>
        <v>13</v>
      </c>
      <c r="I15" s="107">
        <f t="shared" si="2"/>
        <v>0.16</v>
      </c>
      <c r="J15" s="71">
        <v>410.20299999999997</v>
      </c>
      <c r="K15" s="71">
        <f>SUM('Distancias vigas'!$C$8:$E$8)</f>
        <v>15.170000000000002</v>
      </c>
      <c r="L15" s="197">
        <f t="shared" si="14"/>
        <v>395.03299999999996</v>
      </c>
      <c r="M15" s="198">
        <v>0</v>
      </c>
      <c r="N15" s="189">
        <f t="shared" si="15"/>
        <v>164.0812</v>
      </c>
      <c r="O15" s="118">
        <f t="shared" si="16"/>
        <v>45.428795000000001</v>
      </c>
      <c r="P15" s="118">
        <f t="shared" si="17"/>
        <v>197.51649999999998</v>
      </c>
      <c r="Q15" s="118">
        <f t="shared" si="18"/>
        <v>0</v>
      </c>
      <c r="R15" s="118">
        <f t="shared" si="0"/>
        <v>44.458700000000007</v>
      </c>
      <c r="S15" s="118">
        <f t="shared" si="8"/>
        <v>165.70235</v>
      </c>
      <c r="T15" s="118">
        <f t="shared" si="19"/>
        <v>258.88911999999999</v>
      </c>
      <c r="U15" s="184">
        <f t="shared" si="20"/>
        <v>469.05016999999998</v>
      </c>
      <c r="V15" s="184">
        <f t="shared" si="21"/>
        <v>1.1434586533984394</v>
      </c>
      <c r="X15" s="245">
        <f t="shared" si="12"/>
        <v>55.741095000000001</v>
      </c>
      <c r="Y15" s="216">
        <v>0</v>
      </c>
      <c r="Z15" s="245">
        <f t="shared" si="13"/>
        <v>0.14110490769125619</v>
      </c>
      <c r="AA15" s="68">
        <v>0</v>
      </c>
    </row>
    <row r="16" spans="2:27" ht="15" thickBot="1" x14ac:dyDescent="0.35">
      <c r="B16" s="63" t="s">
        <v>31</v>
      </c>
      <c r="E16" s="113">
        <v>12</v>
      </c>
      <c r="F16" s="94">
        <v>2.2999999999999998</v>
      </c>
      <c r="H16" s="89">
        <f t="shared" si="1"/>
        <v>12</v>
      </c>
      <c r="I16" s="107">
        <f t="shared" si="2"/>
        <v>0.16</v>
      </c>
      <c r="J16" s="71">
        <v>410.20299999999997</v>
      </c>
      <c r="K16" s="71">
        <f>SUM('Distancias vigas'!$C$8:$E$8)</f>
        <v>15.170000000000002</v>
      </c>
      <c r="L16" s="197">
        <f t="shared" si="14"/>
        <v>395.03299999999996</v>
      </c>
      <c r="M16" s="198">
        <v>0</v>
      </c>
      <c r="N16" s="189">
        <f t="shared" si="15"/>
        <v>164.0812</v>
      </c>
      <c r="O16" s="118">
        <f t="shared" si="16"/>
        <v>45.428795000000001</v>
      </c>
      <c r="P16" s="118">
        <f t="shared" si="17"/>
        <v>197.51649999999998</v>
      </c>
      <c r="Q16" s="118">
        <f t="shared" si="18"/>
        <v>0</v>
      </c>
      <c r="R16" s="118">
        <f t="shared" si="0"/>
        <v>44.458700000000007</v>
      </c>
      <c r="S16" s="118">
        <f t="shared" si="8"/>
        <v>165.70235</v>
      </c>
      <c r="T16" s="118">
        <f t="shared" si="19"/>
        <v>258.88911999999999</v>
      </c>
      <c r="U16" s="184">
        <f t="shared" si="20"/>
        <v>469.05016999999998</v>
      </c>
      <c r="V16" s="184">
        <f t="shared" si="21"/>
        <v>1.1434586533984394</v>
      </c>
      <c r="X16" s="245">
        <f t="shared" si="12"/>
        <v>55.741095000000001</v>
      </c>
      <c r="Y16" s="216">
        <v>0</v>
      </c>
      <c r="Z16" s="245">
        <f t="shared" si="13"/>
        <v>0.14110490769125619</v>
      </c>
      <c r="AA16" s="68">
        <v>0</v>
      </c>
    </row>
    <row r="17" spans="2:27" ht="15" thickBot="1" x14ac:dyDescent="0.35">
      <c r="B17" s="58" t="s">
        <v>7</v>
      </c>
      <c r="C17" s="51" t="s">
        <v>38</v>
      </c>
      <c r="E17" s="113">
        <v>11</v>
      </c>
      <c r="F17" s="94">
        <v>2.2999999999999998</v>
      </c>
      <c r="H17" s="89">
        <f t="shared" si="1"/>
        <v>11</v>
      </c>
      <c r="I17" s="107">
        <f t="shared" si="2"/>
        <v>0.16</v>
      </c>
      <c r="J17" s="71">
        <v>410.20299999999997</v>
      </c>
      <c r="K17" s="71">
        <f>SUM('Distancias vigas'!$C$8:$E$8)</f>
        <v>15.170000000000002</v>
      </c>
      <c r="L17" s="197">
        <f t="shared" si="14"/>
        <v>395.03299999999996</v>
      </c>
      <c r="M17" s="198">
        <v>0</v>
      </c>
      <c r="N17" s="189">
        <f t="shared" si="15"/>
        <v>164.0812</v>
      </c>
      <c r="O17" s="118">
        <f t="shared" si="16"/>
        <v>45.428795000000001</v>
      </c>
      <c r="P17" s="118">
        <f t="shared" si="17"/>
        <v>197.51649999999998</v>
      </c>
      <c r="Q17" s="118">
        <f t="shared" si="18"/>
        <v>0</v>
      </c>
      <c r="R17" s="118">
        <f t="shared" si="0"/>
        <v>44.458700000000007</v>
      </c>
      <c r="S17" s="118">
        <f t="shared" si="8"/>
        <v>165.70235</v>
      </c>
      <c r="T17" s="118">
        <f t="shared" si="19"/>
        <v>258.88911999999999</v>
      </c>
      <c r="U17" s="184">
        <f t="shared" si="20"/>
        <v>469.05016999999998</v>
      </c>
      <c r="V17" s="184">
        <f t="shared" si="21"/>
        <v>1.1434586533984394</v>
      </c>
      <c r="X17" s="245">
        <f t="shared" si="12"/>
        <v>55.741095000000001</v>
      </c>
      <c r="Y17" s="216">
        <v>0</v>
      </c>
      <c r="Z17" s="245">
        <f t="shared" si="13"/>
        <v>0.14110490769125619</v>
      </c>
      <c r="AA17" s="68">
        <v>0</v>
      </c>
    </row>
    <row r="18" spans="2:27" x14ac:dyDescent="0.3">
      <c r="B18" s="59" t="s">
        <v>1</v>
      </c>
      <c r="C18" s="52">
        <f>2.5/100</f>
        <v>2.5000000000000001E-2</v>
      </c>
      <c r="E18" s="113">
        <v>10</v>
      </c>
      <c r="F18" s="94">
        <v>2.2999999999999998</v>
      </c>
      <c r="H18" s="89">
        <f t="shared" si="1"/>
        <v>10</v>
      </c>
      <c r="I18" s="107">
        <f t="shared" si="2"/>
        <v>0.16</v>
      </c>
      <c r="J18" s="71">
        <v>410.20299999999997</v>
      </c>
      <c r="K18" s="71">
        <f>SUM('Distancias vigas'!$C$8:$E$8)</f>
        <v>15.170000000000002</v>
      </c>
      <c r="L18" s="197">
        <f t="shared" si="14"/>
        <v>395.03299999999996</v>
      </c>
      <c r="M18" s="198">
        <v>0</v>
      </c>
      <c r="N18" s="189">
        <f t="shared" si="15"/>
        <v>164.0812</v>
      </c>
      <c r="O18" s="118">
        <f t="shared" si="16"/>
        <v>45.428795000000001</v>
      </c>
      <c r="P18" s="118">
        <f t="shared" si="17"/>
        <v>197.51649999999998</v>
      </c>
      <c r="Q18" s="118">
        <f t="shared" si="18"/>
        <v>0</v>
      </c>
      <c r="R18" s="118">
        <f t="shared" si="0"/>
        <v>44.458700000000007</v>
      </c>
      <c r="S18" s="118">
        <f t="shared" si="8"/>
        <v>165.70235</v>
      </c>
      <c r="T18" s="118">
        <f t="shared" si="19"/>
        <v>258.88911999999999</v>
      </c>
      <c r="U18" s="184">
        <f t="shared" si="20"/>
        <v>469.05016999999998</v>
      </c>
      <c r="V18" s="184">
        <f t="shared" si="21"/>
        <v>1.1434586533984394</v>
      </c>
      <c r="X18" s="245">
        <f t="shared" si="12"/>
        <v>55.741095000000001</v>
      </c>
      <c r="Y18" s="216">
        <v>0</v>
      </c>
      <c r="Z18" s="245">
        <f t="shared" si="13"/>
        <v>0.14110490769125619</v>
      </c>
      <c r="AA18" s="68">
        <v>0</v>
      </c>
    </row>
    <row r="19" spans="2:27" x14ac:dyDescent="0.3">
      <c r="B19" s="60" t="s">
        <v>32</v>
      </c>
      <c r="C19" s="54">
        <v>0.02</v>
      </c>
      <c r="E19" s="113">
        <v>9</v>
      </c>
      <c r="F19" s="94">
        <v>2.2999999999999998</v>
      </c>
      <c r="H19" s="89">
        <f t="shared" si="1"/>
        <v>9</v>
      </c>
      <c r="I19" s="107">
        <f t="shared" si="2"/>
        <v>0.16</v>
      </c>
      <c r="J19" s="71">
        <v>410.20299999999997</v>
      </c>
      <c r="K19" s="71">
        <f>SUM('Distancias vigas'!$C$8:$E$8)</f>
        <v>15.170000000000002</v>
      </c>
      <c r="L19" s="197">
        <f t="shared" si="14"/>
        <v>395.03299999999996</v>
      </c>
      <c r="M19" s="198">
        <v>0</v>
      </c>
      <c r="N19" s="189">
        <f t="shared" si="15"/>
        <v>164.0812</v>
      </c>
      <c r="O19" s="118">
        <f t="shared" si="16"/>
        <v>45.428795000000001</v>
      </c>
      <c r="P19" s="118">
        <f t="shared" si="17"/>
        <v>197.51649999999998</v>
      </c>
      <c r="Q19" s="118">
        <f t="shared" si="18"/>
        <v>0</v>
      </c>
      <c r="R19" s="118">
        <f t="shared" si="0"/>
        <v>44.458700000000007</v>
      </c>
      <c r="S19" s="118">
        <f t="shared" si="8"/>
        <v>165.70235</v>
      </c>
      <c r="T19" s="118">
        <f t="shared" si="19"/>
        <v>258.88911999999999</v>
      </c>
      <c r="U19" s="184">
        <f t="shared" si="20"/>
        <v>469.05016999999998</v>
      </c>
      <c r="V19" s="184">
        <f t="shared" si="21"/>
        <v>1.1434586533984394</v>
      </c>
      <c r="X19" s="245">
        <f t="shared" si="12"/>
        <v>55.741095000000001</v>
      </c>
      <c r="Y19" s="216">
        <v>0</v>
      </c>
      <c r="Z19" s="245">
        <f t="shared" si="13"/>
        <v>0.14110490769125619</v>
      </c>
      <c r="AA19" s="68">
        <v>0</v>
      </c>
    </row>
    <row r="20" spans="2:27" ht="15" thickBot="1" x14ac:dyDescent="0.35">
      <c r="B20" s="61" t="s">
        <v>2</v>
      </c>
      <c r="C20" s="57">
        <v>0.05</v>
      </c>
      <c r="E20" s="113">
        <v>8</v>
      </c>
      <c r="F20" s="94">
        <v>2.2999999999999998</v>
      </c>
      <c r="H20" s="89">
        <f t="shared" si="1"/>
        <v>8</v>
      </c>
      <c r="I20" s="107">
        <f t="shared" si="2"/>
        <v>0.16</v>
      </c>
      <c r="J20" s="71">
        <v>410.20299999999997</v>
      </c>
      <c r="K20" s="71">
        <f>SUM('Distancias vigas'!$C$8:$E$8)</f>
        <v>15.170000000000002</v>
      </c>
      <c r="L20" s="197">
        <f t="shared" si="14"/>
        <v>395.03299999999996</v>
      </c>
      <c r="M20" s="198">
        <v>0</v>
      </c>
      <c r="N20" s="189">
        <f t="shared" si="15"/>
        <v>164.0812</v>
      </c>
      <c r="O20" s="118">
        <f t="shared" si="16"/>
        <v>45.428795000000001</v>
      </c>
      <c r="P20" s="118">
        <f t="shared" si="17"/>
        <v>197.51649999999998</v>
      </c>
      <c r="Q20" s="118">
        <f t="shared" si="18"/>
        <v>0</v>
      </c>
      <c r="R20" s="118">
        <f t="shared" si="0"/>
        <v>44.458700000000007</v>
      </c>
      <c r="S20" s="118">
        <f t="shared" si="8"/>
        <v>165.70235</v>
      </c>
      <c r="T20" s="118">
        <f t="shared" si="19"/>
        <v>258.88911999999999</v>
      </c>
      <c r="U20" s="184">
        <f t="shared" si="20"/>
        <v>469.05016999999998</v>
      </c>
      <c r="V20" s="184">
        <f t="shared" si="21"/>
        <v>1.1434586533984394</v>
      </c>
      <c r="X20" s="245">
        <f t="shared" si="12"/>
        <v>55.741095000000001</v>
      </c>
      <c r="Y20" s="216">
        <v>0</v>
      </c>
      <c r="Z20" s="245">
        <f t="shared" si="13"/>
        <v>0.14110490769125619</v>
      </c>
      <c r="AA20" s="68">
        <v>0</v>
      </c>
    </row>
    <row r="21" spans="2:27" x14ac:dyDescent="0.3">
      <c r="E21" s="113">
        <v>7</v>
      </c>
      <c r="F21" s="94">
        <v>2.2999999999999998</v>
      </c>
      <c r="H21" s="89">
        <f t="shared" si="1"/>
        <v>7</v>
      </c>
      <c r="I21" s="107">
        <f t="shared" si="2"/>
        <v>0.16</v>
      </c>
      <c r="J21" s="71">
        <v>410.20299999999997</v>
      </c>
      <c r="K21" s="71">
        <f>SUM('Distancias vigas'!$C$8:$E$8)</f>
        <v>15.170000000000002</v>
      </c>
      <c r="L21" s="197">
        <f t="shared" si="14"/>
        <v>395.03299999999996</v>
      </c>
      <c r="M21" s="198">
        <v>0</v>
      </c>
      <c r="N21" s="189">
        <f t="shared" si="15"/>
        <v>164.0812</v>
      </c>
      <c r="O21" s="118">
        <f t="shared" si="16"/>
        <v>45.428795000000001</v>
      </c>
      <c r="P21" s="118">
        <f t="shared" si="17"/>
        <v>197.51649999999998</v>
      </c>
      <c r="Q21" s="118">
        <f t="shared" si="18"/>
        <v>0</v>
      </c>
      <c r="R21" s="118">
        <f t="shared" si="0"/>
        <v>44.458700000000007</v>
      </c>
      <c r="S21" s="118">
        <f t="shared" si="8"/>
        <v>165.70235</v>
      </c>
      <c r="T21" s="118">
        <f t="shared" si="19"/>
        <v>258.88911999999999</v>
      </c>
      <c r="U21" s="184">
        <f t="shared" si="20"/>
        <v>469.05016999999998</v>
      </c>
      <c r="V21" s="184">
        <f t="shared" si="21"/>
        <v>1.1434586533984394</v>
      </c>
      <c r="X21" s="245">
        <f t="shared" si="12"/>
        <v>55.741095000000001</v>
      </c>
      <c r="Y21" s="216">
        <v>0</v>
      </c>
      <c r="Z21" s="245">
        <f t="shared" si="13"/>
        <v>0.14110490769125619</v>
      </c>
      <c r="AA21" s="68">
        <v>0</v>
      </c>
    </row>
    <row r="22" spans="2:27" ht="15" thickBot="1" x14ac:dyDescent="0.35">
      <c r="E22" s="113">
        <v>6</v>
      </c>
      <c r="F22" s="94">
        <v>2.2999999999999998</v>
      </c>
      <c r="H22" s="89">
        <f t="shared" si="1"/>
        <v>6</v>
      </c>
      <c r="I22" s="107">
        <f t="shared" si="2"/>
        <v>0.16</v>
      </c>
      <c r="J22" s="71">
        <v>410.20299999999997</v>
      </c>
      <c r="K22" s="71">
        <f>SUM('Distancias vigas'!$C$8:$E$8)</f>
        <v>15.170000000000002</v>
      </c>
      <c r="L22" s="197">
        <f t="shared" si="14"/>
        <v>395.03299999999996</v>
      </c>
      <c r="M22" s="198">
        <v>0</v>
      </c>
      <c r="N22" s="189">
        <f t="shared" si="15"/>
        <v>164.0812</v>
      </c>
      <c r="O22" s="118">
        <f t="shared" si="16"/>
        <v>45.428795000000001</v>
      </c>
      <c r="P22" s="118">
        <f t="shared" si="17"/>
        <v>197.51649999999998</v>
      </c>
      <c r="Q22" s="118">
        <f t="shared" si="18"/>
        <v>0</v>
      </c>
      <c r="R22" s="118">
        <f t="shared" si="0"/>
        <v>44.458700000000007</v>
      </c>
      <c r="S22" s="118">
        <f t="shared" si="8"/>
        <v>165.70235</v>
      </c>
      <c r="T22" s="118">
        <f t="shared" si="19"/>
        <v>258.88911999999999</v>
      </c>
      <c r="U22" s="184">
        <f t="shared" si="20"/>
        <v>469.05016999999998</v>
      </c>
      <c r="V22" s="184">
        <f t="shared" si="21"/>
        <v>1.1434586533984394</v>
      </c>
      <c r="X22" s="245">
        <f t="shared" si="12"/>
        <v>55.741095000000001</v>
      </c>
      <c r="Y22" s="216">
        <v>0</v>
      </c>
      <c r="Z22" s="245">
        <f t="shared" si="13"/>
        <v>0.14110490769125619</v>
      </c>
      <c r="AA22" s="68">
        <v>0</v>
      </c>
    </row>
    <row r="23" spans="2:27" ht="15" thickBot="1" x14ac:dyDescent="0.35">
      <c r="B23" s="48" t="s">
        <v>47</v>
      </c>
      <c r="C23" s="124" t="s">
        <v>40</v>
      </c>
      <c r="E23" s="113">
        <v>5</v>
      </c>
      <c r="F23" s="94">
        <v>2.2999999999999998</v>
      </c>
      <c r="H23" s="89">
        <f t="shared" si="1"/>
        <v>5</v>
      </c>
      <c r="I23" s="107">
        <f t="shared" si="2"/>
        <v>0.16</v>
      </c>
      <c r="J23" s="71">
        <v>410.20299999999997</v>
      </c>
      <c r="K23" s="71">
        <f>SUM('Distancias vigas'!$C$8:$E$8)</f>
        <v>15.170000000000002</v>
      </c>
      <c r="L23" s="197">
        <f t="shared" si="14"/>
        <v>395.03299999999996</v>
      </c>
      <c r="M23" s="198">
        <v>0</v>
      </c>
      <c r="N23" s="189">
        <f t="shared" si="15"/>
        <v>164.0812</v>
      </c>
      <c r="O23" s="118">
        <f t="shared" si="16"/>
        <v>45.428795000000001</v>
      </c>
      <c r="P23" s="118">
        <f t="shared" si="17"/>
        <v>197.51649999999998</v>
      </c>
      <c r="Q23" s="118">
        <f t="shared" si="18"/>
        <v>0</v>
      </c>
      <c r="R23" s="118">
        <f t="shared" si="0"/>
        <v>44.458700000000007</v>
      </c>
      <c r="S23" s="118">
        <f t="shared" si="8"/>
        <v>165.70235</v>
      </c>
      <c r="T23" s="118">
        <f t="shared" si="19"/>
        <v>258.88911999999999</v>
      </c>
      <c r="U23" s="184">
        <f t="shared" si="20"/>
        <v>469.05016999999998</v>
      </c>
      <c r="V23" s="184">
        <f t="shared" si="21"/>
        <v>1.1434586533984394</v>
      </c>
      <c r="X23" s="245">
        <f t="shared" si="12"/>
        <v>55.741095000000001</v>
      </c>
      <c r="Y23" s="216">
        <v>0</v>
      </c>
      <c r="Z23" s="245">
        <f t="shared" si="13"/>
        <v>0.14110490769125619</v>
      </c>
      <c r="AA23" s="68">
        <v>0</v>
      </c>
    </row>
    <row r="24" spans="2:27" x14ac:dyDescent="0.3">
      <c r="B24" s="65" t="s">
        <v>41</v>
      </c>
      <c r="C24" s="66">
        <f>17/100</f>
        <v>0.17</v>
      </c>
      <c r="E24" s="113">
        <v>4</v>
      </c>
      <c r="F24" s="94">
        <v>2.2999999999999998</v>
      </c>
      <c r="H24" s="89">
        <f t="shared" si="1"/>
        <v>4</v>
      </c>
      <c r="I24" s="107">
        <f t="shared" si="2"/>
        <v>0.16</v>
      </c>
      <c r="J24" s="71">
        <v>410.20299999999997</v>
      </c>
      <c r="K24" s="71">
        <f>SUM('Distancias vigas'!$C$8:$E$8)</f>
        <v>15.170000000000002</v>
      </c>
      <c r="L24" s="197">
        <f t="shared" si="14"/>
        <v>395.03299999999996</v>
      </c>
      <c r="M24" s="198">
        <v>0</v>
      </c>
      <c r="N24" s="189">
        <f t="shared" si="15"/>
        <v>164.0812</v>
      </c>
      <c r="O24" s="118">
        <f t="shared" si="16"/>
        <v>45.428795000000001</v>
      </c>
      <c r="P24" s="118">
        <f t="shared" si="17"/>
        <v>197.51649999999998</v>
      </c>
      <c r="Q24" s="118">
        <f t="shared" si="18"/>
        <v>0</v>
      </c>
      <c r="R24" s="118">
        <f t="shared" si="0"/>
        <v>44.458700000000007</v>
      </c>
      <c r="S24" s="118">
        <f t="shared" si="8"/>
        <v>165.70235</v>
      </c>
      <c r="T24" s="118">
        <f t="shared" si="19"/>
        <v>258.88911999999999</v>
      </c>
      <c r="U24" s="184">
        <f t="shared" si="20"/>
        <v>469.05016999999998</v>
      </c>
      <c r="V24" s="184">
        <f t="shared" si="21"/>
        <v>1.1434586533984394</v>
      </c>
      <c r="X24" s="245">
        <f t="shared" si="12"/>
        <v>55.741095000000001</v>
      </c>
      <c r="Y24" s="216">
        <v>0</v>
      </c>
      <c r="Z24" s="245">
        <f t="shared" si="13"/>
        <v>0.14110490769125619</v>
      </c>
      <c r="AA24" s="68">
        <v>0</v>
      </c>
    </row>
    <row r="25" spans="2:27" x14ac:dyDescent="0.3">
      <c r="B25" s="67" t="s">
        <v>42</v>
      </c>
      <c r="C25" s="68">
        <v>0.16</v>
      </c>
      <c r="E25" s="113">
        <v>3</v>
      </c>
      <c r="F25" s="94">
        <v>2.2999999999999998</v>
      </c>
      <c r="H25" s="89">
        <f t="shared" si="1"/>
        <v>3</v>
      </c>
      <c r="I25" s="107">
        <f t="shared" si="2"/>
        <v>0.16</v>
      </c>
      <c r="J25" s="71">
        <v>410.20299999999997</v>
      </c>
      <c r="K25" s="71">
        <f>SUM('Distancias vigas'!$C$8:$E$8)</f>
        <v>15.170000000000002</v>
      </c>
      <c r="L25" s="197">
        <f t="shared" si="14"/>
        <v>395.03299999999996</v>
      </c>
      <c r="M25" s="198">
        <v>0</v>
      </c>
      <c r="N25" s="189">
        <f t="shared" si="15"/>
        <v>164.0812</v>
      </c>
      <c r="O25" s="118">
        <f t="shared" si="16"/>
        <v>45.428795000000001</v>
      </c>
      <c r="P25" s="118">
        <f t="shared" si="17"/>
        <v>197.51649999999998</v>
      </c>
      <c r="Q25" s="118">
        <f t="shared" si="18"/>
        <v>0</v>
      </c>
      <c r="R25" s="118">
        <f t="shared" si="0"/>
        <v>44.458700000000007</v>
      </c>
      <c r="S25" s="118">
        <f t="shared" si="8"/>
        <v>168.46715</v>
      </c>
      <c r="T25" s="118">
        <f t="shared" si="19"/>
        <v>258.88911999999999</v>
      </c>
      <c r="U25" s="184">
        <f t="shared" si="20"/>
        <v>471.81497000000002</v>
      </c>
      <c r="V25" s="184">
        <f t="shared" si="21"/>
        <v>1.1501987308722756</v>
      </c>
      <c r="X25" s="245">
        <f t="shared" si="12"/>
        <v>55.750695</v>
      </c>
      <c r="Y25" s="216">
        <v>0</v>
      </c>
      <c r="Z25" s="245">
        <f t="shared" si="13"/>
        <v>0.14112920945845031</v>
      </c>
      <c r="AA25" s="68">
        <v>0</v>
      </c>
    </row>
    <row r="26" spans="2:27" x14ac:dyDescent="0.3">
      <c r="B26" s="67" t="s">
        <v>43</v>
      </c>
      <c r="C26" s="68">
        <v>0.16</v>
      </c>
      <c r="E26" s="113">
        <v>2</v>
      </c>
      <c r="F26" s="94">
        <v>2.2999999999999998</v>
      </c>
      <c r="H26" s="89">
        <f t="shared" si="1"/>
        <v>2</v>
      </c>
      <c r="I26" s="108">
        <f>C26</f>
        <v>0.16</v>
      </c>
      <c r="J26" s="64">
        <v>410.702</v>
      </c>
      <c r="K26" s="64">
        <f>SUM('Distancias vigas'!F8:H8)</f>
        <v>14.930000000000001</v>
      </c>
      <c r="L26" s="199">
        <f t="shared" si="14"/>
        <v>395.77199999999999</v>
      </c>
      <c r="M26" s="200">
        <v>0</v>
      </c>
      <c r="N26" s="190">
        <f t="shared" si="15"/>
        <v>164.2808</v>
      </c>
      <c r="O26" s="119">
        <f t="shared" si="16"/>
        <v>45.513780000000004</v>
      </c>
      <c r="P26" s="119">
        <f t="shared" si="17"/>
        <v>197.886</v>
      </c>
      <c r="Q26" s="119">
        <f t="shared" si="18"/>
        <v>0</v>
      </c>
      <c r="R26" s="119">
        <f t="shared" si="0"/>
        <v>43.80830000000001</v>
      </c>
      <c r="S26" s="119">
        <f t="shared" si="8"/>
        <v>177.30226249999998</v>
      </c>
      <c r="T26" s="119">
        <f t="shared" si="19"/>
        <v>259.26607999999999</v>
      </c>
      <c r="U26" s="178">
        <f t="shared" si="20"/>
        <v>480.3766425</v>
      </c>
      <c r="V26" s="178">
        <f t="shared" si="21"/>
        <v>1.1696476825045896</v>
      </c>
      <c r="X26" s="245">
        <f t="shared" si="12"/>
        <v>55.293530000000004</v>
      </c>
      <c r="Y26" s="216">
        <v>0</v>
      </c>
      <c r="Z26" s="245">
        <f t="shared" si="13"/>
        <v>0.13971056567922946</v>
      </c>
      <c r="AA26" s="68">
        <v>0</v>
      </c>
    </row>
    <row r="27" spans="2:27" ht="15" thickBot="1" x14ac:dyDescent="0.35">
      <c r="B27" s="67" t="s">
        <v>44</v>
      </c>
      <c r="C27" s="68">
        <v>0.16</v>
      </c>
      <c r="E27" s="114">
        <v>1</v>
      </c>
      <c r="F27" s="95">
        <v>2.2999999999999998</v>
      </c>
      <c r="H27" s="89">
        <f t="shared" si="1"/>
        <v>1</v>
      </c>
      <c r="I27" s="108">
        <f>C25</f>
        <v>0.16</v>
      </c>
      <c r="J27" s="64">
        <v>177.54900000000001</v>
      </c>
      <c r="K27" s="64">
        <f>SUM('Distancias vigas'!I8:R8)</f>
        <v>26.774750000000001</v>
      </c>
      <c r="L27" s="199">
        <f t="shared" si="14"/>
        <v>150.77424999999999</v>
      </c>
      <c r="M27" s="200">
        <v>255.92599999999999</v>
      </c>
      <c r="N27" s="190">
        <f t="shared" si="15"/>
        <v>173.39</v>
      </c>
      <c r="O27" s="119">
        <f t="shared" si="16"/>
        <v>17.339038750000004</v>
      </c>
      <c r="P27" s="119">
        <f t="shared" si="17"/>
        <v>75.387124999999997</v>
      </c>
      <c r="Q27" s="119">
        <f t="shared" si="18"/>
        <v>127.96299999999999</v>
      </c>
      <c r="R27" s="119">
        <f t="shared" si="0"/>
        <v>43.273891250000005</v>
      </c>
      <c r="S27" s="119">
        <f t="shared" si="8"/>
        <v>190.51264999999995</v>
      </c>
      <c r="T27" s="119">
        <f t="shared" si="19"/>
        <v>241.56657000000001</v>
      </c>
      <c r="U27" s="178">
        <f t="shared" si="20"/>
        <v>475.35311124999998</v>
      </c>
      <c r="V27" s="178">
        <f t="shared" si="21"/>
        <v>1.0966102110848375</v>
      </c>
      <c r="X27" s="245">
        <f t="shared" si="12"/>
        <v>22.380873750000006</v>
      </c>
      <c r="Y27" s="216">
        <v>0</v>
      </c>
      <c r="Z27" s="245">
        <f t="shared" si="13"/>
        <v>0.14843962911438796</v>
      </c>
      <c r="AA27" s="68">
        <f>Y27/M27</f>
        <v>0</v>
      </c>
    </row>
    <row r="28" spans="2:27" ht="15" thickBot="1" x14ac:dyDescent="0.35">
      <c r="B28" s="69" t="s">
        <v>46</v>
      </c>
      <c r="C28" s="70">
        <v>0.16</v>
      </c>
      <c r="E28" s="218">
        <v>-1</v>
      </c>
      <c r="F28" s="226">
        <v>2.2999999999999998</v>
      </c>
      <c r="H28" s="91">
        <f t="shared" si="1"/>
        <v>-1</v>
      </c>
      <c r="I28" s="109">
        <f>C24</f>
        <v>0.17</v>
      </c>
      <c r="J28" s="88">
        <v>205.286</v>
      </c>
      <c r="K28" s="88">
        <f>SUM('Distancias vigas'!S8:Z8)</f>
        <v>38.329499999999996</v>
      </c>
      <c r="L28" s="201">
        <f>J28-K28</f>
        <v>166.95650000000001</v>
      </c>
      <c r="M28" s="202">
        <v>514.17600000000004</v>
      </c>
      <c r="N28" s="191">
        <f t="shared" si="15"/>
        <v>305.77135000000004</v>
      </c>
      <c r="O28" s="120">
        <f t="shared" si="16"/>
        <v>19.199997500000002</v>
      </c>
      <c r="P28" s="120">
        <f t="shared" si="17"/>
        <v>83.478250000000003</v>
      </c>
      <c r="Q28" s="120">
        <f>M28*$C$14</f>
        <v>257.08800000000002</v>
      </c>
      <c r="R28" s="120">
        <f t="shared" si="0"/>
        <v>51.409775000000003</v>
      </c>
      <c r="S28" s="120">
        <f t="shared" si="8"/>
        <v>208.98676249999994</v>
      </c>
      <c r="T28" s="120">
        <f t="shared" si="19"/>
        <v>410.11291000000006</v>
      </c>
      <c r="U28" s="181">
        <f t="shared" si="20"/>
        <v>670.50944750000008</v>
      </c>
      <c r="V28" s="181">
        <f t="shared" si="21"/>
        <v>0.93195950237816605</v>
      </c>
      <c r="X28" s="246">
        <f t="shared" si="12"/>
        <v>22.682072500000004</v>
      </c>
      <c r="Y28" s="220">
        <v>0</v>
      </c>
      <c r="Z28" s="246">
        <f t="shared" si="13"/>
        <v>0.13585618110106526</v>
      </c>
      <c r="AA28" s="70">
        <f>Y28/M28</f>
        <v>0</v>
      </c>
    </row>
    <row r="29" spans="2:27" x14ac:dyDescent="0.3">
      <c r="M29" s="49" t="s">
        <v>30</v>
      </c>
      <c r="N29" s="186">
        <f t="shared" ref="N29:U29" si="22">SUM(N4:N28)</f>
        <v>4116.6265500000009</v>
      </c>
      <c r="O29" s="186">
        <f t="shared" si="22"/>
        <v>1040.9252312500003</v>
      </c>
      <c r="P29" s="186">
        <f t="shared" si="22"/>
        <v>4525.761875000002</v>
      </c>
      <c r="Q29" s="186">
        <f t="shared" si="22"/>
        <v>385.05100000000004</v>
      </c>
      <c r="R29" s="186">
        <f t="shared" si="22"/>
        <v>1143.5873662500003</v>
      </c>
      <c r="S29" s="186">
        <f t="shared" si="22"/>
        <v>3730.4004500000001</v>
      </c>
      <c r="T29" s="185">
        <f t="shared" si="22"/>
        <v>6385.2549999999983</v>
      </c>
      <c r="U29" s="185">
        <f t="shared" si="22"/>
        <v>11259.242816250004</v>
      </c>
    </row>
    <row r="30" spans="2:27" x14ac:dyDescent="0.3">
      <c r="N30" s="73"/>
    </row>
    <row r="31" spans="2:27" ht="15" thickBot="1" x14ac:dyDescent="0.35">
      <c r="H31" s="48" t="s">
        <v>59</v>
      </c>
      <c r="N31" s="73"/>
    </row>
    <row r="32" spans="2:27" ht="14.4" customHeight="1" x14ac:dyDescent="0.3">
      <c r="H32" s="264" t="s">
        <v>33</v>
      </c>
      <c r="I32" s="261" t="s">
        <v>58</v>
      </c>
      <c r="J32" s="262"/>
      <c r="K32" s="262"/>
      <c r="L32" s="263"/>
      <c r="M32" s="257" t="s">
        <v>57</v>
      </c>
      <c r="N32" s="258"/>
      <c r="O32" s="258"/>
      <c r="P32" s="259"/>
      <c r="Q32" s="253" t="s">
        <v>61</v>
      </c>
      <c r="R32" s="253" t="s">
        <v>71</v>
      </c>
      <c r="S32" s="253" t="s">
        <v>62</v>
      </c>
      <c r="T32" s="266" t="s">
        <v>60</v>
      </c>
      <c r="U32" s="268" t="s">
        <v>63</v>
      </c>
      <c r="V32" s="268" t="s">
        <v>70</v>
      </c>
      <c r="W32" s="255" t="s">
        <v>72</v>
      </c>
      <c r="X32" s="253" t="s">
        <v>119</v>
      </c>
    </row>
    <row r="33" spans="8:26" ht="15" thickBot="1" x14ac:dyDescent="0.35">
      <c r="H33" s="265"/>
      <c r="I33" s="100" t="s">
        <v>13</v>
      </c>
      <c r="J33" s="101" t="s">
        <v>14</v>
      </c>
      <c r="K33" s="101" t="s">
        <v>49</v>
      </c>
      <c r="L33" s="102" t="s">
        <v>50</v>
      </c>
      <c r="M33" s="100" t="s">
        <v>13</v>
      </c>
      <c r="N33" s="101" t="s">
        <v>14</v>
      </c>
      <c r="O33" s="101" t="s">
        <v>49</v>
      </c>
      <c r="P33" s="103" t="s">
        <v>50</v>
      </c>
      <c r="Q33" s="260"/>
      <c r="R33" s="260"/>
      <c r="S33" s="260"/>
      <c r="T33" s="267"/>
      <c r="U33" s="269"/>
      <c r="V33" s="269"/>
      <c r="W33" s="256"/>
      <c r="X33" s="254"/>
    </row>
    <row r="34" spans="8:26" x14ac:dyDescent="0.3">
      <c r="H34" s="96" t="str">
        <f>E4</f>
        <v>Cubierta</v>
      </c>
      <c r="I34" s="97">
        <f>I35</f>
        <v>0.2</v>
      </c>
      <c r="J34" s="83">
        <f>J35</f>
        <v>0.2</v>
      </c>
      <c r="K34" s="83">
        <f>'Distancias muros'!M4</f>
        <v>26.919999999999995</v>
      </c>
      <c r="L34" s="53">
        <f>'Distancias muros'!L4</f>
        <v>17.600000000000001</v>
      </c>
      <c r="M34" s="97">
        <v>0.2</v>
      </c>
      <c r="N34" s="83">
        <v>0.2</v>
      </c>
      <c r="O34" s="83">
        <f>'Distancias tabiques'!M4</f>
        <v>10.25</v>
      </c>
      <c r="P34" s="98">
        <f>'Distancias tabiques'!L4</f>
        <v>8.7000000000000028</v>
      </c>
      <c r="Q34" s="99">
        <f t="shared" ref="Q34:Q58" si="23">J34*L34+I34*K34</f>
        <v>8.9039999999999999</v>
      </c>
      <c r="R34" s="99">
        <f t="shared" ref="R34:R58" si="24">2*(L34+2*$C$18+J34)*$C$18+2*(K34+2*$C$18+I34)*$C$18</f>
        <v>2.2509999999999999</v>
      </c>
      <c r="S34" s="99">
        <f t="shared" ref="S34:S58" si="25">M34*O34+N34*P34</f>
        <v>3.7900000000000009</v>
      </c>
      <c r="T34" s="117">
        <f t="shared" ref="T34:T58" si="26">Q34*F4*$C$4</f>
        <v>51.197999999999993</v>
      </c>
      <c r="U34" s="125">
        <f>S34*$C$11</f>
        <v>0.37900000000000011</v>
      </c>
      <c r="V34" s="125">
        <f t="shared" ref="V34:V58" si="27">R34*$C$18*$C$5</f>
        <v>0.11255</v>
      </c>
      <c r="W34" s="203">
        <f>T34+U34+V34</f>
        <v>51.68954999999999</v>
      </c>
      <c r="X34" s="207">
        <f>T34+V34</f>
        <v>51.310549999999992</v>
      </c>
      <c r="Z34" s="72"/>
    </row>
    <row r="35" spans="8:26" x14ac:dyDescent="0.3">
      <c r="H35" s="90">
        <f t="shared" ref="H35:H58" si="28">E5</f>
        <v>23</v>
      </c>
      <c r="I35" s="85">
        <f>'Verificación corte muros'!K4</f>
        <v>0.2</v>
      </c>
      <c r="J35" s="71">
        <f>'Verificación corte muros'!L4</f>
        <v>0.2</v>
      </c>
      <c r="K35" s="71">
        <f>'Distancias muros'!$C$4</f>
        <v>54.480000000000011</v>
      </c>
      <c r="L35" s="86">
        <f>'Distancias muros'!$B$4</f>
        <v>58.86</v>
      </c>
      <c r="M35" s="85">
        <v>0.2</v>
      </c>
      <c r="N35" s="71">
        <v>0.2</v>
      </c>
      <c r="O35" s="71">
        <f>'Distancias tabiques'!$C$4</f>
        <v>60.46</v>
      </c>
      <c r="P35" s="110">
        <f>'Distancias tabiques'!$B$4</f>
        <v>39.19</v>
      </c>
      <c r="Q35" s="121">
        <f t="shared" si="23"/>
        <v>22.668000000000003</v>
      </c>
      <c r="R35" s="121">
        <f t="shared" si="24"/>
        <v>5.6920000000000011</v>
      </c>
      <c r="S35" s="121">
        <f t="shared" si="25"/>
        <v>19.93</v>
      </c>
      <c r="T35" s="118">
        <f t="shared" si="26"/>
        <v>130.34100000000001</v>
      </c>
      <c r="U35" s="130">
        <f t="shared" ref="U35:U58" si="29">S35*$C$11</f>
        <v>1.9930000000000001</v>
      </c>
      <c r="V35" s="130">
        <f t="shared" si="27"/>
        <v>0.28460000000000008</v>
      </c>
      <c r="W35" s="204">
        <f t="shared" ref="W35:W58" si="30">T35+U35+V35</f>
        <v>132.61860000000001</v>
      </c>
      <c r="X35" s="94">
        <f t="shared" ref="X35:X58" si="31">T35+V35</f>
        <v>130.62560000000002</v>
      </c>
      <c r="Z35" s="72"/>
    </row>
    <row r="36" spans="8:26" x14ac:dyDescent="0.3">
      <c r="H36" s="90">
        <f t="shared" si="28"/>
        <v>22</v>
      </c>
      <c r="I36" s="85">
        <f>'Verificación corte muros'!K5</f>
        <v>0.2</v>
      </c>
      <c r="J36" s="71">
        <f>'Verificación corte muros'!L5</f>
        <v>0.2</v>
      </c>
      <c r="K36" s="71">
        <f>'Distancias muros'!$C$4</f>
        <v>54.480000000000011</v>
      </c>
      <c r="L36" s="86">
        <f>'Distancias muros'!$B$4</f>
        <v>58.86</v>
      </c>
      <c r="M36" s="85">
        <v>0.2</v>
      </c>
      <c r="N36" s="71">
        <v>0.2</v>
      </c>
      <c r="O36" s="71">
        <f>'Distancias tabiques'!$C$4</f>
        <v>60.46</v>
      </c>
      <c r="P36" s="110">
        <f>'Distancias tabiques'!$B$4</f>
        <v>39.19</v>
      </c>
      <c r="Q36" s="121">
        <f t="shared" si="23"/>
        <v>22.668000000000003</v>
      </c>
      <c r="R36" s="121">
        <f t="shared" si="24"/>
        <v>5.6920000000000011</v>
      </c>
      <c r="S36" s="121">
        <f t="shared" si="25"/>
        <v>19.93</v>
      </c>
      <c r="T36" s="118">
        <f t="shared" si="26"/>
        <v>130.34100000000001</v>
      </c>
      <c r="U36" s="130">
        <f t="shared" si="29"/>
        <v>1.9930000000000001</v>
      </c>
      <c r="V36" s="130">
        <f t="shared" si="27"/>
        <v>0.28460000000000008</v>
      </c>
      <c r="W36" s="204">
        <f t="shared" si="30"/>
        <v>132.61860000000001</v>
      </c>
      <c r="X36" s="94">
        <f t="shared" si="31"/>
        <v>130.62560000000002</v>
      </c>
      <c r="Z36" s="72"/>
    </row>
    <row r="37" spans="8:26" x14ac:dyDescent="0.3">
      <c r="H37" s="90">
        <f t="shared" si="28"/>
        <v>21</v>
      </c>
      <c r="I37" s="85">
        <f>'Verificación corte muros'!K6</f>
        <v>0.2</v>
      </c>
      <c r="J37" s="71">
        <f>'Verificación corte muros'!L6</f>
        <v>0.2</v>
      </c>
      <c r="K37" s="71">
        <f>'Distancias muros'!$C$4</f>
        <v>54.480000000000011</v>
      </c>
      <c r="L37" s="86">
        <f>'Distancias muros'!$B$4</f>
        <v>58.86</v>
      </c>
      <c r="M37" s="85">
        <v>0.2</v>
      </c>
      <c r="N37" s="71">
        <v>0.2</v>
      </c>
      <c r="O37" s="71">
        <f>'Distancias tabiques'!$C$4</f>
        <v>60.46</v>
      </c>
      <c r="P37" s="110">
        <f>'Distancias tabiques'!$B$4</f>
        <v>39.19</v>
      </c>
      <c r="Q37" s="121">
        <f t="shared" si="23"/>
        <v>22.668000000000003</v>
      </c>
      <c r="R37" s="121">
        <f t="shared" si="24"/>
        <v>5.6920000000000011</v>
      </c>
      <c r="S37" s="121">
        <f t="shared" si="25"/>
        <v>19.93</v>
      </c>
      <c r="T37" s="118">
        <f t="shared" si="26"/>
        <v>130.34100000000001</v>
      </c>
      <c r="U37" s="130">
        <f t="shared" si="29"/>
        <v>1.9930000000000001</v>
      </c>
      <c r="V37" s="130">
        <f t="shared" si="27"/>
        <v>0.28460000000000008</v>
      </c>
      <c r="W37" s="204">
        <f t="shared" si="30"/>
        <v>132.61860000000001</v>
      </c>
      <c r="X37" s="94">
        <f t="shared" si="31"/>
        <v>130.62560000000002</v>
      </c>
      <c r="Z37" s="72"/>
    </row>
    <row r="38" spans="8:26" x14ac:dyDescent="0.3">
      <c r="H38" s="90">
        <f t="shared" si="28"/>
        <v>20</v>
      </c>
      <c r="I38" s="85">
        <f>'Verificación corte muros'!K7</f>
        <v>0.2</v>
      </c>
      <c r="J38" s="71">
        <f>'Verificación corte muros'!L7</f>
        <v>0.2</v>
      </c>
      <c r="K38" s="71">
        <f>'Distancias muros'!$C$4</f>
        <v>54.480000000000011</v>
      </c>
      <c r="L38" s="86">
        <f>'Distancias muros'!$B$4</f>
        <v>58.86</v>
      </c>
      <c r="M38" s="85">
        <v>0.2</v>
      </c>
      <c r="N38" s="71">
        <v>0.2</v>
      </c>
      <c r="O38" s="71">
        <f>'Distancias tabiques'!$C$4</f>
        <v>60.46</v>
      </c>
      <c r="P38" s="110">
        <f>'Distancias tabiques'!$B$4</f>
        <v>39.19</v>
      </c>
      <c r="Q38" s="121">
        <f t="shared" si="23"/>
        <v>22.668000000000003</v>
      </c>
      <c r="R38" s="121">
        <f t="shared" si="24"/>
        <v>5.6920000000000011</v>
      </c>
      <c r="S38" s="121">
        <f t="shared" si="25"/>
        <v>19.93</v>
      </c>
      <c r="T38" s="118">
        <f t="shared" si="26"/>
        <v>130.34100000000001</v>
      </c>
      <c r="U38" s="130">
        <f t="shared" si="29"/>
        <v>1.9930000000000001</v>
      </c>
      <c r="V38" s="130">
        <f t="shared" si="27"/>
        <v>0.28460000000000008</v>
      </c>
      <c r="W38" s="204">
        <f t="shared" si="30"/>
        <v>132.61860000000001</v>
      </c>
      <c r="X38" s="94">
        <f t="shared" si="31"/>
        <v>130.62560000000002</v>
      </c>
      <c r="Z38" s="72"/>
    </row>
    <row r="39" spans="8:26" x14ac:dyDescent="0.3">
      <c r="H39" s="90">
        <f t="shared" si="28"/>
        <v>19</v>
      </c>
      <c r="I39" s="85">
        <f>'Verificación corte muros'!K8</f>
        <v>0.2</v>
      </c>
      <c r="J39" s="71">
        <f>'Verificación corte muros'!L8</f>
        <v>0.2</v>
      </c>
      <c r="K39" s="71">
        <f>'Distancias muros'!$C$4</f>
        <v>54.480000000000011</v>
      </c>
      <c r="L39" s="86">
        <f>'Distancias muros'!$B$4</f>
        <v>58.86</v>
      </c>
      <c r="M39" s="85">
        <v>0.2</v>
      </c>
      <c r="N39" s="71">
        <v>0.2</v>
      </c>
      <c r="O39" s="71">
        <f>'Distancias tabiques'!$C$4</f>
        <v>60.46</v>
      </c>
      <c r="P39" s="110">
        <f>'Distancias tabiques'!$B$4</f>
        <v>39.19</v>
      </c>
      <c r="Q39" s="121">
        <f t="shared" si="23"/>
        <v>22.668000000000003</v>
      </c>
      <c r="R39" s="121">
        <f t="shared" si="24"/>
        <v>5.6920000000000011</v>
      </c>
      <c r="S39" s="121">
        <f t="shared" si="25"/>
        <v>19.93</v>
      </c>
      <c r="T39" s="118">
        <f t="shared" si="26"/>
        <v>130.34100000000001</v>
      </c>
      <c r="U39" s="130">
        <f>S39*$C$11</f>
        <v>1.9930000000000001</v>
      </c>
      <c r="V39" s="130">
        <f t="shared" si="27"/>
        <v>0.28460000000000008</v>
      </c>
      <c r="W39" s="204">
        <f t="shared" si="30"/>
        <v>132.61860000000001</v>
      </c>
      <c r="X39" s="94">
        <f t="shared" si="31"/>
        <v>130.62560000000002</v>
      </c>
      <c r="Z39" s="72"/>
    </row>
    <row r="40" spans="8:26" x14ac:dyDescent="0.3">
      <c r="H40" s="90">
        <f t="shared" si="28"/>
        <v>18</v>
      </c>
      <c r="I40" s="85">
        <f>'Verificación corte muros'!K9</f>
        <v>0.2</v>
      </c>
      <c r="J40" s="71">
        <f>'Verificación corte muros'!L9</f>
        <v>0.2</v>
      </c>
      <c r="K40" s="71">
        <f>'Distancias muros'!$C$4</f>
        <v>54.480000000000011</v>
      </c>
      <c r="L40" s="86">
        <f>'Distancias muros'!$B$4</f>
        <v>58.86</v>
      </c>
      <c r="M40" s="85">
        <v>0.2</v>
      </c>
      <c r="N40" s="71">
        <v>0.2</v>
      </c>
      <c r="O40" s="71">
        <f>'Distancias tabiques'!$C$4</f>
        <v>60.46</v>
      </c>
      <c r="P40" s="110">
        <f>'Distancias tabiques'!$B$4</f>
        <v>39.19</v>
      </c>
      <c r="Q40" s="121">
        <f t="shared" si="23"/>
        <v>22.668000000000003</v>
      </c>
      <c r="R40" s="121">
        <f t="shared" si="24"/>
        <v>5.6920000000000011</v>
      </c>
      <c r="S40" s="121">
        <f t="shared" si="25"/>
        <v>19.93</v>
      </c>
      <c r="T40" s="118">
        <f t="shared" si="26"/>
        <v>130.34100000000001</v>
      </c>
      <c r="U40" s="130">
        <f t="shared" si="29"/>
        <v>1.9930000000000001</v>
      </c>
      <c r="V40" s="130">
        <f t="shared" si="27"/>
        <v>0.28460000000000008</v>
      </c>
      <c r="W40" s="204">
        <f t="shared" si="30"/>
        <v>132.61860000000001</v>
      </c>
      <c r="X40" s="94">
        <f t="shared" si="31"/>
        <v>130.62560000000002</v>
      </c>
      <c r="Z40" s="72"/>
    </row>
    <row r="41" spans="8:26" x14ac:dyDescent="0.3">
      <c r="H41" s="90">
        <f t="shared" si="28"/>
        <v>17</v>
      </c>
      <c r="I41" s="85">
        <f>'Verificación corte muros'!K10</f>
        <v>0.2</v>
      </c>
      <c r="J41" s="71">
        <f>'Verificación corte muros'!L10</f>
        <v>0.2</v>
      </c>
      <c r="K41" s="71">
        <f>'Distancias muros'!$C$4</f>
        <v>54.480000000000011</v>
      </c>
      <c r="L41" s="86">
        <f>'Distancias muros'!$B$4</f>
        <v>58.86</v>
      </c>
      <c r="M41" s="85">
        <v>0.2</v>
      </c>
      <c r="N41" s="71">
        <v>0.2</v>
      </c>
      <c r="O41" s="71">
        <f>'Distancias tabiques'!$C$4</f>
        <v>60.46</v>
      </c>
      <c r="P41" s="110">
        <f>'Distancias tabiques'!$B$4</f>
        <v>39.19</v>
      </c>
      <c r="Q41" s="121">
        <f t="shared" si="23"/>
        <v>22.668000000000003</v>
      </c>
      <c r="R41" s="121">
        <f t="shared" si="24"/>
        <v>5.6920000000000011</v>
      </c>
      <c r="S41" s="121">
        <f t="shared" si="25"/>
        <v>19.93</v>
      </c>
      <c r="T41" s="118">
        <f t="shared" si="26"/>
        <v>130.34100000000001</v>
      </c>
      <c r="U41" s="130">
        <f t="shared" si="29"/>
        <v>1.9930000000000001</v>
      </c>
      <c r="V41" s="130">
        <f t="shared" si="27"/>
        <v>0.28460000000000008</v>
      </c>
      <c r="W41" s="204">
        <f t="shared" si="30"/>
        <v>132.61860000000001</v>
      </c>
      <c r="X41" s="94">
        <f t="shared" si="31"/>
        <v>130.62560000000002</v>
      </c>
      <c r="Z41" s="72"/>
    </row>
    <row r="42" spans="8:26" x14ac:dyDescent="0.3">
      <c r="H42" s="90">
        <f t="shared" si="28"/>
        <v>16</v>
      </c>
      <c r="I42" s="85">
        <f>'Verificación corte muros'!K11</f>
        <v>0.2</v>
      </c>
      <c r="J42" s="71">
        <f>'Verificación corte muros'!L11</f>
        <v>0.2</v>
      </c>
      <c r="K42" s="71">
        <f>'Distancias muros'!$C$4</f>
        <v>54.480000000000011</v>
      </c>
      <c r="L42" s="86">
        <f>'Distancias muros'!$B$4</f>
        <v>58.86</v>
      </c>
      <c r="M42" s="85">
        <v>0.2</v>
      </c>
      <c r="N42" s="71">
        <v>0.2</v>
      </c>
      <c r="O42" s="71">
        <f>'Distancias tabiques'!$C$4</f>
        <v>60.46</v>
      </c>
      <c r="P42" s="110">
        <f>'Distancias tabiques'!$B$4</f>
        <v>39.19</v>
      </c>
      <c r="Q42" s="121">
        <f t="shared" si="23"/>
        <v>22.668000000000003</v>
      </c>
      <c r="R42" s="121">
        <f t="shared" si="24"/>
        <v>5.6920000000000011</v>
      </c>
      <c r="S42" s="121">
        <f t="shared" si="25"/>
        <v>19.93</v>
      </c>
      <c r="T42" s="118">
        <f t="shared" si="26"/>
        <v>130.34100000000001</v>
      </c>
      <c r="U42" s="130">
        <f t="shared" si="29"/>
        <v>1.9930000000000001</v>
      </c>
      <c r="V42" s="130">
        <f t="shared" si="27"/>
        <v>0.28460000000000008</v>
      </c>
      <c r="W42" s="204">
        <f t="shared" si="30"/>
        <v>132.61860000000001</v>
      </c>
      <c r="X42" s="94">
        <f t="shared" si="31"/>
        <v>130.62560000000002</v>
      </c>
      <c r="Z42" s="72"/>
    </row>
    <row r="43" spans="8:26" x14ac:dyDescent="0.3">
      <c r="H43" s="90">
        <f t="shared" si="28"/>
        <v>15</v>
      </c>
      <c r="I43" s="85">
        <f>'Verificación corte muros'!K12</f>
        <v>0.2</v>
      </c>
      <c r="J43" s="71">
        <f>'Verificación corte muros'!L12</f>
        <v>0.2</v>
      </c>
      <c r="K43" s="71">
        <f>'Distancias muros'!$C$4</f>
        <v>54.480000000000011</v>
      </c>
      <c r="L43" s="86">
        <f>'Distancias muros'!$B$4</f>
        <v>58.86</v>
      </c>
      <c r="M43" s="85">
        <v>0.2</v>
      </c>
      <c r="N43" s="71">
        <v>0.2</v>
      </c>
      <c r="O43" s="71">
        <f>'Distancias tabiques'!$C$4</f>
        <v>60.46</v>
      </c>
      <c r="P43" s="110">
        <f>'Distancias tabiques'!$B$4</f>
        <v>39.19</v>
      </c>
      <c r="Q43" s="121">
        <f t="shared" si="23"/>
        <v>22.668000000000003</v>
      </c>
      <c r="R43" s="121">
        <f t="shared" si="24"/>
        <v>5.6920000000000011</v>
      </c>
      <c r="S43" s="121">
        <f t="shared" si="25"/>
        <v>19.93</v>
      </c>
      <c r="T43" s="118">
        <f t="shared" si="26"/>
        <v>130.34100000000001</v>
      </c>
      <c r="U43" s="130">
        <f t="shared" si="29"/>
        <v>1.9930000000000001</v>
      </c>
      <c r="V43" s="130">
        <f t="shared" si="27"/>
        <v>0.28460000000000008</v>
      </c>
      <c r="W43" s="204">
        <f t="shared" si="30"/>
        <v>132.61860000000001</v>
      </c>
      <c r="X43" s="94">
        <f t="shared" si="31"/>
        <v>130.62560000000002</v>
      </c>
      <c r="Z43" s="72"/>
    </row>
    <row r="44" spans="8:26" x14ac:dyDescent="0.3">
      <c r="H44" s="90">
        <f t="shared" si="28"/>
        <v>14</v>
      </c>
      <c r="I44" s="85">
        <f>'Verificación corte muros'!K13</f>
        <v>0.25</v>
      </c>
      <c r="J44" s="71">
        <f>'Verificación corte muros'!L13</f>
        <v>0.25</v>
      </c>
      <c r="K44" s="71">
        <f>'Distancias muros'!$C$4</f>
        <v>54.480000000000011</v>
      </c>
      <c r="L44" s="86">
        <f>'Distancias muros'!$B$4</f>
        <v>58.86</v>
      </c>
      <c r="M44" s="85">
        <v>0.25</v>
      </c>
      <c r="N44" s="71">
        <v>0.25</v>
      </c>
      <c r="O44" s="71">
        <f>'Distancias tabiques'!$C$4</f>
        <v>60.46</v>
      </c>
      <c r="P44" s="110">
        <f>'Distancias tabiques'!$B$4</f>
        <v>39.19</v>
      </c>
      <c r="Q44" s="121">
        <f t="shared" si="23"/>
        <v>28.335000000000001</v>
      </c>
      <c r="R44" s="121">
        <f t="shared" si="24"/>
        <v>5.697000000000001</v>
      </c>
      <c r="S44" s="121">
        <f t="shared" si="25"/>
        <v>24.912500000000001</v>
      </c>
      <c r="T44" s="118">
        <f t="shared" si="26"/>
        <v>162.92624999999998</v>
      </c>
      <c r="U44" s="130">
        <f t="shared" si="29"/>
        <v>2.4912500000000004</v>
      </c>
      <c r="V44" s="130">
        <f t="shared" si="27"/>
        <v>0.28485000000000005</v>
      </c>
      <c r="W44" s="204">
        <f t="shared" si="30"/>
        <v>165.70235</v>
      </c>
      <c r="X44" s="94">
        <f t="shared" si="31"/>
        <v>163.21109999999999</v>
      </c>
      <c r="Z44" s="72"/>
    </row>
    <row r="45" spans="8:26" x14ac:dyDescent="0.3">
      <c r="H45" s="90">
        <f t="shared" si="28"/>
        <v>13</v>
      </c>
      <c r="I45" s="85">
        <f>'Verificación corte muros'!K14</f>
        <v>0.25</v>
      </c>
      <c r="J45" s="71">
        <f>'Verificación corte muros'!L14</f>
        <v>0.25</v>
      </c>
      <c r="K45" s="71">
        <f>'Distancias muros'!$C$4</f>
        <v>54.480000000000011</v>
      </c>
      <c r="L45" s="86">
        <f>'Distancias muros'!$B$4</f>
        <v>58.86</v>
      </c>
      <c r="M45" s="85">
        <v>0.25</v>
      </c>
      <c r="N45" s="71">
        <v>0.25</v>
      </c>
      <c r="O45" s="71">
        <f>'Distancias tabiques'!$C$4</f>
        <v>60.46</v>
      </c>
      <c r="P45" s="110">
        <f>'Distancias tabiques'!$B$4</f>
        <v>39.19</v>
      </c>
      <c r="Q45" s="121">
        <f t="shared" si="23"/>
        <v>28.335000000000001</v>
      </c>
      <c r="R45" s="121">
        <f t="shared" si="24"/>
        <v>5.697000000000001</v>
      </c>
      <c r="S45" s="121">
        <f t="shared" si="25"/>
        <v>24.912500000000001</v>
      </c>
      <c r="T45" s="118">
        <f t="shared" si="26"/>
        <v>162.92624999999998</v>
      </c>
      <c r="U45" s="130">
        <f t="shared" si="29"/>
        <v>2.4912500000000004</v>
      </c>
      <c r="V45" s="130">
        <f t="shared" si="27"/>
        <v>0.28485000000000005</v>
      </c>
      <c r="W45" s="204">
        <f t="shared" si="30"/>
        <v>165.70235</v>
      </c>
      <c r="X45" s="94">
        <f t="shared" si="31"/>
        <v>163.21109999999999</v>
      </c>
      <c r="Z45" s="72"/>
    </row>
    <row r="46" spans="8:26" x14ac:dyDescent="0.3">
      <c r="H46" s="90">
        <f t="shared" si="28"/>
        <v>12</v>
      </c>
      <c r="I46" s="85">
        <f>'Verificación corte muros'!K15</f>
        <v>0.25</v>
      </c>
      <c r="J46" s="71">
        <f>'Verificación corte muros'!L15</f>
        <v>0.25</v>
      </c>
      <c r="K46" s="71">
        <f>'Distancias muros'!$C$4</f>
        <v>54.480000000000011</v>
      </c>
      <c r="L46" s="86">
        <f>'Distancias muros'!$B$4</f>
        <v>58.86</v>
      </c>
      <c r="M46" s="85">
        <v>0.25</v>
      </c>
      <c r="N46" s="71">
        <v>0.25</v>
      </c>
      <c r="O46" s="71">
        <f>'Distancias tabiques'!$C$4</f>
        <v>60.46</v>
      </c>
      <c r="P46" s="110">
        <f>'Distancias tabiques'!$B$4</f>
        <v>39.19</v>
      </c>
      <c r="Q46" s="121">
        <f t="shared" si="23"/>
        <v>28.335000000000001</v>
      </c>
      <c r="R46" s="121">
        <f t="shared" si="24"/>
        <v>5.697000000000001</v>
      </c>
      <c r="S46" s="121">
        <f t="shared" si="25"/>
        <v>24.912500000000001</v>
      </c>
      <c r="T46" s="118">
        <f t="shared" si="26"/>
        <v>162.92624999999998</v>
      </c>
      <c r="U46" s="130">
        <f t="shared" si="29"/>
        <v>2.4912500000000004</v>
      </c>
      <c r="V46" s="130">
        <f t="shared" si="27"/>
        <v>0.28485000000000005</v>
      </c>
      <c r="W46" s="204">
        <f t="shared" si="30"/>
        <v>165.70235</v>
      </c>
      <c r="X46" s="94">
        <f t="shared" si="31"/>
        <v>163.21109999999999</v>
      </c>
      <c r="Z46" s="72"/>
    </row>
    <row r="47" spans="8:26" x14ac:dyDescent="0.3">
      <c r="H47" s="90">
        <f t="shared" si="28"/>
        <v>11</v>
      </c>
      <c r="I47" s="85">
        <f>'Verificación corte muros'!K16</f>
        <v>0.25</v>
      </c>
      <c r="J47" s="71">
        <f>'Verificación corte muros'!L16</f>
        <v>0.25</v>
      </c>
      <c r="K47" s="71">
        <f>'Distancias muros'!$C$4</f>
        <v>54.480000000000011</v>
      </c>
      <c r="L47" s="86">
        <f>'Distancias muros'!$B$4</f>
        <v>58.86</v>
      </c>
      <c r="M47" s="85">
        <v>0.25</v>
      </c>
      <c r="N47" s="71">
        <v>0.25</v>
      </c>
      <c r="O47" s="71">
        <f>'Distancias tabiques'!$C$4</f>
        <v>60.46</v>
      </c>
      <c r="P47" s="110">
        <f>'Distancias tabiques'!$B$4</f>
        <v>39.19</v>
      </c>
      <c r="Q47" s="121">
        <f t="shared" si="23"/>
        <v>28.335000000000001</v>
      </c>
      <c r="R47" s="121">
        <f t="shared" si="24"/>
        <v>5.697000000000001</v>
      </c>
      <c r="S47" s="121">
        <f t="shared" si="25"/>
        <v>24.912500000000001</v>
      </c>
      <c r="T47" s="118">
        <f t="shared" si="26"/>
        <v>162.92624999999998</v>
      </c>
      <c r="U47" s="130">
        <f t="shared" si="29"/>
        <v>2.4912500000000004</v>
      </c>
      <c r="V47" s="130">
        <f t="shared" si="27"/>
        <v>0.28485000000000005</v>
      </c>
      <c r="W47" s="204">
        <f t="shared" si="30"/>
        <v>165.70235</v>
      </c>
      <c r="X47" s="94">
        <f t="shared" si="31"/>
        <v>163.21109999999999</v>
      </c>
      <c r="Z47" s="244"/>
    </row>
    <row r="48" spans="8:26" x14ac:dyDescent="0.3">
      <c r="H48" s="90">
        <f t="shared" si="28"/>
        <v>10</v>
      </c>
      <c r="I48" s="85">
        <f>'Verificación corte muros'!K17</f>
        <v>0.25</v>
      </c>
      <c r="J48" s="71">
        <f>'Verificación corte muros'!L17</f>
        <v>0.25</v>
      </c>
      <c r="K48" s="71">
        <f>'Distancias muros'!$C$4</f>
        <v>54.480000000000011</v>
      </c>
      <c r="L48" s="86">
        <f>'Distancias muros'!$B$4</f>
        <v>58.86</v>
      </c>
      <c r="M48" s="85">
        <v>0.25</v>
      </c>
      <c r="N48" s="71">
        <v>0.25</v>
      </c>
      <c r="O48" s="71">
        <f>'Distancias tabiques'!$C$4</f>
        <v>60.46</v>
      </c>
      <c r="P48" s="110">
        <f>'Distancias tabiques'!$B$4</f>
        <v>39.19</v>
      </c>
      <c r="Q48" s="121">
        <f t="shared" si="23"/>
        <v>28.335000000000001</v>
      </c>
      <c r="R48" s="121">
        <f t="shared" si="24"/>
        <v>5.697000000000001</v>
      </c>
      <c r="S48" s="121">
        <f t="shared" si="25"/>
        <v>24.912500000000001</v>
      </c>
      <c r="T48" s="118">
        <f t="shared" si="26"/>
        <v>162.92624999999998</v>
      </c>
      <c r="U48" s="130">
        <f t="shared" si="29"/>
        <v>2.4912500000000004</v>
      </c>
      <c r="V48" s="130">
        <f t="shared" si="27"/>
        <v>0.28485000000000005</v>
      </c>
      <c r="W48" s="204">
        <f t="shared" si="30"/>
        <v>165.70235</v>
      </c>
      <c r="X48" s="94">
        <f t="shared" si="31"/>
        <v>163.21109999999999</v>
      </c>
      <c r="Z48" s="244"/>
    </row>
    <row r="49" spans="8:26" x14ac:dyDescent="0.3">
      <c r="H49" s="90">
        <f t="shared" si="28"/>
        <v>9</v>
      </c>
      <c r="I49" s="85">
        <f>'Verificación corte muros'!K18</f>
        <v>0.25</v>
      </c>
      <c r="J49" s="71">
        <f>'Verificación corte muros'!L18</f>
        <v>0.25</v>
      </c>
      <c r="K49" s="71">
        <f>'Distancias muros'!$C$4</f>
        <v>54.480000000000011</v>
      </c>
      <c r="L49" s="86">
        <f>'Distancias muros'!$B$4</f>
        <v>58.86</v>
      </c>
      <c r="M49" s="85">
        <v>0.25</v>
      </c>
      <c r="N49" s="71">
        <v>0.25</v>
      </c>
      <c r="O49" s="71">
        <f>'Distancias tabiques'!$C$4</f>
        <v>60.46</v>
      </c>
      <c r="P49" s="110">
        <f>'Distancias tabiques'!$B$4</f>
        <v>39.19</v>
      </c>
      <c r="Q49" s="121">
        <f t="shared" si="23"/>
        <v>28.335000000000001</v>
      </c>
      <c r="R49" s="121">
        <f t="shared" si="24"/>
        <v>5.697000000000001</v>
      </c>
      <c r="S49" s="121">
        <f t="shared" si="25"/>
        <v>24.912500000000001</v>
      </c>
      <c r="T49" s="118">
        <f t="shared" si="26"/>
        <v>162.92624999999998</v>
      </c>
      <c r="U49" s="130">
        <f t="shared" si="29"/>
        <v>2.4912500000000004</v>
      </c>
      <c r="V49" s="130">
        <f t="shared" si="27"/>
        <v>0.28485000000000005</v>
      </c>
      <c r="W49" s="204">
        <f t="shared" si="30"/>
        <v>165.70235</v>
      </c>
      <c r="X49" s="94">
        <f t="shared" si="31"/>
        <v>163.21109999999999</v>
      </c>
      <c r="Z49" s="244"/>
    </row>
    <row r="50" spans="8:26" x14ac:dyDescent="0.3">
      <c r="H50" s="90">
        <f t="shared" si="28"/>
        <v>8</v>
      </c>
      <c r="I50" s="85">
        <f>'Verificación corte muros'!K19</f>
        <v>0.25</v>
      </c>
      <c r="J50" s="71">
        <f>'Verificación corte muros'!L19</f>
        <v>0.25</v>
      </c>
      <c r="K50" s="71">
        <f>'Distancias muros'!$C$4</f>
        <v>54.480000000000011</v>
      </c>
      <c r="L50" s="86">
        <f>'Distancias muros'!$B$4</f>
        <v>58.86</v>
      </c>
      <c r="M50" s="85">
        <v>0.25</v>
      </c>
      <c r="N50" s="71">
        <v>0.25</v>
      </c>
      <c r="O50" s="71">
        <f>'Distancias tabiques'!$C$4</f>
        <v>60.46</v>
      </c>
      <c r="P50" s="110">
        <f>'Distancias tabiques'!$B$4</f>
        <v>39.19</v>
      </c>
      <c r="Q50" s="121">
        <f t="shared" si="23"/>
        <v>28.335000000000001</v>
      </c>
      <c r="R50" s="121">
        <f t="shared" si="24"/>
        <v>5.697000000000001</v>
      </c>
      <c r="S50" s="121">
        <f t="shared" si="25"/>
        <v>24.912500000000001</v>
      </c>
      <c r="T50" s="118">
        <f t="shared" si="26"/>
        <v>162.92624999999998</v>
      </c>
      <c r="U50" s="130">
        <f t="shared" si="29"/>
        <v>2.4912500000000004</v>
      </c>
      <c r="V50" s="130">
        <f t="shared" si="27"/>
        <v>0.28485000000000005</v>
      </c>
      <c r="W50" s="204">
        <f t="shared" si="30"/>
        <v>165.70235</v>
      </c>
      <c r="X50" s="94">
        <f t="shared" si="31"/>
        <v>163.21109999999999</v>
      </c>
      <c r="Z50" s="244"/>
    </row>
    <row r="51" spans="8:26" x14ac:dyDescent="0.3">
      <c r="H51" s="90">
        <f t="shared" si="28"/>
        <v>7</v>
      </c>
      <c r="I51" s="85">
        <f>'Verificación corte muros'!K20</f>
        <v>0.25</v>
      </c>
      <c r="J51" s="71">
        <f>'Verificación corte muros'!L20</f>
        <v>0.25</v>
      </c>
      <c r="K51" s="71">
        <f>'Distancias muros'!$C$4</f>
        <v>54.480000000000011</v>
      </c>
      <c r="L51" s="86">
        <f>'Distancias muros'!$B$4</f>
        <v>58.86</v>
      </c>
      <c r="M51" s="85">
        <v>0.25</v>
      </c>
      <c r="N51" s="71">
        <v>0.25</v>
      </c>
      <c r="O51" s="71">
        <f>'Distancias tabiques'!$C$4</f>
        <v>60.46</v>
      </c>
      <c r="P51" s="110">
        <f>'Distancias tabiques'!$B$4</f>
        <v>39.19</v>
      </c>
      <c r="Q51" s="121">
        <f t="shared" si="23"/>
        <v>28.335000000000001</v>
      </c>
      <c r="R51" s="121">
        <f t="shared" si="24"/>
        <v>5.697000000000001</v>
      </c>
      <c r="S51" s="121">
        <f t="shared" si="25"/>
        <v>24.912500000000001</v>
      </c>
      <c r="T51" s="118">
        <f t="shared" si="26"/>
        <v>162.92624999999998</v>
      </c>
      <c r="U51" s="130">
        <f t="shared" si="29"/>
        <v>2.4912500000000004</v>
      </c>
      <c r="V51" s="130">
        <f t="shared" si="27"/>
        <v>0.28485000000000005</v>
      </c>
      <c r="W51" s="204">
        <f t="shared" si="30"/>
        <v>165.70235</v>
      </c>
      <c r="X51" s="94">
        <f t="shared" si="31"/>
        <v>163.21109999999999</v>
      </c>
      <c r="Z51" s="244"/>
    </row>
    <row r="52" spans="8:26" x14ac:dyDescent="0.3">
      <c r="H52" s="90">
        <f t="shared" si="28"/>
        <v>6</v>
      </c>
      <c r="I52" s="85">
        <f>'Verificación corte muros'!K21</f>
        <v>0.25</v>
      </c>
      <c r="J52" s="71">
        <f>'Verificación corte muros'!L21</f>
        <v>0.25</v>
      </c>
      <c r="K52" s="71">
        <f>'Distancias muros'!$C$4</f>
        <v>54.480000000000011</v>
      </c>
      <c r="L52" s="86">
        <f>'Distancias muros'!$B$4</f>
        <v>58.86</v>
      </c>
      <c r="M52" s="85">
        <v>0.25</v>
      </c>
      <c r="N52" s="71">
        <v>0.25</v>
      </c>
      <c r="O52" s="71">
        <f>'Distancias tabiques'!$C$4</f>
        <v>60.46</v>
      </c>
      <c r="P52" s="110">
        <f>'Distancias tabiques'!$B$4</f>
        <v>39.19</v>
      </c>
      <c r="Q52" s="121">
        <f t="shared" si="23"/>
        <v>28.335000000000001</v>
      </c>
      <c r="R52" s="121">
        <f t="shared" si="24"/>
        <v>5.697000000000001</v>
      </c>
      <c r="S52" s="121">
        <f t="shared" si="25"/>
        <v>24.912500000000001</v>
      </c>
      <c r="T52" s="118">
        <f t="shared" si="26"/>
        <v>162.92624999999998</v>
      </c>
      <c r="U52" s="130">
        <f t="shared" si="29"/>
        <v>2.4912500000000004</v>
      </c>
      <c r="V52" s="130">
        <f t="shared" si="27"/>
        <v>0.28485000000000005</v>
      </c>
      <c r="W52" s="204">
        <f t="shared" si="30"/>
        <v>165.70235</v>
      </c>
      <c r="X52" s="94">
        <f t="shared" si="31"/>
        <v>163.21109999999999</v>
      </c>
      <c r="Z52" s="244"/>
    </row>
    <row r="53" spans="8:26" x14ac:dyDescent="0.3">
      <c r="H53" s="90">
        <f t="shared" si="28"/>
        <v>5</v>
      </c>
      <c r="I53" s="85">
        <f>'Verificación corte muros'!K22</f>
        <v>0.25</v>
      </c>
      <c r="J53" s="71">
        <f>'Verificación corte muros'!L22</f>
        <v>0.25</v>
      </c>
      <c r="K53" s="71">
        <f>'Distancias muros'!$C$4</f>
        <v>54.480000000000011</v>
      </c>
      <c r="L53" s="86">
        <f>'Distancias muros'!$B$4</f>
        <v>58.86</v>
      </c>
      <c r="M53" s="85">
        <v>0.25</v>
      </c>
      <c r="N53" s="71">
        <v>0.25</v>
      </c>
      <c r="O53" s="71">
        <f>'Distancias tabiques'!$C$4</f>
        <v>60.46</v>
      </c>
      <c r="P53" s="110">
        <f>'Distancias tabiques'!$B$4</f>
        <v>39.19</v>
      </c>
      <c r="Q53" s="121">
        <f t="shared" si="23"/>
        <v>28.335000000000001</v>
      </c>
      <c r="R53" s="121">
        <f t="shared" si="24"/>
        <v>5.697000000000001</v>
      </c>
      <c r="S53" s="121">
        <f t="shared" si="25"/>
        <v>24.912500000000001</v>
      </c>
      <c r="T53" s="118">
        <f t="shared" si="26"/>
        <v>162.92624999999998</v>
      </c>
      <c r="U53" s="130">
        <f t="shared" si="29"/>
        <v>2.4912500000000004</v>
      </c>
      <c r="V53" s="130">
        <f t="shared" si="27"/>
        <v>0.28485000000000005</v>
      </c>
      <c r="W53" s="204">
        <f t="shared" si="30"/>
        <v>165.70235</v>
      </c>
      <c r="X53" s="94">
        <f t="shared" si="31"/>
        <v>163.21109999999999</v>
      </c>
      <c r="Z53" s="244"/>
    </row>
    <row r="54" spans="8:26" x14ac:dyDescent="0.3">
      <c r="H54" s="90">
        <f t="shared" si="28"/>
        <v>4</v>
      </c>
      <c r="I54" s="85">
        <f>'Verificación corte muros'!K23</f>
        <v>0.25</v>
      </c>
      <c r="J54" s="71">
        <f>'Verificación corte muros'!L23</f>
        <v>0.25</v>
      </c>
      <c r="K54" s="71">
        <f>'Distancias muros'!$C$4</f>
        <v>54.480000000000011</v>
      </c>
      <c r="L54" s="86">
        <f>'Distancias muros'!$B$4</f>
        <v>58.86</v>
      </c>
      <c r="M54" s="85">
        <v>0.25</v>
      </c>
      <c r="N54" s="71">
        <v>0.25</v>
      </c>
      <c r="O54" s="71">
        <f>'Distancias tabiques'!$C$4</f>
        <v>60.46</v>
      </c>
      <c r="P54" s="110">
        <f>'Distancias tabiques'!$B$4</f>
        <v>39.19</v>
      </c>
      <c r="Q54" s="121">
        <f t="shared" si="23"/>
        <v>28.335000000000001</v>
      </c>
      <c r="R54" s="121">
        <f t="shared" si="24"/>
        <v>5.697000000000001</v>
      </c>
      <c r="S54" s="121">
        <f t="shared" si="25"/>
        <v>24.912500000000001</v>
      </c>
      <c r="T54" s="118">
        <f t="shared" si="26"/>
        <v>162.92624999999998</v>
      </c>
      <c r="U54" s="130">
        <f t="shared" si="29"/>
        <v>2.4912500000000004</v>
      </c>
      <c r="V54" s="130">
        <f t="shared" si="27"/>
        <v>0.28485000000000005</v>
      </c>
      <c r="W54" s="204">
        <f t="shared" si="30"/>
        <v>165.70235</v>
      </c>
      <c r="X54" s="94">
        <f t="shared" si="31"/>
        <v>163.21109999999999</v>
      </c>
      <c r="Z54" s="244"/>
    </row>
    <row r="55" spans="8:26" x14ac:dyDescent="0.3">
      <c r="H55" s="89">
        <f t="shared" si="28"/>
        <v>3</v>
      </c>
      <c r="I55" s="84">
        <f>'Verificación corte muros'!K24</f>
        <v>0.25</v>
      </c>
      <c r="J55" s="64">
        <f>'Verificación corte muros'!L24</f>
        <v>0.25</v>
      </c>
      <c r="K55" s="64">
        <f>'Distancias muros'!E4</f>
        <v>58.320000000000014</v>
      </c>
      <c r="L55" s="56">
        <f>'Distancias muros'!D4</f>
        <v>58.86</v>
      </c>
      <c r="M55" s="84">
        <v>0.25</v>
      </c>
      <c r="N55" s="64">
        <v>0.25</v>
      </c>
      <c r="O55" s="64">
        <f>'Distancias tabiques'!E4</f>
        <v>60.46</v>
      </c>
      <c r="P55" s="92">
        <f>'Distancias tabiques'!D4</f>
        <v>39.19</v>
      </c>
      <c r="Q55" s="94">
        <f t="shared" si="23"/>
        <v>29.295000000000002</v>
      </c>
      <c r="R55" s="94">
        <f t="shared" si="24"/>
        <v>5.8890000000000011</v>
      </c>
      <c r="S55" s="94">
        <f t="shared" si="25"/>
        <v>24.912500000000001</v>
      </c>
      <c r="T55" s="119">
        <f t="shared" si="26"/>
        <v>168.44625000000002</v>
      </c>
      <c r="U55" s="117">
        <f t="shared" si="29"/>
        <v>2.4912500000000004</v>
      </c>
      <c r="V55" s="117">
        <f t="shared" si="27"/>
        <v>0.29445000000000005</v>
      </c>
      <c r="W55" s="205">
        <f t="shared" si="30"/>
        <v>171.23195000000004</v>
      </c>
      <c r="X55" s="94">
        <f t="shared" si="31"/>
        <v>168.74070000000003</v>
      </c>
      <c r="Z55" s="244"/>
    </row>
    <row r="56" spans="8:26" x14ac:dyDescent="0.3">
      <c r="H56" s="89">
        <f t="shared" si="28"/>
        <v>2</v>
      </c>
      <c r="I56" s="84">
        <f>'Verificación corte muros'!K25</f>
        <v>0.25</v>
      </c>
      <c r="J56" s="64">
        <f>'Verificación corte muros'!L25</f>
        <v>0.3</v>
      </c>
      <c r="K56" s="64">
        <f>'Distancias muros'!G4</f>
        <v>65.349999999999994</v>
      </c>
      <c r="L56" s="56">
        <f>'Distancias muros'!F4</f>
        <v>50.47999999999999</v>
      </c>
      <c r="M56" s="84">
        <v>0.25</v>
      </c>
      <c r="N56" s="64">
        <v>0.3</v>
      </c>
      <c r="O56" s="64">
        <f>'Distancias tabiques'!G4</f>
        <v>36.07</v>
      </c>
      <c r="P56" s="92">
        <f>'Distancias tabiques'!F4</f>
        <v>38.700000000000017</v>
      </c>
      <c r="Q56" s="94">
        <f t="shared" si="23"/>
        <v>31.481499999999997</v>
      </c>
      <c r="R56" s="94">
        <f t="shared" si="24"/>
        <v>5.823999999999999</v>
      </c>
      <c r="S56" s="94">
        <f t="shared" si="25"/>
        <v>20.627500000000005</v>
      </c>
      <c r="T56" s="119">
        <f t="shared" si="26"/>
        <v>181.01862499999996</v>
      </c>
      <c r="U56" s="117">
        <f t="shared" si="29"/>
        <v>2.0627500000000007</v>
      </c>
      <c r="V56" s="117">
        <f t="shared" si="27"/>
        <v>0.29119999999999996</v>
      </c>
      <c r="W56" s="205">
        <f t="shared" si="30"/>
        <v>183.37257499999996</v>
      </c>
      <c r="X56" s="94">
        <f t="shared" si="31"/>
        <v>181.30982499999996</v>
      </c>
      <c r="Z56" s="244"/>
    </row>
    <row r="57" spans="8:26" x14ac:dyDescent="0.3">
      <c r="H57" s="89">
        <f t="shared" si="28"/>
        <v>1</v>
      </c>
      <c r="I57" s="84">
        <f>'Verificación corte muros'!K26</f>
        <v>0.25</v>
      </c>
      <c r="J57" s="64">
        <f>'Verificación corte muros'!L26</f>
        <v>0.3</v>
      </c>
      <c r="K57" s="64">
        <f>'Distancias muros'!I4</f>
        <v>69.97999999999999</v>
      </c>
      <c r="L57" s="56">
        <f>'Distancias muros'!H4</f>
        <v>54.98</v>
      </c>
      <c r="M57" s="84">
        <v>0.25</v>
      </c>
      <c r="N57" s="64">
        <v>0.3</v>
      </c>
      <c r="O57" s="64">
        <f>'Distancias tabiques'!I4</f>
        <v>38.11</v>
      </c>
      <c r="P57" s="92">
        <f>'Distancias tabiques'!H4</f>
        <v>31.640000000000004</v>
      </c>
      <c r="Q57" s="94">
        <f t="shared" si="23"/>
        <v>33.988999999999997</v>
      </c>
      <c r="R57" s="94">
        <f t="shared" si="24"/>
        <v>6.2804999999999991</v>
      </c>
      <c r="S57" s="94">
        <f t="shared" si="25"/>
        <v>19.019500000000001</v>
      </c>
      <c r="T57" s="119">
        <f t="shared" si="26"/>
        <v>195.43674999999996</v>
      </c>
      <c r="U57" s="117">
        <f t="shared" si="29"/>
        <v>1.9019500000000003</v>
      </c>
      <c r="V57" s="117">
        <f t="shared" si="27"/>
        <v>0.314025</v>
      </c>
      <c r="W57" s="205">
        <f t="shared" si="30"/>
        <v>197.65272499999995</v>
      </c>
      <c r="X57" s="94">
        <f t="shared" si="31"/>
        <v>195.75077499999995</v>
      </c>
      <c r="Z57" s="244"/>
    </row>
    <row r="58" spans="8:26" ht="15" thickBot="1" x14ac:dyDescent="0.35">
      <c r="H58" s="91">
        <f t="shared" si="28"/>
        <v>-1</v>
      </c>
      <c r="I58" s="87">
        <f>'Verificación corte muros'!K26</f>
        <v>0.25</v>
      </c>
      <c r="J58" s="88">
        <f>'Verificación corte muros'!L26</f>
        <v>0.3</v>
      </c>
      <c r="K58" s="88">
        <f>'Distancias muros'!K4</f>
        <v>78.44</v>
      </c>
      <c r="L58" s="62">
        <f>'Distancias muros'!J4</f>
        <v>61.529999999999987</v>
      </c>
      <c r="M58" s="87">
        <v>0.25</v>
      </c>
      <c r="N58" s="88">
        <v>0.3</v>
      </c>
      <c r="O58" s="88">
        <f>'Distancias tabiques'!K4</f>
        <v>22.62</v>
      </c>
      <c r="P58" s="93">
        <f>'Distancias tabiques'!J4</f>
        <v>16.899999999999995</v>
      </c>
      <c r="Q58" s="95">
        <f t="shared" si="23"/>
        <v>38.068999999999996</v>
      </c>
      <c r="R58" s="95">
        <f t="shared" si="24"/>
        <v>7.0309999999999988</v>
      </c>
      <c r="S58" s="95">
        <f t="shared" si="25"/>
        <v>10.724999999999998</v>
      </c>
      <c r="T58" s="120">
        <f t="shared" si="26"/>
        <v>218.89674999999997</v>
      </c>
      <c r="U58" s="126">
        <f t="shared" si="29"/>
        <v>1.0724999999999998</v>
      </c>
      <c r="V58" s="126">
        <f t="shared" si="27"/>
        <v>0.35154999999999997</v>
      </c>
      <c r="W58" s="206">
        <f t="shared" si="30"/>
        <v>220.32079999999996</v>
      </c>
      <c r="X58" s="95">
        <f t="shared" si="31"/>
        <v>219.24829999999997</v>
      </c>
      <c r="Z58" s="244"/>
    </row>
    <row r="59" spans="8:26" x14ac:dyDescent="0.3">
      <c r="S59" s="49" t="s">
        <v>30</v>
      </c>
      <c r="T59" s="72">
        <f>SUM(T34:T58)</f>
        <v>3780.2541249999995</v>
      </c>
      <c r="U59" s="72">
        <f>SUM(U34:U58)</f>
        <v>53.248200000000004</v>
      </c>
      <c r="V59" s="72">
        <f>SUM(V34:V58)</f>
        <v>7.058525000000003</v>
      </c>
      <c r="W59" s="185">
        <f>SUM(W34:W58)-W58*0.5</f>
        <v>3730.4004500000001</v>
      </c>
    </row>
    <row r="60" spans="8:26" x14ac:dyDescent="0.3">
      <c r="H60" s="49" t="s">
        <v>91</v>
      </c>
    </row>
    <row r="61" spans="8:26" ht="15" thickBot="1" x14ac:dyDescent="0.35"/>
    <row r="62" spans="8:26" ht="29.4" thickBot="1" x14ac:dyDescent="0.35">
      <c r="H62" s="123" t="s">
        <v>33</v>
      </c>
      <c r="I62" s="168" t="s">
        <v>101</v>
      </c>
      <c r="J62" s="169" t="s">
        <v>92</v>
      </c>
      <c r="K62" s="170" t="s">
        <v>102</v>
      </c>
      <c r="L62" s="171" t="s">
        <v>99</v>
      </c>
      <c r="M62" s="172" t="s">
        <v>100</v>
      </c>
      <c r="N62" s="173" t="s">
        <v>72</v>
      </c>
    </row>
    <row r="63" spans="8:26" x14ac:dyDescent="0.3">
      <c r="H63" s="112" t="str">
        <f>H34</f>
        <v>Cubierta</v>
      </c>
      <c r="I63" s="97">
        <f>'Distancias vigas'!B11</f>
        <v>23.733000000000001</v>
      </c>
      <c r="J63" s="98">
        <f>'Distancias vigas'!B10</f>
        <v>242.60399999999998</v>
      </c>
      <c r="K63" s="83">
        <f t="shared" ref="K63" si="32">J63*$C$18</f>
        <v>6.0651000000000002</v>
      </c>
      <c r="L63" s="174">
        <f>I63*$C$4</f>
        <v>59.332500000000003</v>
      </c>
      <c r="M63" s="175">
        <f>K63*$C$5</f>
        <v>12.1302</v>
      </c>
      <c r="N63" s="131">
        <f t="shared" ref="N63" si="33">L63+M63</f>
        <v>71.462699999999998</v>
      </c>
      <c r="S63" s="49" t="s">
        <v>136</v>
      </c>
      <c r="T63" s="72">
        <f>U29</f>
        <v>11259.242816250004</v>
      </c>
    </row>
    <row r="64" spans="8:26" x14ac:dyDescent="0.3">
      <c r="H64" s="167">
        <f t="shared" ref="H64:H87" si="34">H35</f>
        <v>23</v>
      </c>
      <c r="I64" s="85">
        <f>SUM('Distancias vigas'!$C$11:$E$11)</f>
        <v>14.769000000000002</v>
      </c>
      <c r="J64" s="110">
        <f>SUM('Distancias vigas'!$C$10:$E$10)</f>
        <v>150.72399999999999</v>
      </c>
      <c r="K64" s="71">
        <f t="shared" ref="K64:K87" si="35">J64*$C$18</f>
        <v>3.7681</v>
      </c>
      <c r="L64" s="182">
        <f t="shared" ref="L64" si="36">I64*$C$4</f>
        <v>36.922500000000007</v>
      </c>
      <c r="M64" s="183">
        <f t="shared" ref="M64" si="37">K64*$C$5</f>
        <v>7.5362</v>
      </c>
      <c r="N64" s="184">
        <f t="shared" ref="N64:N87" si="38">L64+M64</f>
        <v>44.458700000000007</v>
      </c>
    </row>
    <row r="65" spans="8:20" x14ac:dyDescent="0.3">
      <c r="H65" s="167">
        <f t="shared" si="34"/>
        <v>22</v>
      </c>
      <c r="I65" s="85">
        <f>SUM('Distancias vigas'!$C$11:$E$11)</f>
        <v>14.769000000000002</v>
      </c>
      <c r="J65" s="110">
        <f>SUM('Distancias vigas'!$C$10:$E$10)</f>
        <v>150.72399999999999</v>
      </c>
      <c r="K65" s="71">
        <f t="shared" si="35"/>
        <v>3.7681</v>
      </c>
      <c r="L65" s="182">
        <f t="shared" ref="L65:L87" si="39">I65*$C$4</f>
        <v>36.922500000000007</v>
      </c>
      <c r="M65" s="183">
        <f t="shared" ref="M65:M87" si="40">K65*$C$5</f>
        <v>7.5362</v>
      </c>
      <c r="N65" s="184">
        <f t="shared" si="38"/>
        <v>44.458700000000007</v>
      </c>
      <c r="S65" s="49" t="s">
        <v>137</v>
      </c>
      <c r="T65" s="72">
        <f>T29</f>
        <v>6385.2549999999983</v>
      </c>
    </row>
    <row r="66" spans="8:20" x14ac:dyDescent="0.3">
      <c r="H66" s="167">
        <f t="shared" si="34"/>
        <v>21</v>
      </c>
      <c r="I66" s="85">
        <f>SUM('Distancias vigas'!$C$11:$E$11)</f>
        <v>14.769000000000002</v>
      </c>
      <c r="J66" s="110">
        <f>SUM('Distancias vigas'!$C$10:$E$10)</f>
        <v>150.72399999999999</v>
      </c>
      <c r="K66" s="71">
        <f t="shared" si="35"/>
        <v>3.7681</v>
      </c>
      <c r="L66" s="182">
        <f t="shared" si="39"/>
        <v>36.922500000000007</v>
      </c>
      <c r="M66" s="183">
        <f t="shared" si="40"/>
        <v>7.5362</v>
      </c>
      <c r="N66" s="184">
        <f t="shared" si="38"/>
        <v>44.458700000000007</v>
      </c>
      <c r="S66" s="49" t="s">
        <v>138</v>
      </c>
      <c r="T66" s="72">
        <f>W59</f>
        <v>3730.4004500000001</v>
      </c>
    </row>
    <row r="67" spans="8:20" ht="15" thickBot="1" x14ac:dyDescent="0.35">
      <c r="H67" s="167">
        <f t="shared" si="34"/>
        <v>20</v>
      </c>
      <c r="I67" s="85">
        <f>SUM('Distancias vigas'!$C$11:$E$11)</f>
        <v>14.769000000000002</v>
      </c>
      <c r="J67" s="110">
        <f>SUM('Distancias vigas'!$C$10:$E$10)</f>
        <v>150.72399999999999</v>
      </c>
      <c r="K67" s="71">
        <f t="shared" si="35"/>
        <v>3.7681</v>
      </c>
      <c r="L67" s="182">
        <f t="shared" si="39"/>
        <v>36.922500000000007</v>
      </c>
      <c r="M67" s="183">
        <f t="shared" si="40"/>
        <v>7.5362</v>
      </c>
      <c r="N67" s="184">
        <f t="shared" si="38"/>
        <v>44.458700000000007</v>
      </c>
      <c r="S67" s="132" t="s">
        <v>139</v>
      </c>
      <c r="T67" s="133">
        <f>N88</f>
        <v>1143.5873662500003</v>
      </c>
    </row>
    <row r="68" spans="8:20" x14ac:dyDescent="0.3">
      <c r="H68" s="167">
        <f t="shared" si="34"/>
        <v>19</v>
      </c>
      <c r="I68" s="85">
        <f>SUM('Distancias vigas'!$C$11:$E$11)</f>
        <v>14.769000000000002</v>
      </c>
      <c r="J68" s="110">
        <f>SUM('Distancias vigas'!$C$10:$E$10)</f>
        <v>150.72399999999999</v>
      </c>
      <c r="K68" s="71">
        <f t="shared" si="35"/>
        <v>3.7681</v>
      </c>
      <c r="L68" s="182">
        <f t="shared" si="39"/>
        <v>36.922500000000007</v>
      </c>
      <c r="M68" s="183">
        <f t="shared" si="40"/>
        <v>7.5362</v>
      </c>
      <c r="N68" s="184">
        <f t="shared" si="38"/>
        <v>44.458700000000007</v>
      </c>
      <c r="T68" s="72">
        <f>SUM(T65:T67)</f>
        <v>11259.242816249998</v>
      </c>
    </row>
    <row r="69" spans="8:20" x14ac:dyDescent="0.3">
      <c r="H69" s="167">
        <f t="shared" si="34"/>
        <v>18</v>
      </c>
      <c r="I69" s="85">
        <f>SUM('Distancias vigas'!$C$11:$E$11)</f>
        <v>14.769000000000002</v>
      </c>
      <c r="J69" s="110">
        <f>SUM('Distancias vigas'!$C$10:$E$10)</f>
        <v>150.72399999999999</v>
      </c>
      <c r="K69" s="71">
        <f t="shared" si="35"/>
        <v>3.7681</v>
      </c>
      <c r="L69" s="182">
        <f t="shared" si="39"/>
        <v>36.922500000000007</v>
      </c>
      <c r="M69" s="183">
        <f t="shared" si="40"/>
        <v>7.5362</v>
      </c>
      <c r="N69" s="184">
        <f t="shared" si="38"/>
        <v>44.458700000000007</v>
      </c>
    </row>
    <row r="70" spans="8:20" x14ac:dyDescent="0.3">
      <c r="H70" s="167">
        <f t="shared" si="34"/>
        <v>17</v>
      </c>
      <c r="I70" s="85">
        <f>SUM('Distancias vigas'!$C$11:$E$11)</f>
        <v>14.769000000000002</v>
      </c>
      <c r="J70" s="110">
        <f>SUM('Distancias vigas'!$C$10:$E$10)</f>
        <v>150.72399999999999</v>
      </c>
      <c r="K70" s="71">
        <f t="shared" si="35"/>
        <v>3.7681</v>
      </c>
      <c r="L70" s="182">
        <f t="shared" si="39"/>
        <v>36.922500000000007</v>
      </c>
      <c r="M70" s="183">
        <f t="shared" si="40"/>
        <v>7.5362</v>
      </c>
      <c r="N70" s="184">
        <f t="shared" si="38"/>
        <v>44.458700000000007</v>
      </c>
    </row>
    <row r="71" spans="8:20" x14ac:dyDescent="0.3">
      <c r="H71" s="167">
        <f t="shared" si="34"/>
        <v>16</v>
      </c>
      <c r="I71" s="85">
        <f>SUM('Distancias vigas'!$C$11:$E$11)</f>
        <v>14.769000000000002</v>
      </c>
      <c r="J71" s="110">
        <f>SUM('Distancias vigas'!$C$10:$E$10)</f>
        <v>150.72399999999999</v>
      </c>
      <c r="K71" s="71">
        <f t="shared" si="35"/>
        <v>3.7681</v>
      </c>
      <c r="L71" s="182">
        <f t="shared" si="39"/>
        <v>36.922500000000007</v>
      </c>
      <c r="M71" s="183">
        <f t="shared" si="40"/>
        <v>7.5362</v>
      </c>
      <c r="N71" s="184">
        <f t="shared" si="38"/>
        <v>44.458700000000007</v>
      </c>
    </row>
    <row r="72" spans="8:20" x14ac:dyDescent="0.3">
      <c r="H72" s="167">
        <f t="shared" si="34"/>
        <v>15</v>
      </c>
      <c r="I72" s="85">
        <f>SUM('Distancias vigas'!$C$11:$E$11)</f>
        <v>14.769000000000002</v>
      </c>
      <c r="J72" s="110">
        <f>SUM('Distancias vigas'!$C$10:$E$10)</f>
        <v>150.72399999999999</v>
      </c>
      <c r="K72" s="71">
        <f t="shared" si="35"/>
        <v>3.7681</v>
      </c>
      <c r="L72" s="182">
        <f t="shared" si="39"/>
        <v>36.922500000000007</v>
      </c>
      <c r="M72" s="183">
        <f t="shared" si="40"/>
        <v>7.5362</v>
      </c>
      <c r="N72" s="184">
        <f t="shared" si="38"/>
        <v>44.458700000000007</v>
      </c>
    </row>
    <row r="73" spans="8:20" x14ac:dyDescent="0.3">
      <c r="H73" s="167">
        <f t="shared" si="34"/>
        <v>14</v>
      </c>
      <c r="I73" s="85">
        <f>SUM('Distancias vigas'!$C$11:$E$11)</f>
        <v>14.769000000000002</v>
      </c>
      <c r="J73" s="110">
        <f>SUM('Distancias vigas'!$C$10:$E$10)</f>
        <v>150.72399999999999</v>
      </c>
      <c r="K73" s="71">
        <f t="shared" si="35"/>
        <v>3.7681</v>
      </c>
      <c r="L73" s="182">
        <f t="shared" si="39"/>
        <v>36.922500000000007</v>
      </c>
      <c r="M73" s="183">
        <f t="shared" si="40"/>
        <v>7.5362</v>
      </c>
      <c r="N73" s="184">
        <f t="shared" si="38"/>
        <v>44.458700000000007</v>
      </c>
    </row>
    <row r="74" spans="8:20" x14ac:dyDescent="0.3">
      <c r="H74" s="167">
        <f t="shared" si="34"/>
        <v>13</v>
      </c>
      <c r="I74" s="85">
        <f>SUM('Distancias vigas'!$C$11:$E$11)</f>
        <v>14.769000000000002</v>
      </c>
      <c r="J74" s="110">
        <f>SUM('Distancias vigas'!$C$10:$E$10)</f>
        <v>150.72399999999999</v>
      </c>
      <c r="K74" s="71">
        <f t="shared" si="35"/>
        <v>3.7681</v>
      </c>
      <c r="L74" s="182">
        <f t="shared" si="39"/>
        <v>36.922500000000007</v>
      </c>
      <c r="M74" s="183">
        <f t="shared" si="40"/>
        <v>7.5362</v>
      </c>
      <c r="N74" s="184">
        <f t="shared" si="38"/>
        <v>44.458700000000007</v>
      </c>
    </row>
    <row r="75" spans="8:20" x14ac:dyDescent="0.3">
      <c r="H75" s="167">
        <f t="shared" si="34"/>
        <v>12</v>
      </c>
      <c r="I75" s="85">
        <f>SUM('Distancias vigas'!$C$11:$E$11)</f>
        <v>14.769000000000002</v>
      </c>
      <c r="J75" s="110">
        <f>SUM('Distancias vigas'!$C$10:$E$10)</f>
        <v>150.72399999999999</v>
      </c>
      <c r="K75" s="71">
        <f t="shared" si="35"/>
        <v>3.7681</v>
      </c>
      <c r="L75" s="182">
        <f t="shared" si="39"/>
        <v>36.922500000000007</v>
      </c>
      <c r="M75" s="183">
        <f t="shared" si="40"/>
        <v>7.5362</v>
      </c>
      <c r="N75" s="184">
        <f t="shared" si="38"/>
        <v>44.458700000000007</v>
      </c>
    </row>
    <row r="76" spans="8:20" x14ac:dyDescent="0.3">
      <c r="H76" s="167">
        <f t="shared" si="34"/>
        <v>11</v>
      </c>
      <c r="I76" s="85">
        <f>SUM('Distancias vigas'!$C$11:$E$11)</f>
        <v>14.769000000000002</v>
      </c>
      <c r="J76" s="110">
        <f>SUM('Distancias vigas'!$C$10:$E$10)</f>
        <v>150.72399999999999</v>
      </c>
      <c r="K76" s="71">
        <f t="shared" si="35"/>
        <v>3.7681</v>
      </c>
      <c r="L76" s="182">
        <f t="shared" si="39"/>
        <v>36.922500000000007</v>
      </c>
      <c r="M76" s="183">
        <f t="shared" si="40"/>
        <v>7.5362</v>
      </c>
      <c r="N76" s="184">
        <f t="shared" si="38"/>
        <v>44.458700000000007</v>
      </c>
    </row>
    <row r="77" spans="8:20" x14ac:dyDescent="0.3">
      <c r="H77" s="167">
        <f t="shared" si="34"/>
        <v>10</v>
      </c>
      <c r="I77" s="85">
        <f>SUM('Distancias vigas'!$C$11:$E$11)</f>
        <v>14.769000000000002</v>
      </c>
      <c r="J77" s="110">
        <f>SUM('Distancias vigas'!$C$10:$E$10)</f>
        <v>150.72399999999999</v>
      </c>
      <c r="K77" s="71">
        <f t="shared" si="35"/>
        <v>3.7681</v>
      </c>
      <c r="L77" s="182">
        <f t="shared" si="39"/>
        <v>36.922500000000007</v>
      </c>
      <c r="M77" s="183">
        <f t="shared" si="40"/>
        <v>7.5362</v>
      </c>
      <c r="N77" s="184">
        <f t="shared" si="38"/>
        <v>44.458700000000007</v>
      </c>
    </row>
    <row r="78" spans="8:20" x14ac:dyDescent="0.3">
      <c r="H78" s="167">
        <f t="shared" si="34"/>
        <v>9</v>
      </c>
      <c r="I78" s="85">
        <f>SUM('Distancias vigas'!$C$11:$E$11)</f>
        <v>14.769000000000002</v>
      </c>
      <c r="J78" s="110">
        <f>SUM('Distancias vigas'!$C$10:$E$10)</f>
        <v>150.72399999999999</v>
      </c>
      <c r="K78" s="71">
        <f t="shared" si="35"/>
        <v>3.7681</v>
      </c>
      <c r="L78" s="182">
        <f t="shared" si="39"/>
        <v>36.922500000000007</v>
      </c>
      <c r="M78" s="183">
        <f t="shared" si="40"/>
        <v>7.5362</v>
      </c>
      <c r="N78" s="184">
        <f t="shared" si="38"/>
        <v>44.458700000000007</v>
      </c>
    </row>
    <row r="79" spans="8:20" x14ac:dyDescent="0.3">
      <c r="H79" s="167">
        <f t="shared" si="34"/>
        <v>8</v>
      </c>
      <c r="I79" s="85">
        <f>SUM('Distancias vigas'!$C$11:$E$11)</f>
        <v>14.769000000000002</v>
      </c>
      <c r="J79" s="110">
        <f>SUM('Distancias vigas'!$C$10:$E$10)</f>
        <v>150.72399999999999</v>
      </c>
      <c r="K79" s="71">
        <f t="shared" si="35"/>
        <v>3.7681</v>
      </c>
      <c r="L79" s="182">
        <f t="shared" si="39"/>
        <v>36.922500000000007</v>
      </c>
      <c r="M79" s="183">
        <f t="shared" si="40"/>
        <v>7.5362</v>
      </c>
      <c r="N79" s="184">
        <f t="shared" si="38"/>
        <v>44.458700000000007</v>
      </c>
    </row>
    <row r="80" spans="8:20" x14ac:dyDescent="0.3">
      <c r="H80" s="167">
        <f t="shared" si="34"/>
        <v>7</v>
      </c>
      <c r="I80" s="85">
        <f>SUM('Distancias vigas'!$C$11:$E$11)</f>
        <v>14.769000000000002</v>
      </c>
      <c r="J80" s="110">
        <f>SUM('Distancias vigas'!$C$10:$E$10)</f>
        <v>150.72399999999999</v>
      </c>
      <c r="K80" s="71">
        <f t="shared" si="35"/>
        <v>3.7681</v>
      </c>
      <c r="L80" s="182">
        <f t="shared" si="39"/>
        <v>36.922500000000007</v>
      </c>
      <c r="M80" s="183">
        <f t="shared" si="40"/>
        <v>7.5362</v>
      </c>
      <c r="N80" s="184">
        <f t="shared" si="38"/>
        <v>44.458700000000007</v>
      </c>
    </row>
    <row r="81" spans="8:14" x14ac:dyDescent="0.3">
      <c r="H81" s="167">
        <f t="shared" si="34"/>
        <v>6</v>
      </c>
      <c r="I81" s="85">
        <f>SUM('Distancias vigas'!$C$11:$E$11)</f>
        <v>14.769000000000002</v>
      </c>
      <c r="J81" s="110">
        <f>SUM('Distancias vigas'!$C$10:$E$10)</f>
        <v>150.72399999999999</v>
      </c>
      <c r="K81" s="71">
        <f t="shared" si="35"/>
        <v>3.7681</v>
      </c>
      <c r="L81" s="182">
        <f t="shared" si="39"/>
        <v>36.922500000000007</v>
      </c>
      <c r="M81" s="183">
        <f t="shared" si="40"/>
        <v>7.5362</v>
      </c>
      <c r="N81" s="184">
        <f t="shared" si="38"/>
        <v>44.458700000000007</v>
      </c>
    </row>
    <row r="82" spans="8:14" x14ac:dyDescent="0.3">
      <c r="H82" s="167">
        <f t="shared" si="34"/>
        <v>5</v>
      </c>
      <c r="I82" s="85">
        <f>SUM('Distancias vigas'!$C$11:$E$11)</f>
        <v>14.769000000000002</v>
      </c>
      <c r="J82" s="110">
        <f>SUM('Distancias vigas'!$C$10:$E$10)</f>
        <v>150.72399999999999</v>
      </c>
      <c r="K82" s="71">
        <f t="shared" si="35"/>
        <v>3.7681</v>
      </c>
      <c r="L82" s="182">
        <f t="shared" si="39"/>
        <v>36.922500000000007</v>
      </c>
      <c r="M82" s="183">
        <f t="shared" si="40"/>
        <v>7.5362</v>
      </c>
      <c r="N82" s="184">
        <f t="shared" si="38"/>
        <v>44.458700000000007</v>
      </c>
    </row>
    <row r="83" spans="8:14" x14ac:dyDescent="0.3">
      <c r="H83" s="167">
        <f t="shared" si="34"/>
        <v>4</v>
      </c>
      <c r="I83" s="85">
        <f>SUM('Distancias vigas'!$C$11:$E$11)</f>
        <v>14.769000000000002</v>
      </c>
      <c r="J83" s="110">
        <f>SUM('Distancias vigas'!$C$10:$E$10)</f>
        <v>150.72399999999999</v>
      </c>
      <c r="K83" s="71">
        <f t="shared" si="35"/>
        <v>3.7681</v>
      </c>
      <c r="L83" s="182">
        <f t="shared" si="39"/>
        <v>36.922500000000007</v>
      </c>
      <c r="M83" s="183">
        <f t="shared" si="40"/>
        <v>7.5362</v>
      </c>
      <c r="N83" s="184">
        <f t="shared" si="38"/>
        <v>44.458700000000007</v>
      </c>
    </row>
    <row r="84" spans="8:14" x14ac:dyDescent="0.3">
      <c r="H84" s="167">
        <f t="shared" si="34"/>
        <v>3</v>
      </c>
      <c r="I84" s="85">
        <f>SUM('Distancias vigas'!$C$11:$E$11)</f>
        <v>14.769000000000002</v>
      </c>
      <c r="J84" s="110">
        <f>SUM('Distancias vigas'!$C$10:$E$10)</f>
        <v>150.72399999999999</v>
      </c>
      <c r="K84" s="71">
        <f t="shared" si="35"/>
        <v>3.7681</v>
      </c>
      <c r="L84" s="182">
        <f t="shared" si="39"/>
        <v>36.922500000000007</v>
      </c>
      <c r="M84" s="183">
        <f t="shared" si="40"/>
        <v>7.5362</v>
      </c>
      <c r="N84" s="184">
        <f t="shared" si="38"/>
        <v>44.458700000000007</v>
      </c>
    </row>
    <row r="85" spans="8:14" x14ac:dyDescent="0.3">
      <c r="H85" s="113">
        <f t="shared" si="34"/>
        <v>2</v>
      </c>
      <c r="I85" s="84">
        <f>SUM('Distancias vigas'!F11:H11)</f>
        <v>14.553000000000003</v>
      </c>
      <c r="J85" s="92">
        <f>SUM('Distancias vigas'!F10:H10)</f>
        <v>148.51599999999999</v>
      </c>
      <c r="K85" s="64">
        <f t="shared" si="35"/>
        <v>3.7128999999999999</v>
      </c>
      <c r="L85" s="176">
        <f t="shared" si="39"/>
        <v>36.382500000000007</v>
      </c>
      <c r="M85" s="177">
        <f t="shared" si="40"/>
        <v>7.4257999999999997</v>
      </c>
      <c r="N85" s="178">
        <f t="shared" si="38"/>
        <v>43.80830000000001</v>
      </c>
    </row>
    <row r="86" spans="8:14" x14ac:dyDescent="0.3">
      <c r="H86" s="113">
        <f t="shared" si="34"/>
        <v>1</v>
      </c>
      <c r="I86" s="84">
        <f>SUM('Distancias vigas'!I11:R11)</f>
        <v>16.179212500000002</v>
      </c>
      <c r="J86" s="92">
        <f>SUM('Distancias vigas'!I10:R10)</f>
        <v>56.51720000000001</v>
      </c>
      <c r="K86" s="64">
        <f t="shared" si="35"/>
        <v>1.4129300000000002</v>
      </c>
      <c r="L86" s="176">
        <f t="shared" si="39"/>
        <v>40.448031250000007</v>
      </c>
      <c r="M86" s="177">
        <f t="shared" si="40"/>
        <v>2.8258600000000005</v>
      </c>
      <c r="N86" s="178">
        <f t="shared" si="38"/>
        <v>43.273891250000005</v>
      </c>
    </row>
    <row r="87" spans="8:14" ht="15" thickBot="1" x14ac:dyDescent="0.35">
      <c r="H87" s="114">
        <f t="shared" si="34"/>
        <v>-1</v>
      </c>
      <c r="I87" s="87">
        <f>SUM('Distancias vigas'!S11:Z11)</f>
        <v>19.7407</v>
      </c>
      <c r="J87" s="93">
        <f>SUM('Distancias vigas'!S10:Z10)</f>
        <v>41.160499999999999</v>
      </c>
      <c r="K87" s="88">
        <f t="shared" si="35"/>
        <v>1.0290125000000001</v>
      </c>
      <c r="L87" s="179">
        <f t="shared" si="39"/>
        <v>49.351750000000003</v>
      </c>
      <c r="M87" s="180">
        <f t="shared" si="40"/>
        <v>2.0580250000000002</v>
      </c>
      <c r="N87" s="181">
        <f t="shared" si="38"/>
        <v>51.409775000000003</v>
      </c>
    </row>
    <row r="88" spans="8:14" x14ac:dyDescent="0.3">
      <c r="K88" s="49" t="s">
        <v>30</v>
      </c>
      <c r="L88" s="72">
        <f>SUM(L63:L87)</f>
        <v>960.88728125000034</v>
      </c>
      <c r="M88" s="72">
        <f>SUM(M63:M87)</f>
        <v>182.700085</v>
      </c>
      <c r="N88" s="185">
        <f>SUM(N63:N87)</f>
        <v>1143.5873662500003</v>
      </c>
    </row>
  </sheetData>
  <mergeCells count="11">
    <mergeCell ref="I32:L32"/>
    <mergeCell ref="H32:H33"/>
    <mergeCell ref="T32:T33"/>
    <mergeCell ref="U32:U33"/>
    <mergeCell ref="V32:V33"/>
    <mergeCell ref="X32:X33"/>
    <mergeCell ref="W32:W33"/>
    <mergeCell ref="M32:P32"/>
    <mergeCell ref="Q32:Q33"/>
    <mergeCell ref="R32:R33"/>
    <mergeCell ref="S32:S33"/>
  </mergeCells>
  <pageMargins left="0.7" right="0.7" top="0.75" bottom="0.75" header="0.3" footer="0.3"/>
  <pageSetup orientation="portrait" horizontalDpi="0" verticalDpi="0" r:id="rId1"/>
  <ignoredErrors>
    <ignoredError sqref="V58:V59 W58 X58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sheetPr codeName="Hoja3"/>
  <dimension ref="A1:AG52"/>
  <sheetViews>
    <sheetView showGridLines="0" tabSelected="1" zoomScaleNormal="100" workbookViewId="0">
      <selection activeCell="R2" sqref="R2:R15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8.88671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8" width="15.109375" bestFit="1" customWidth="1"/>
    <col min="19" max="19" width="3.109375" customWidth="1"/>
    <col min="20" max="20" width="6.109375" bestFit="1" customWidth="1"/>
    <col min="22" max="22" width="5.109375" customWidth="1"/>
    <col min="25" max="25" width="4.44140625" customWidth="1"/>
    <col min="26" max="26" width="6.88671875" bestFit="1" customWidth="1"/>
    <col min="27" max="27" width="6.5546875" bestFit="1" customWidth="1"/>
    <col min="28" max="28" width="10.109375" bestFit="1" customWidth="1"/>
    <col min="29" max="29" width="15.88671875" bestFit="1" customWidth="1"/>
    <col min="30" max="30" width="7.5546875" bestFit="1" customWidth="1"/>
  </cols>
  <sheetData>
    <row r="1" spans="1:33" ht="15" thickBot="1" x14ac:dyDescent="0.35">
      <c r="F1" s="1" t="s">
        <v>135</v>
      </c>
    </row>
    <row r="2" spans="1:33" ht="15" thickBot="1" x14ac:dyDescent="0.35">
      <c r="B2" s="3" t="s">
        <v>21</v>
      </c>
      <c r="C2" s="2" t="s">
        <v>22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5" t="s">
        <v>146</v>
      </c>
      <c r="R2" s="7" t="s">
        <v>147</v>
      </c>
      <c r="S2" s="243"/>
      <c r="T2" s="5" t="s">
        <v>141</v>
      </c>
      <c r="U2" s="7" t="s">
        <v>140</v>
      </c>
      <c r="W2" s="8" t="s">
        <v>19</v>
      </c>
      <c r="X2" s="9" t="s">
        <v>20</v>
      </c>
      <c r="Z2" s="5" t="s">
        <v>8</v>
      </c>
      <c r="AA2" s="233" t="s">
        <v>131</v>
      </c>
      <c r="AB2" s="234" t="s">
        <v>132</v>
      </c>
      <c r="AC2" s="236" t="s">
        <v>134</v>
      </c>
      <c r="AD2" s="235" t="s">
        <v>133</v>
      </c>
      <c r="AE2" s="235" t="s">
        <v>133</v>
      </c>
    </row>
    <row r="3" spans="1:33" x14ac:dyDescent="0.3">
      <c r="B3" s="3" t="s">
        <v>23</v>
      </c>
      <c r="C3" s="2" t="s">
        <v>24</v>
      </c>
      <c r="D3" s="2">
        <v>1</v>
      </c>
      <c r="E3" s="1"/>
      <c r="F3" s="10">
        <v>23</v>
      </c>
      <c r="G3" s="29">
        <f>('Pesos elementos'!U5+'Pesos elementos'!U4)*$D$4</f>
        <v>53.044728999999997</v>
      </c>
      <c r="H3" s="32">
        <f>G3</f>
        <v>53.044728999999997</v>
      </c>
      <c r="I3" s="12">
        <v>54.480000000000011</v>
      </c>
      <c r="J3" s="13">
        <v>58.86</v>
      </c>
      <c r="K3" s="228">
        <v>0.2</v>
      </c>
      <c r="L3" s="229">
        <v>0.2</v>
      </c>
      <c r="M3" s="14">
        <f t="shared" ref="M3:M26" si="0">I3*K3*$D$6*100*100</f>
        <v>762.72000000000025</v>
      </c>
      <c r="N3" s="12">
        <f t="shared" ref="N3:N26" si="1">J3*L3*$D$6*100*100</f>
        <v>824.04000000000008</v>
      </c>
      <c r="O3" s="15">
        <f t="shared" ref="O3:O26" si="2">H3/M3</f>
        <v>6.9546791745332473E-2</v>
      </c>
      <c r="P3" s="16">
        <f t="shared" ref="P3:P26" si="3">H3/N3</f>
        <v>6.4371546284160946E-2</v>
      </c>
      <c r="Q3" s="249">
        <f>'Pesos elementos'!I35*'Pesos elementos'!K35/('Pesos elementos'!$L5+'Pesos elementos'!$M5)</f>
        <v>2.7582505765341134E-2</v>
      </c>
      <c r="R3" s="251">
        <f>'Pesos elementos'!J35*'Pesos elementos'!L35/('Pesos elementos'!$L5+'Pesos elementos'!$M5)</f>
        <v>2.9800042021805778E-2</v>
      </c>
      <c r="S3" s="26"/>
      <c r="T3" s="14">
        <f>'Pesos elementos'!F5</f>
        <v>2.2999999999999998</v>
      </c>
      <c r="U3" s="13">
        <f t="shared" ref="U3:U24" si="4">T3+U4</f>
        <v>55.199999999999974</v>
      </c>
      <c r="W3" s="18">
        <f t="shared" ref="W3:W26" si="5">M3-H3</f>
        <v>709.67527100000029</v>
      </c>
      <c r="X3" s="19">
        <f t="shared" ref="X3:X26" si="6">N3-H3</f>
        <v>770.99527100000012</v>
      </c>
      <c r="Z3" s="10">
        <v>23</v>
      </c>
      <c r="AA3" s="14">
        <f>'Pesos elementos'!U5+'Pesos elementos'!U4</f>
        <v>530.44728999999995</v>
      </c>
      <c r="AB3" s="12">
        <f>AA3</f>
        <v>530.44728999999995</v>
      </c>
      <c r="AC3" s="237">
        <v>20</v>
      </c>
      <c r="AD3" s="231">
        <f t="shared" ref="AD3:AD26" si="7">AC3*30*0.35*(I3*K3+J3*L3)</f>
        <v>4760.2800000000007</v>
      </c>
      <c r="AE3" s="247">
        <f t="shared" ref="AE3:AE26" si="8">AB3/AD3</f>
        <v>0.11143195148184558</v>
      </c>
      <c r="AG3" s="227">
        <f t="shared" ref="AG3:AG26" si="9">AD3-AB3</f>
        <v>4229.8327100000006</v>
      </c>
    </row>
    <row r="4" spans="1:33" x14ac:dyDescent="0.3">
      <c r="B4" s="3" t="s">
        <v>25</v>
      </c>
      <c r="C4" s="2" t="s">
        <v>26</v>
      </c>
      <c r="D4" s="46">
        <v>0.1</v>
      </c>
      <c r="E4" s="1"/>
      <c r="F4" s="10">
        <v>22</v>
      </c>
      <c r="G4" s="29">
        <f>('Pesos elementos'!U6)*$D$4</f>
        <v>43.596642000000003</v>
      </c>
      <c r="H4" s="32">
        <f>G4+H3</f>
        <v>96.641370999999992</v>
      </c>
      <c r="I4" s="12">
        <v>54.480000000000011</v>
      </c>
      <c r="J4" s="13">
        <v>58.86</v>
      </c>
      <c r="K4" s="228">
        <v>0.2</v>
      </c>
      <c r="L4" s="229">
        <v>0.2</v>
      </c>
      <c r="M4" s="14">
        <f t="shared" si="0"/>
        <v>762.72000000000025</v>
      </c>
      <c r="N4" s="12">
        <f t="shared" si="1"/>
        <v>824.04000000000008</v>
      </c>
      <c r="O4" s="15">
        <f t="shared" si="2"/>
        <v>0.12670622377805743</v>
      </c>
      <c r="P4" s="16">
        <f t="shared" si="3"/>
        <v>0.11727752414931313</v>
      </c>
      <c r="Q4" s="249">
        <f>'Pesos elementos'!I36*'Pesos elementos'!K36/('Pesos elementos'!$L6+'Pesos elementos'!$M6)</f>
        <v>2.7582505765341134E-2</v>
      </c>
      <c r="R4" s="251">
        <f>'Pesos elementos'!J36*'Pesos elementos'!L36/('Pesos elementos'!$L6+'Pesos elementos'!$M6)</f>
        <v>2.9800042021805778E-2</v>
      </c>
      <c r="S4" s="26"/>
      <c r="T4" s="14">
        <f>'Pesos elementos'!F6</f>
        <v>2.2999999999999998</v>
      </c>
      <c r="U4" s="13">
        <f t="shared" si="4"/>
        <v>52.899999999999977</v>
      </c>
      <c r="W4" s="18">
        <f t="shared" si="5"/>
        <v>666.07862900000032</v>
      </c>
      <c r="X4" s="19">
        <f t="shared" si="6"/>
        <v>727.39862900000003</v>
      </c>
      <c r="Z4" s="10">
        <v>22</v>
      </c>
      <c r="AA4" s="14">
        <f>'Pesos elementos'!U6</f>
        <v>435.96642000000003</v>
      </c>
      <c r="AB4" s="12">
        <f>AA4+AB3</f>
        <v>966.41371000000004</v>
      </c>
      <c r="AC4" s="237">
        <v>20</v>
      </c>
      <c r="AD4" s="231">
        <f t="shared" si="7"/>
        <v>4760.2800000000007</v>
      </c>
      <c r="AE4" s="247">
        <f t="shared" si="8"/>
        <v>0.20301614820976915</v>
      </c>
      <c r="AG4" s="227">
        <f t="shared" si="9"/>
        <v>3793.8662900000008</v>
      </c>
    </row>
    <row r="5" spans="1:33" x14ac:dyDescent="0.3">
      <c r="B5" s="3" t="s">
        <v>27</v>
      </c>
      <c r="C5" s="2" t="s">
        <v>28</v>
      </c>
      <c r="D5" s="2">
        <v>7</v>
      </c>
      <c r="E5" s="1"/>
      <c r="F5" s="10">
        <f>F4-1</f>
        <v>21</v>
      </c>
      <c r="G5" s="29">
        <f>('Pesos elementos'!U7)*$D$4</f>
        <v>43.596642000000003</v>
      </c>
      <c r="H5" s="11">
        <f t="shared" ref="H5:H26" si="10">G5+H4</f>
        <v>140.238013</v>
      </c>
      <c r="I5" s="12">
        <v>54.480000000000011</v>
      </c>
      <c r="J5" s="13">
        <v>58.86</v>
      </c>
      <c r="K5" s="228">
        <v>0.2</v>
      </c>
      <c r="L5" s="229">
        <v>0.2</v>
      </c>
      <c r="M5" s="14">
        <f t="shared" si="0"/>
        <v>762.72000000000025</v>
      </c>
      <c r="N5" s="12">
        <f t="shared" si="1"/>
        <v>824.04000000000008</v>
      </c>
      <c r="O5" s="15">
        <f t="shared" si="2"/>
        <v>0.1838656558107824</v>
      </c>
      <c r="P5" s="16">
        <f t="shared" si="3"/>
        <v>0.1701835020144653</v>
      </c>
      <c r="Q5" s="249">
        <f>'Pesos elementos'!I37*'Pesos elementos'!K37/('Pesos elementos'!$L7+'Pesos elementos'!$M7)</f>
        <v>2.7582505765341134E-2</v>
      </c>
      <c r="R5" s="251">
        <f>'Pesos elementos'!J37*'Pesos elementos'!L37/('Pesos elementos'!$L7+'Pesos elementos'!$M7)</f>
        <v>2.9800042021805778E-2</v>
      </c>
      <c r="S5" s="26"/>
      <c r="T5" s="14">
        <f>'Pesos elementos'!F7</f>
        <v>2.2999999999999998</v>
      </c>
      <c r="U5" s="13">
        <f t="shared" si="4"/>
        <v>50.59999999999998</v>
      </c>
      <c r="W5" s="21">
        <f t="shared" si="5"/>
        <v>622.48198700000023</v>
      </c>
      <c r="X5" s="22">
        <f t="shared" si="6"/>
        <v>683.80198700000005</v>
      </c>
      <c r="Z5" s="10">
        <f>Z4-1</f>
        <v>21</v>
      </c>
      <c r="AA5" s="14">
        <f>'Pesos elementos'!U7</f>
        <v>435.96642000000003</v>
      </c>
      <c r="AB5" s="12">
        <f t="shared" ref="AB5:AB26" si="11">AA5+AB4</f>
        <v>1402.38013</v>
      </c>
      <c r="AC5" s="237">
        <v>20</v>
      </c>
      <c r="AD5" s="231">
        <f t="shared" si="7"/>
        <v>4760.2800000000007</v>
      </c>
      <c r="AE5" s="247">
        <f t="shared" si="8"/>
        <v>0.29460034493769272</v>
      </c>
      <c r="AG5" s="227">
        <f t="shared" si="9"/>
        <v>3357.8998700000006</v>
      </c>
    </row>
    <row r="6" spans="1:33" x14ac:dyDescent="0.3">
      <c r="B6" s="3" t="s">
        <v>27</v>
      </c>
      <c r="C6" s="2" t="s">
        <v>29</v>
      </c>
      <c r="D6" s="2">
        <f>D5/1000</f>
        <v>7.0000000000000001E-3</v>
      </c>
      <c r="E6" s="23"/>
      <c r="F6" s="10">
        <f t="shared" ref="F6:F25" si="12">F5-1</f>
        <v>20</v>
      </c>
      <c r="G6" s="29">
        <f>('Pesos elementos'!U8)*$D$4</f>
        <v>43.596642000000003</v>
      </c>
      <c r="H6" s="11">
        <f t="shared" si="10"/>
        <v>183.834655</v>
      </c>
      <c r="I6" s="12">
        <v>54.480000000000011</v>
      </c>
      <c r="J6" s="13">
        <v>58.86</v>
      </c>
      <c r="K6" s="228">
        <v>0.2</v>
      </c>
      <c r="L6" s="229">
        <v>0.2</v>
      </c>
      <c r="M6" s="14">
        <f t="shared" si="0"/>
        <v>762.72000000000025</v>
      </c>
      <c r="N6" s="12">
        <f t="shared" si="1"/>
        <v>824.04000000000008</v>
      </c>
      <c r="O6" s="15">
        <f t="shared" si="2"/>
        <v>0.24102508784350737</v>
      </c>
      <c r="P6" s="16">
        <f t="shared" si="3"/>
        <v>0.22308947987961747</v>
      </c>
      <c r="Q6" s="249">
        <f>'Pesos elementos'!I38*'Pesos elementos'!K38/('Pesos elementos'!$L8+'Pesos elementos'!$M8)</f>
        <v>2.7582505765341134E-2</v>
      </c>
      <c r="R6" s="251">
        <f>'Pesos elementos'!J38*'Pesos elementos'!L38/('Pesos elementos'!$L8+'Pesos elementos'!$M8)</f>
        <v>2.9800042021805778E-2</v>
      </c>
      <c r="S6" s="26"/>
      <c r="T6" s="14">
        <f>'Pesos elementos'!F8</f>
        <v>2.2999999999999998</v>
      </c>
      <c r="U6" s="13">
        <f t="shared" si="4"/>
        <v>48.299999999999983</v>
      </c>
      <c r="W6" s="21">
        <f t="shared" si="5"/>
        <v>578.88534500000026</v>
      </c>
      <c r="X6" s="22">
        <f t="shared" si="6"/>
        <v>640.20534500000008</v>
      </c>
      <c r="Z6" s="10">
        <f t="shared" ref="Z6:Z25" si="13">Z5-1</f>
        <v>20</v>
      </c>
      <c r="AA6" s="14">
        <f>'Pesos elementos'!U8</f>
        <v>435.96642000000003</v>
      </c>
      <c r="AB6" s="12">
        <f t="shared" si="11"/>
        <v>1838.34655</v>
      </c>
      <c r="AC6" s="237">
        <v>20</v>
      </c>
      <c r="AD6" s="231">
        <f t="shared" si="7"/>
        <v>4760.2800000000007</v>
      </c>
      <c r="AE6" s="247">
        <f t="shared" si="8"/>
        <v>0.38618454166561628</v>
      </c>
      <c r="AG6" s="227">
        <f t="shared" si="9"/>
        <v>2921.9334500000004</v>
      </c>
    </row>
    <row r="7" spans="1:33" x14ac:dyDescent="0.3">
      <c r="F7" s="10">
        <f t="shared" si="12"/>
        <v>19</v>
      </c>
      <c r="G7" s="29">
        <f>('Pesos elementos'!U9)*$D$4</f>
        <v>43.596642000000003</v>
      </c>
      <c r="H7" s="11">
        <f t="shared" si="10"/>
        <v>227.431297</v>
      </c>
      <c r="I7" s="12">
        <v>54.480000000000011</v>
      </c>
      <c r="J7" s="13">
        <v>58.86</v>
      </c>
      <c r="K7" s="228">
        <v>0.2</v>
      </c>
      <c r="L7" s="229">
        <v>0.2</v>
      </c>
      <c r="M7" s="14">
        <f t="shared" si="0"/>
        <v>762.72000000000025</v>
      </c>
      <c r="N7" s="12">
        <f t="shared" si="1"/>
        <v>824.04000000000008</v>
      </c>
      <c r="O7" s="15">
        <f t="shared" si="2"/>
        <v>0.29818451987623235</v>
      </c>
      <c r="P7" s="16">
        <f t="shared" si="3"/>
        <v>0.27599545774476963</v>
      </c>
      <c r="Q7" s="249">
        <f>'Pesos elementos'!I39*'Pesos elementos'!K39/('Pesos elementos'!$L9+'Pesos elementos'!$M9)</f>
        <v>2.7582505765341134E-2</v>
      </c>
      <c r="R7" s="251">
        <f>'Pesos elementos'!J39*'Pesos elementos'!L39/('Pesos elementos'!$L9+'Pesos elementos'!$M9)</f>
        <v>2.9800042021805778E-2</v>
      </c>
      <c r="S7" s="26"/>
      <c r="T7" s="14">
        <f>'Pesos elementos'!F9</f>
        <v>2.2999999999999998</v>
      </c>
      <c r="U7" s="13">
        <f t="shared" si="4"/>
        <v>45.999999999999986</v>
      </c>
      <c r="W7" s="21">
        <f t="shared" si="5"/>
        <v>535.28870300000028</v>
      </c>
      <c r="X7" s="22">
        <f t="shared" si="6"/>
        <v>596.60870300000011</v>
      </c>
      <c r="Z7" s="10">
        <f t="shared" si="13"/>
        <v>19</v>
      </c>
      <c r="AA7" s="14">
        <f>'Pesos elementos'!U9</f>
        <v>435.96642000000003</v>
      </c>
      <c r="AB7" s="12">
        <f t="shared" si="11"/>
        <v>2274.31297</v>
      </c>
      <c r="AC7" s="237">
        <v>20</v>
      </c>
      <c r="AD7" s="231">
        <f t="shared" si="7"/>
        <v>4760.2800000000007</v>
      </c>
      <c r="AE7" s="247">
        <f t="shared" si="8"/>
        <v>0.47776873839353978</v>
      </c>
      <c r="AG7" s="227">
        <f t="shared" si="9"/>
        <v>2485.9670300000007</v>
      </c>
    </row>
    <row r="8" spans="1:33" x14ac:dyDescent="0.3">
      <c r="A8" s="24"/>
      <c r="F8" s="10">
        <f t="shared" si="12"/>
        <v>18</v>
      </c>
      <c r="G8" s="29">
        <f>('Pesos elementos'!U10)*$D$4</f>
        <v>43.596642000000003</v>
      </c>
      <c r="H8" s="11">
        <f t="shared" si="10"/>
        <v>271.027939</v>
      </c>
      <c r="I8" s="12">
        <v>54.480000000000011</v>
      </c>
      <c r="J8" s="13">
        <v>58.86</v>
      </c>
      <c r="K8" s="228">
        <v>0.2</v>
      </c>
      <c r="L8" s="229">
        <v>0.2</v>
      </c>
      <c r="M8" s="14">
        <f t="shared" si="0"/>
        <v>762.72000000000025</v>
      </c>
      <c r="N8" s="12">
        <f t="shared" si="1"/>
        <v>824.04000000000008</v>
      </c>
      <c r="O8" s="15">
        <f t="shared" si="2"/>
        <v>0.35534395190895729</v>
      </c>
      <c r="P8" s="16">
        <f t="shared" si="3"/>
        <v>0.3289014356099218</v>
      </c>
      <c r="Q8" s="249">
        <f>'Pesos elementos'!I40*'Pesos elementos'!K40/('Pesos elementos'!$L10+'Pesos elementos'!$M10)</f>
        <v>2.7582505765341134E-2</v>
      </c>
      <c r="R8" s="251">
        <f>'Pesos elementos'!J40*'Pesos elementos'!L40/('Pesos elementos'!$L10+'Pesos elementos'!$M10)</f>
        <v>2.9800042021805778E-2</v>
      </c>
      <c r="S8" s="26"/>
      <c r="T8" s="14">
        <f>'Pesos elementos'!F10</f>
        <v>2.2999999999999998</v>
      </c>
      <c r="U8" s="13">
        <f t="shared" si="4"/>
        <v>43.699999999999989</v>
      </c>
      <c r="W8" s="21">
        <f t="shared" si="5"/>
        <v>491.69206100000025</v>
      </c>
      <c r="X8" s="22">
        <f t="shared" si="6"/>
        <v>553.01206100000013</v>
      </c>
      <c r="Z8" s="10">
        <f t="shared" si="13"/>
        <v>18</v>
      </c>
      <c r="AA8" s="14">
        <f>'Pesos elementos'!U10</f>
        <v>435.96642000000003</v>
      </c>
      <c r="AB8" s="12">
        <f t="shared" si="11"/>
        <v>2710.2793900000001</v>
      </c>
      <c r="AC8" s="237">
        <v>20</v>
      </c>
      <c r="AD8" s="231">
        <f t="shared" si="7"/>
        <v>4760.2800000000007</v>
      </c>
      <c r="AE8" s="247">
        <f t="shared" si="8"/>
        <v>0.56935293512146334</v>
      </c>
      <c r="AG8" s="227">
        <f t="shared" si="9"/>
        <v>2050.0006100000005</v>
      </c>
    </row>
    <row r="9" spans="1:33" x14ac:dyDescent="0.3">
      <c r="A9" s="24"/>
      <c r="B9" s="25"/>
      <c r="C9" s="26"/>
      <c r="D9" s="24"/>
      <c r="F9" s="10">
        <f t="shared" si="12"/>
        <v>17</v>
      </c>
      <c r="G9" s="29">
        <f>('Pesos elementos'!U11)*$D$4</f>
        <v>43.596642000000003</v>
      </c>
      <c r="H9" s="11">
        <f t="shared" si="10"/>
        <v>314.62458100000003</v>
      </c>
      <c r="I9" s="12">
        <v>54.480000000000011</v>
      </c>
      <c r="J9" s="13">
        <v>58.86</v>
      </c>
      <c r="K9" s="228">
        <v>0.2</v>
      </c>
      <c r="L9" s="229">
        <v>0.2</v>
      </c>
      <c r="M9" s="14">
        <f t="shared" si="0"/>
        <v>762.72000000000025</v>
      </c>
      <c r="N9" s="12">
        <f t="shared" si="1"/>
        <v>824.04000000000008</v>
      </c>
      <c r="O9" s="15">
        <f t="shared" si="2"/>
        <v>0.41250338394168229</v>
      </c>
      <c r="P9" s="16">
        <f t="shared" si="3"/>
        <v>0.38180741347507402</v>
      </c>
      <c r="Q9" s="249">
        <f>'Pesos elementos'!I41*'Pesos elementos'!K41/('Pesos elementos'!$L11+'Pesos elementos'!$M11)</f>
        <v>2.7582505765341134E-2</v>
      </c>
      <c r="R9" s="251">
        <f>'Pesos elementos'!J41*'Pesos elementos'!L41/('Pesos elementos'!$L11+'Pesos elementos'!$M11)</f>
        <v>2.9800042021805778E-2</v>
      </c>
      <c r="S9" s="26"/>
      <c r="T9" s="14">
        <f>'Pesos elementos'!F11</f>
        <v>2.2999999999999998</v>
      </c>
      <c r="U9" s="13">
        <f t="shared" si="4"/>
        <v>41.399999999999991</v>
      </c>
      <c r="W9" s="21">
        <f t="shared" si="5"/>
        <v>448.09541900000022</v>
      </c>
      <c r="X9" s="22">
        <f t="shared" si="6"/>
        <v>509.41541900000004</v>
      </c>
      <c r="Z9" s="10">
        <f t="shared" si="13"/>
        <v>17</v>
      </c>
      <c r="AA9" s="14">
        <f>'Pesos elementos'!U11</f>
        <v>435.96642000000003</v>
      </c>
      <c r="AB9" s="12">
        <f t="shared" si="11"/>
        <v>3146.2458100000003</v>
      </c>
      <c r="AC9" s="237">
        <v>20</v>
      </c>
      <c r="AD9" s="231">
        <f t="shared" si="7"/>
        <v>4760.2800000000007</v>
      </c>
      <c r="AE9" s="247">
        <f t="shared" si="8"/>
        <v>0.66093713184938696</v>
      </c>
      <c r="AG9" s="227">
        <f t="shared" si="9"/>
        <v>1614.0341900000003</v>
      </c>
    </row>
    <row r="10" spans="1:33" x14ac:dyDescent="0.3">
      <c r="A10" s="24"/>
      <c r="B10" s="25"/>
      <c r="C10" s="26"/>
      <c r="D10" s="24"/>
      <c r="F10" s="10">
        <f t="shared" si="12"/>
        <v>16</v>
      </c>
      <c r="G10" s="29">
        <f>('Pesos elementos'!U12)*$D$4</f>
        <v>43.596642000000003</v>
      </c>
      <c r="H10" s="11">
        <f t="shared" si="10"/>
        <v>358.22122300000001</v>
      </c>
      <c r="I10" s="12">
        <v>54.480000000000011</v>
      </c>
      <c r="J10" s="13">
        <v>58.86</v>
      </c>
      <c r="K10" s="228">
        <v>0.2</v>
      </c>
      <c r="L10" s="229">
        <v>0.2</v>
      </c>
      <c r="M10" s="14">
        <f t="shared" si="0"/>
        <v>762.72000000000025</v>
      </c>
      <c r="N10" s="12">
        <f t="shared" si="1"/>
        <v>824.04000000000008</v>
      </c>
      <c r="O10" s="15">
        <f t="shared" si="2"/>
        <v>0.46966281597440723</v>
      </c>
      <c r="P10" s="16">
        <f t="shared" si="3"/>
        <v>0.43471339134022619</v>
      </c>
      <c r="Q10" s="249">
        <f>'Pesos elementos'!I42*'Pesos elementos'!K42/('Pesos elementos'!$L12+'Pesos elementos'!$M12)</f>
        <v>2.7582505765341134E-2</v>
      </c>
      <c r="R10" s="251">
        <f>'Pesos elementos'!J42*'Pesos elementos'!L42/('Pesos elementos'!$L12+'Pesos elementos'!$M12)</f>
        <v>2.9800042021805778E-2</v>
      </c>
      <c r="S10" s="26"/>
      <c r="T10" s="14">
        <f>'Pesos elementos'!F12</f>
        <v>2.2999999999999998</v>
      </c>
      <c r="U10" s="13">
        <f t="shared" si="4"/>
        <v>39.099999999999994</v>
      </c>
      <c r="W10" s="21">
        <f t="shared" si="5"/>
        <v>404.49877700000025</v>
      </c>
      <c r="X10" s="22">
        <f t="shared" si="6"/>
        <v>465.81877700000007</v>
      </c>
      <c r="Z10" s="10">
        <f t="shared" si="13"/>
        <v>16</v>
      </c>
      <c r="AA10" s="14">
        <f>'Pesos elementos'!U12</f>
        <v>435.96642000000003</v>
      </c>
      <c r="AB10" s="12">
        <f t="shared" si="11"/>
        <v>3582.2122300000005</v>
      </c>
      <c r="AC10" s="237">
        <v>20</v>
      </c>
      <c r="AD10" s="231">
        <f t="shared" si="7"/>
        <v>4760.2800000000007</v>
      </c>
      <c r="AE10" s="247">
        <f t="shared" si="8"/>
        <v>0.75252132857731058</v>
      </c>
      <c r="AG10" s="227">
        <f t="shared" si="9"/>
        <v>1178.0677700000001</v>
      </c>
    </row>
    <row r="11" spans="1:33" x14ac:dyDescent="0.3">
      <c r="A11" s="24"/>
      <c r="B11" s="25"/>
      <c r="C11" s="26"/>
      <c r="D11" s="26"/>
      <c r="F11" s="10">
        <f t="shared" si="12"/>
        <v>15</v>
      </c>
      <c r="G11" s="29">
        <f>('Pesos elementos'!U13)*$D$4</f>
        <v>43.596642000000003</v>
      </c>
      <c r="H11" s="11">
        <f t="shared" si="10"/>
        <v>401.81786499999998</v>
      </c>
      <c r="I11" s="12">
        <v>54.480000000000011</v>
      </c>
      <c r="J11" s="13">
        <v>58.86</v>
      </c>
      <c r="K11" s="228">
        <v>0.2</v>
      </c>
      <c r="L11" s="229">
        <v>0.2</v>
      </c>
      <c r="M11" s="14">
        <f t="shared" si="0"/>
        <v>762.72000000000025</v>
      </c>
      <c r="N11" s="12">
        <f t="shared" si="1"/>
        <v>824.04000000000008</v>
      </c>
      <c r="O11" s="15">
        <f t="shared" si="2"/>
        <v>0.52682224800713218</v>
      </c>
      <c r="P11" s="16">
        <f t="shared" si="3"/>
        <v>0.48761936920537829</v>
      </c>
      <c r="Q11" s="249">
        <f>'Pesos elementos'!I43*'Pesos elementos'!K43/('Pesos elementos'!$L13+'Pesos elementos'!$M13)</f>
        <v>2.7582505765341134E-2</v>
      </c>
      <c r="R11" s="251">
        <f>'Pesos elementos'!J43*'Pesos elementos'!L43/('Pesos elementos'!$L13+'Pesos elementos'!$M13)</f>
        <v>2.9800042021805778E-2</v>
      </c>
      <c r="S11" s="26"/>
      <c r="T11" s="14">
        <f>'Pesos elementos'!F13</f>
        <v>2.2999999999999998</v>
      </c>
      <c r="U11" s="13">
        <f t="shared" si="4"/>
        <v>36.799999999999997</v>
      </c>
      <c r="W11" s="21">
        <f t="shared" si="5"/>
        <v>360.90213500000027</v>
      </c>
      <c r="X11" s="22">
        <f t="shared" si="6"/>
        <v>422.22213500000009</v>
      </c>
      <c r="Z11" s="10">
        <f t="shared" si="13"/>
        <v>15</v>
      </c>
      <c r="AA11" s="14">
        <f>'Pesos elementos'!U13</f>
        <v>435.96642000000003</v>
      </c>
      <c r="AB11" s="12">
        <f t="shared" si="11"/>
        <v>4018.1786500000007</v>
      </c>
      <c r="AC11" s="237">
        <v>20</v>
      </c>
      <c r="AD11" s="231">
        <f t="shared" si="7"/>
        <v>4760.2800000000007</v>
      </c>
      <c r="AE11" s="247">
        <f t="shared" si="8"/>
        <v>0.84410552530523419</v>
      </c>
      <c r="AG11" s="227">
        <f t="shared" si="9"/>
        <v>742.10134999999991</v>
      </c>
    </row>
    <row r="12" spans="1:33" x14ac:dyDescent="0.3">
      <c r="A12" s="24"/>
      <c r="B12" s="25"/>
      <c r="C12" s="26"/>
      <c r="D12" s="24"/>
      <c r="F12" s="10">
        <f t="shared" si="12"/>
        <v>14</v>
      </c>
      <c r="G12" s="29">
        <f>('Pesos elementos'!U14)*$D$4</f>
        <v>45.250829500000009</v>
      </c>
      <c r="H12" s="11">
        <f t="shared" si="10"/>
        <v>447.06869449999999</v>
      </c>
      <c r="I12" s="12">
        <v>54.480000000000011</v>
      </c>
      <c r="J12" s="13">
        <v>58.86</v>
      </c>
      <c r="K12" s="228">
        <v>0.2</v>
      </c>
      <c r="L12" s="229">
        <v>0.2</v>
      </c>
      <c r="M12" s="14">
        <f t="shared" si="0"/>
        <v>762.72000000000025</v>
      </c>
      <c r="N12" s="12">
        <f t="shared" si="1"/>
        <v>824.04000000000008</v>
      </c>
      <c r="O12" s="15">
        <f t="shared" si="2"/>
        <v>0.58615048051709651</v>
      </c>
      <c r="P12" s="16">
        <f t="shared" si="3"/>
        <v>0.54253275872530449</v>
      </c>
      <c r="Q12" s="249">
        <f>'Pesos elementos'!I44*'Pesos elementos'!K44/('Pesos elementos'!$L14+'Pesos elementos'!$M14)</f>
        <v>3.4478132206676414E-2</v>
      </c>
      <c r="R12" s="251">
        <f>'Pesos elementos'!J44*'Pesos elementos'!L44/('Pesos elementos'!$L14+'Pesos elementos'!$M14)</f>
        <v>3.7250052527257223E-2</v>
      </c>
      <c r="S12" s="26"/>
      <c r="T12" s="14">
        <f>'Pesos elementos'!F14</f>
        <v>2.2999999999999998</v>
      </c>
      <c r="U12" s="13">
        <f t="shared" si="4"/>
        <v>34.5</v>
      </c>
      <c r="W12" s="21">
        <f t="shared" si="5"/>
        <v>315.65130550000026</v>
      </c>
      <c r="X12" s="22">
        <f t="shared" si="6"/>
        <v>376.97130550000008</v>
      </c>
      <c r="Z12" s="10">
        <f t="shared" si="13"/>
        <v>14</v>
      </c>
      <c r="AA12" s="14">
        <f>'Pesos elementos'!U14</f>
        <v>452.50829500000003</v>
      </c>
      <c r="AB12" s="12">
        <f t="shared" si="11"/>
        <v>4470.6869450000004</v>
      </c>
      <c r="AC12" s="237">
        <v>20</v>
      </c>
      <c r="AD12" s="231">
        <f t="shared" si="7"/>
        <v>4760.2800000000007</v>
      </c>
      <c r="AE12" s="247">
        <f t="shared" si="8"/>
        <v>0.9391647014461334</v>
      </c>
      <c r="AG12" s="227">
        <f t="shared" si="9"/>
        <v>289.59305500000028</v>
      </c>
    </row>
    <row r="13" spans="1:33" x14ac:dyDescent="0.3">
      <c r="A13" s="24"/>
      <c r="B13" s="25"/>
      <c r="C13" s="26"/>
      <c r="D13" s="24"/>
      <c r="F13" s="10">
        <f t="shared" si="12"/>
        <v>13</v>
      </c>
      <c r="G13" s="29">
        <f>('Pesos elementos'!U15)*$D$4</f>
        <v>46.905017000000001</v>
      </c>
      <c r="H13" s="11">
        <f t="shared" si="10"/>
        <v>493.97371149999998</v>
      </c>
      <c r="I13" s="12">
        <v>54.480000000000011</v>
      </c>
      <c r="J13" s="13">
        <v>58.86</v>
      </c>
      <c r="K13" s="27">
        <v>0.25</v>
      </c>
      <c r="L13" s="230">
        <v>0.25</v>
      </c>
      <c r="M13" s="14">
        <f t="shared" si="0"/>
        <v>953.4000000000002</v>
      </c>
      <c r="N13" s="12">
        <f t="shared" si="1"/>
        <v>1030.05</v>
      </c>
      <c r="O13" s="15">
        <f t="shared" si="2"/>
        <v>0.51811801080344022</v>
      </c>
      <c r="P13" s="16">
        <f t="shared" si="3"/>
        <v>0.47956284792000387</v>
      </c>
      <c r="Q13" s="249">
        <f>'Pesos elementos'!I45*'Pesos elementos'!K45/('Pesos elementos'!$L15+'Pesos elementos'!$M15)</f>
        <v>3.4478132206676414E-2</v>
      </c>
      <c r="R13" s="251">
        <f>'Pesos elementos'!J45*'Pesos elementos'!L45/('Pesos elementos'!$L15+'Pesos elementos'!$M15)</f>
        <v>3.7250052527257223E-2</v>
      </c>
      <c r="S13" s="26"/>
      <c r="T13" s="14">
        <f>'Pesos elementos'!F15</f>
        <v>2.2999999999999998</v>
      </c>
      <c r="U13" s="13">
        <f t="shared" si="4"/>
        <v>32.200000000000003</v>
      </c>
      <c r="W13" s="21">
        <f t="shared" si="5"/>
        <v>459.42628850000023</v>
      </c>
      <c r="X13" s="22">
        <f t="shared" si="6"/>
        <v>536.07628849999992</v>
      </c>
      <c r="Z13" s="10">
        <f t="shared" si="13"/>
        <v>13</v>
      </c>
      <c r="AA13" s="14">
        <f>'Pesos elementos'!U15</f>
        <v>469.05016999999998</v>
      </c>
      <c r="AB13" s="12">
        <f t="shared" si="11"/>
        <v>4939.7371149999999</v>
      </c>
      <c r="AC13" s="238">
        <v>30</v>
      </c>
      <c r="AD13" s="231">
        <f t="shared" si="7"/>
        <v>8925.5249999999996</v>
      </c>
      <c r="AE13" s="247">
        <f t="shared" si="8"/>
        <v>0.55343939040000445</v>
      </c>
      <c r="AG13" s="227">
        <f t="shared" si="9"/>
        <v>3985.7878849999997</v>
      </c>
    </row>
    <row r="14" spans="1:33" x14ac:dyDescent="0.3">
      <c r="A14" s="24"/>
      <c r="B14" s="25"/>
      <c r="C14" s="25"/>
      <c r="D14" s="24"/>
      <c r="F14" s="10">
        <f t="shared" si="12"/>
        <v>12</v>
      </c>
      <c r="G14" s="29">
        <f>('Pesos elementos'!U16)*$D$4</f>
        <v>46.905017000000001</v>
      </c>
      <c r="H14" s="11">
        <f t="shared" si="10"/>
        <v>540.87872849999997</v>
      </c>
      <c r="I14" s="12">
        <v>54.480000000000011</v>
      </c>
      <c r="J14" s="13">
        <v>58.86</v>
      </c>
      <c r="K14" s="27">
        <v>0.25</v>
      </c>
      <c r="L14" s="230">
        <v>0.25</v>
      </c>
      <c r="M14" s="14">
        <f t="shared" si="0"/>
        <v>953.4000000000002</v>
      </c>
      <c r="N14" s="12">
        <f t="shared" si="1"/>
        <v>1030.05</v>
      </c>
      <c r="O14" s="15">
        <f t="shared" si="2"/>
        <v>0.5673156371932031</v>
      </c>
      <c r="P14" s="16">
        <f t="shared" si="3"/>
        <v>0.5250994888597641</v>
      </c>
      <c r="Q14" s="249">
        <f>'Pesos elementos'!I46*'Pesos elementos'!K46/('Pesos elementos'!$L16+'Pesos elementos'!$M16)</f>
        <v>3.4478132206676414E-2</v>
      </c>
      <c r="R14" s="251">
        <f>'Pesos elementos'!J46*'Pesos elementos'!L46/('Pesos elementos'!$L16+'Pesos elementos'!$M16)</f>
        <v>3.7250052527257223E-2</v>
      </c>
      <c r="S14" s="26"/>
      <c r="T14" s="14">
        <f>'Pesos elementos'!F16</f>
        <v>2.2999999999999998</v>
      </c>
      <c r="U14" s="13">
        <f t="shared" si="4"/>
        <v>29.900000000000006</v>
      </c>
      <c r="W14" s="21">
        <f t="shared" si="5"/>
        <v>412.52127150000024</v>
      </c>
      <c r="X14" s="22">
        <f t="shared" si="6"/>
        <v>489.17127149999999</v>
      </c>
      <c r="Z14" s="10">
        <f t="shared" si="13"/>
        <v>12</v>
      </c>
      <c r="AA14" s="14">
        <f>'Pesos elementos'!U16</f>
        <v>469.05016999999998</v>
      </c>
      <c r="AB14" s="12">
        <f t="shared" si="11"/>
        <v>5408.7872850000003</v>
      </c>
      <c r="AC14" s="238">
        <v>30</v>
      </c>
      <c r="AD14" s="231">
        <f t="shared" si="7"/>
        <v>8925.5249999999996</v>
      </c>
      <c r="AE14" s="247">
        <f t="shared" si="8"/>
        <v>0.60599094002873788</v>
      </c>
      <c r="AG14" s="227">
        <f t="shared" si="9"/>
        <v>3516.7377149999993</v>
      </c>
    </row>
    <row r="15" spans="1:33" x14ac:dyDescent="0.3">
      <c r="A15" s="24"/>
      <c r="B15" s="25"/>
      <c r="C15" s="26"/>
      <c r="D15" s="24"/>
      <c r="F15" s="10">
        <f t="shared" si="12"/>
        <v>11</v>
      </c>
      <c r="G15" s="29">
        <f>('Pesos elementos'!U17)*$D$4</f>
        <v>46.905017000000001</v>
      </c>
      <c r="H15" s="11">
        <f t="shared" si="10"/>
        <v>587.78374550000001</v>
      </c>
      <c r="I15" s="12">
        <v>54.480000000000011</v>
      </c>
      <c r="J15" s="13">
        <v>58.86</v>
      </c>
      <c r="K15" s="27">
        <v>0.25</v>
      </c>
      <c r="L15" s="230">
        <v>0.25</v>
      </c>
      <c r="M15" s="14">
        <f t="shared" si="0"/>
        <v>953.4000000000002</v>
      </c>
      <c r="N15" s="12">
        <f t="shared" si="1"/>
        <v>1030.05</v>
      </c>
      <c r="O15" s="15">
        <f t="shared" si="2"/>
        <v>0.6165132635829661</v>
      </c>
      <c r="P15" s="16">
        <f t="shared" si="3"/>
        <v>0.57063612979952438</v>
      </c>
      <c r="Q15" s="249">
        <f>'Pesos elementos'!I47*'Pesos elementos'!K47/('Pesos elementos'!$L17+'Pesos elementos'!$M17)</f>
        <v>3.4478132206676414E-2</v>
      </c>
      <c r="R15" s="251">
        <f>'Pesos elementos'!J47*'Pesos elementos'!L47/('Pesos elementos'!$L17+'Pesos elementos'!$M17)</f>
        <v>3.7250052527257223E-2</v>
      </c>
      <c r="S15" s="26"/>
      <c r="T15" s="14">
        <f>'Pesos elementos'!F17</f>
        <v>2.2999999999999998</v>
      </c>
      <c r="U15" s="13">
        <f t="shared" si="4"/>
        <v>27.600000000000005</v>
      </c>
      <c r="W15" s="21">
        <f t="shared" si="5"/>
        <v>365.6162545000002</v>
      </c>
      <c r="X15" s="22">
        <f t="shared" si="6"/>
        <v>442.26625449999995</v>
      </c>
      <c r="Z15" s="10">
        <f t="shared" si="13"/>
        <v>11</v>
      </c>
      <c r="AA15" s="14">
        <f>'Pesos elementos'!U17</f>
        <v>469.05016999999998</v>
      </c>
      <c r="AB15" s="12">
        <f t="shared" si="11"/>
        <v>5877.8374550000008</v>
      </c>
      <c r="AC15" s="238">
        <v>30</v>
      </c>
      <c r="AD15" s="231">
        <f t="shared" si="7"/>
        <v>8925.5249999999996</v>
      </c>
      <c r="AE15" s="247">
        <f t="shared" si="8"/>
        <v>0.6585424896574712</v>
      </c>
      <c r="AG15" s="227">
        <f t="shared" si="9"/>
        <v>3047.6875449999989</v>
      </c>
    </row>
    <row r="16" spans="1:33" x14ac:dyDescent="0.3">
      <c r="A16" s="24"/>
      <c r="B16" s="25"/>
      <c r="C16" s="26"/>
      <c r="D16" s="24"/>
      <c r="F16" s="10">
        <f t="shared" si="12"/>
        <v>10</v>
      </c>
      <c r="G16" s="29">
        <f>('Pesos elementos'!U18)*$D$4</f>
        <v>46.905017000000001</v>
      </c>
      <c r="H16" s="11">
        <f t="shared" si="10"/>
        <v>634.68876250000005</v>
      </c>
      <c r="I16" s="12">
        <v>54.480000000000011</v>
      </c>
      <c r="J16" s="13">
        <v>58.86</v>
      </c>
      <c r="K16" s="27">
        <v>0.25</v>
      </c>
      <c r="L16" s="230">
        <v>0.25</v>
      </c>
      <c r="M16" s="14">
        <f t="shared" si="0"/>
        <v>953.4000000000002</v>
      </c>
      <c r="N16" s="12">
        <f t="shared" si="1"/>
        <v>1030.05</v>
      </c>
      <c r="O16" s="15">
        <f t="shared" si="2"/>
        <v>0.66571088997272909</v>
      </c>
      <c r="P16" s="16">
        <f t="shared" si="3"/>
        <v>0.61617277073928456</v>
      </c>
      <c r="Q16" s="249">
        <f>'Pesos elementos'!I48*'Pesos elementos'!K48/('Pesos elementos'!$L18+'Pesos elementos'!$M18)</f>
        <v>3.4478132206676414E-2</v>
      </c>
      <c r="R16" s="251">
        <f>'Pesos elementos'!J48*'Pesos elementos'!L48/('Pesos elementos'!$L18+'Pesos elementos'!$M18)</f>
        <v>3.7250052527257223E-2</v>
      </c>
      <c r="S16" s="26"/>
      <c r="T16" s="14">
        <f>'Pesos elementos'!F18</f>
        <v>2.2999999999999998</v>
      </c>
      <c r="U16" s="13">
        <f t="shared" si="4"/>
        <v>25.300000000000004</v>
      </c>
      <c r="W16" s="21">
        <f t="shared" si="5"/>
        <v>318.71123750000015</v>
      </c>
      <c r="X16" s="22">
        <f t="shared" si="6"/>
        <v>395.3612374999999</v>
      </c>
      <c r="Z16" s="10">
        <f t="shared" si="13"/>
        <v>10</v>
      </c>
      <c r="AA16" s="14">
        <f>'Pesos elementos'!U18</f>
        <v>469.05016999999998</v>
      </c>
      <c r="AB16" s="12">
        <f t="shared" si="11"/>
        <v>6346.8876250000012</v>
      </c>
      <c r="AC16" s="238">
        <v>30</v>
      </c>
      <c r="AD16" s="231">
        <f t="shared" si="7"/>
        <v>8925.5249999999996</v>
      </c>
      <c r="AE16" s="247">
        <f t="shared" si="8"/>
        <v>0.71109403928620463</v>
      </c>
      <c r="AG16" s="227">
        <f t="shared" si="9"/>
        <v>2578.6373749999984</v>
      </c>
    </row>
    <row r="17" spans="1:33" x14ac:dyDescent="0.3">
      <c r="A17" s="24"/>
      <c r="B17" s="25"/>
      <c r="C17" s="26"/>
      <c r="D17" s="24"/>
      <c r="F17" s="10">
        <f t="shared" si="12"/>
        <v>9</v>
      </c>
      <c r="G17" s="29">
        <f>('Pesos elementos'!U19)*$D$4</f>
        <v>46.905017000000001</v>
      </c>
      <c r="H17" s="11">
        <f t="shared" si="10"/>
        <v>681.5937795000001</v>
      </c>
      <c r="I17" s="12">
        <v>54.480000000000011</v>
      </c>
      <c r="J17" s="13">
        <v>58.86</v>
      </c>
      <c r="K17" s="27">
        <v>0.25</v>
      </c>
      <c r="L17" s="230">
        <v>0.25</v>
      </c>
      <c r="M17" s="14">
        <f t="shared" si="0"/>
        <v>953.4000000000002</v>
      </c>
      <c r="N17" s="12">
        <f t="shared" si="1"/>
        <v>1030.05</v>
      </c>
      <c r="O17" s="15">
        <f t="shared" si="2"/>
        <v>0.71490851636249209</v>
      </c>
      <c r="P17" s="16">
        <f t="shared" si="3"/>
        <v>0.66170941167904485</v>
      </c>
      <c r="Q17" s="249">
        <f>'Pesos elementos'!I49*'Pesos elementos'!K49/('Pesos elementos'!$L19+'Pesos elementos'!$M19)</f>
        <v>3.4478132206676414E-2</v>
      </c>
      <c r="R17" s="251">
        <f>'Pesos elementos'!J49*'Pesos elementos'!L49/('Pesos elementos'!$L19+'Pesos elementos'!$M19)</f>
        <v>3.7250052527257223E-2</v>
      </c>
      <c r="S17" s="26"/>
      <c r="T17" s="14">
        <f>'Pesos elementos'!F19</f>
        <v>2.2999999999999998</v>
      </c>
      <c r="U17" s="13">
        <f t="shared" si="4"/>
        <v>23.000000000000004</v>
      </c>
      <c r="W17" s="21">
        <f t="shared" si="5"/>
        <v>271.80622050000011</v>
      </c>
      <c r="X17" s="22">
        <f t="shared" si="6"/>
        <v>348.45622049999986</v>
      </c>
      <c r="Z17" s="10">
        <f t="shared" si="13"/>
        <v>9</v>
      </c>
      <c r="AA17" s="14">
        <f>'Pesos elementos'!U19</f>
        <v>469.05016999999998</v>
      </c>
      <c r="AB17" s="12">
        <f t="shared" si="11"/>
        <v>6815.9377950000016</v>
      </c>
      <c r="AC17" s="238">
        <v>30</v>
      </c>
      <c r="AD17" s="231">
        <f t="shared" si="7"/>
        <v>8925.5249999999996</v>
      </c>
      <c r="AE17" s="247">
        <f t="shared" si="8"/>
        <v>0.76364558891493795</v>
      </c>
      <c r="AG17" s="227">
        <f t="shared" si="9"/>
        <v>2109.587204999998</v>
      </c>
    </row>
    <row r="18" spans="1:33" x14ac:dyDescent="0.3">
      <c r="A18" s="24"/>
      <c r="B18" s="25"/>
      <c r="C18" s="26"/>
      <c r="D18" s="24"/>
      <c r="F18" s="10">
        <f t="shared" si="12"/>
        <v>8</v>
      </c>
      <c r="G18" s="29">
        <f>('Pesos elementos'!U20)*$D$4</f>
        <v>46.905017000000001</v>
      </c>
      <c r="H18" s="11">
        <f t="shared" si="10"/>
        <v>728.49879650000014</v>
      </c>
      <c r="I18" s="12">
        <v>54.480000000000011</v>
      </c>
      <c r="J18" s="13">
        <v>58.86</v>
      </c>
      <c r="K18" s="27">
        <v>0.25</v>
      </c>
      <c r="L18" s="230">
        <v>0.25</v>
      </c>
      <c r="M18" s="14">
        <f t="shared" si="0"/>
        <v>953.4000000000002</v>
      </c>
      <c r="N18" s="12">
        <f t="shared" si="1"/>
        <v>1030.05</v>
      </c>
      <c r="O18" s="15">
        <f t="shared" si="2"/>
        <v>0.76410614275225508</v>
      </c>
      <c r="P18" s="16">
        <f t="shared" si="3"/>
        <v>0.70724605261880513</v>
      </c>
      <c r="Q18" s="249">
        <f>'Pesos elementos'!I50*'Pesos elementos'!K50/('Pesos elementos'!$L20+'Pesos elementos'!$M20)</f>
        <v>3.4478132206676414E-2</v>
      </c>
      <c r="R18" s="251">
        <f>'Pesos elementos'!J50*'Pesos elementos'!L50/('Pesos elementos'!$L20+'Pesos elementos'!$M20)</f>
        <v>3.7250052527257223E-2</v>
      </c>
      <c r="S18" s="26"/>
      <c r="T18" s="14">
        <f>'Pesos elementos'!F20</f>
        <v>2.2999999999999998</v>
      </c>
      <c r="U18" s="13">
        <f t="shared" si="4"/>
        <v>20.700000000000003</v>
      </c>
      <c r="W18" s="21">
        <f t="shared" si="5"/>
        <v>224.90120350000007</v>
      </c>
      <c r="X18" s="22">
        <f t="shared" si="6"/>
        <v>301.55120349999981</v>
      </c>
      <c r="Z18" s="10">
        <f t="shared" si="13"/>
        <v>8</v>
      </c>
      <c r="AA18" s="14">
        <f>'Pesos elementos'!U20</f>
        <v>469.05016999999998</v>
      </c>
      <c r="AB18" s="12">
        <f t="shared" si="11"/>
        <v>7284.9879650000021</v>
      </c>
      <c r="AC18" s="238">
        <v>30</v>
      </c>
      <c r="AD18" s="231">
        <f t="shared" si="7"/>
        <v>8925.5249999999996</v>
      </c>
      <c r="AE18" s="247">
        <f t="shared" si="8"/>
        <v>0.81619713854367137</v>
      </c>
      <c r="AG18" s="227">
        <f t="shared" si="9"/>
        <v>1640.5370349999976</v>
      </c>
    </row>
    <row r="19" spans="1:33" x14ac:dyDescent="0.3">
      <c r="A19" s="24"/>
      <c r="B19" s="25"/>
      <c r="C19" s="26"/>
      <c r="D19" s="24"/>
      <c r="F19" s="10">
        <f t="shared" si="12"/>
        <v>7</v>
      </c>
      <c r="G19" s="29">
        <f>('Pesos elementos'!U21)*$D$4</f>
        <v>46.905017000000001</v>
      </c>
      <c r="H19" s="11">
        <f t="shared" si="10"/>
        <v>775.40381350000018</v>
      </c>
      <c r="I19" s="12">
        <v>54.480000000000011</v>
      </c>
      <c r="J19" s="13">
        <v>58.86</v>
      </c>
      <c r="K19" s="27">
        <v>0.25</v>
      </c>
      <c r="L19" s="230">
        <v>0.25</v>
      </c>
      <c r="M19" s="14">
        <f t="shared" si="0"/>
        <v>953.4000000000002</v>
      </c>
      <c r="N19" s="12">
        <f t="shared" si="1"/>
        <v>1030.05</v>
      </c>
      <c r="O19" s="15">
        <f t="shared" si="2"/>
        <v>0.81330376914201807</v>
      </c>
      <c r="P19" s="16">
        <f t="shared" si="3"/>
        <v>0.75278269355856531</v>
      </c>
      <c r="Q19" s="249">
        <f>'Pesos elementos'!I51*'Pesos elementos'!K51/('Pesos elementos'!$L21+'Pesos elementos'!$M21)</f>
        <v>3.4478132206676414E-2</v>
      </c>
      <c r="R19" s="251">
        <f>'Pesos elementos'!J51*'Pesos elementos'!L51/('Pesos elementos'!$L21+'Pesos elementos'!$M21)</f>
        <v>3.7250052527257223E-2</v>
      </c>
      <c r="S19" s="26"/>
      <c r="T19" s="14">
        <f>'Pesos elementos'!F21</f>
        <v>2.2999999999999998</v>
      </c>
      <c r="U19" s="13">
        <f t="shared" si="4"/>
        <v>18.400000000000002</v>
      </c>
      <c r="W19" s="21">
        <f t="shared" si="5"/>
        <v>177.99618650000002</v>
      </c>
      <c r="X19" s="22">
        <f t="shared" si="6"/>
        <v>254.64618649999977</v>
      </c>
      <c r="Z19" s="10">
        <f t="shared" si="13"/>
        <v>7</v>
      </c>
      <c r="AA19" s="14">
        <f>'Pesos elementos'!U21</f>
        <v>469.05016999999998</v>
      </c>
      <c r="AB19" s="12">
        <f t="shared" si="11"/>
        <v>7754.0381350000025</v>
      </c>
      <c r="AC19" s="239">
        <v>35</v>
      </c>
      <c r="AD19" s="231">
        <f t="shared" si="7"/>
        <v>10413.112500000001</v>
      </c>
      <c r="AE19" s="247">
        <f t="shared" si="8"/>
        <v>0.74464173271920397</v>
      </c>
      <c r="AG19" s="227">
        <f t="shared" si="9"/>
        <v>2659.0743649999986</v>
      </c>
    </row>
    <row r="20" spans="1:33" x14ac:dyDescent="0.3">
      <c r="A20" s="24"/>
      <c r="B20" s="25"/>
      <c r="D20" s="26"/>
      <c r="F20" s="10">
        <f t="shared" si="12"/>
        <v>6</v>
      </c>
      <c r="G20" s="29">
        <f>('Pesos elementos'!U22)*$D$4</f>
        <v>46.905017000000001</v>
      </c>
      <c r="H20" s="11">
        <f t="shared" si="10"/>
        <v>822.30883050000023</v>
      </c>
      <c r="I20" s="12">
        <v>54.480000000000011</v>
      </c>
      <c r="J20" s="13">
        <v>58.86</v>
      </c>
      <c r="K20" s="27">
        <v>0.25</v>
      </c>
      <c r="L20" s="230">
        <v>0.25</v>
      </c>
      <c r="M20" s="14">
        <f t="shared" si="0"/>
        <v>953.4000000000002</v>
      </c>
      <c r="N20" s="12">
        <f t="shared" si="1"/>
        <v>1030.05</v>
      </c>
      <c r="O20" s="15">
        <f t="shared" si="2"/>
        <v>0.86250139553178107</v>
      </c>
      <c r="P20" s="16">
        <f t="shared" si="3"/>
        <v>0.79831933449832559</v>
      </c>
      <c r="Q20" s="249">
        <f>'Pesos elementos'!I52*'Pesos elementos'!K52/('Pesos elementos'!$L22+'Pesos elementos'!$M22)</f>
        <v>3.4478132206676414E-2</v>
      </c>
      <c r="R20" s="251">
        <f>'Pesos elementos'!J52*'Pesos elementos'!L52/('Pesos elementos'!$L22+'Pesos elementos'!$M22)</f>
        <v>3.7250052527257223E-2</v>
      </c>
      <c r="S20" s="26"/>
      <c r="T20" s="14">
        <f>'Pesos elementos'!F22</f>
        <v>2.2999999999999998</v>
      </c>
      <c r="U20" s="13">
        <f t="shared" si="4"/>
        <v>16.100000000000001</v>
      </c>
      <c r="W20" s="21">
        <f t="shared" si="5"/>
        <v>131.09116949999998</v>
      </c>
      <c r="X20" s="22">
        <f t="shared" si="6"/>
        <v>207.74116949999973</v>
      </c>
      <c r="Z20" s="10">
        <f t="shared" si="13"/>
        <v>6</v>
      </c>
      <c r="AA20" s="14">
        <f>'Pesos elementos'!U22</f>
        <v>469.05016999999998</v>
      </c>
      <c r="AB20" s="12">
        <f t="shared" si="11"/>
        <v>8223.0883050000029</v>
      </c>
      <c r="AC20" s="239">
        <v>35</v>
      </c>
      <c r="AD20" s="231">
        <f t="shared" si="7"/>
        <v>10413.112500000001</v>
      </c>
      <c r="AE20" s="247">
        <f t="shared" si="8"/>
        <v>0.78968591811526112</v>
      </c>
      <c r="AG20" s="227">
        <f t="shared" si="9"/>
        <v>2190.0241949999981</v>
      </c>
    </row>
    <row r="21" spans="1:33" x14ac:dyDescent="0.3">
      <c r="A21" s="24"/>
      <c r="B21" s="25"/>
      <c r="C21" s="26"/>
      <c r="D21" s="24"/>
      <c r="F21" s="10">
        <f t="shared" si="12"/>
        <v>5</v>
      </c>
      <c r="G21" s="29">
        <f>('Pesos elementos'!U23)*$D$4</f>
        <v>46.905017000000001</v>
      </c>
      <c r="H21" s="11">
        <f t="shared" si="10"/>
        <v>869.21384750000027</v>
      </c>
      <c r="I21" s="12">
        <v>54.480000000000011</v>
      </c>
      <c r="J21" s="13">
        <v>58.86</v>
      </c>
      <c r="K21" s="27">
        <v>0.25</v>
      </c>
      <c r="L21" s="28">
        <v>0.25</v>
      </c>
      <c r="M21" s="14">
        <f t="shared" si="0"/>
        <v>953.4000000000002</v>
      </c>
      <c r="N21" s="12">
        <f t="shared" si="1"/>
        <v>1030.05</v>
      </c>
      <c r="O21" s="15">
        <f t="shared" si="2"/>
        <v>0.91169902192154406</v>
      </c>
      <c r="P21" s="16">
        <f t="shared" si="3"/>
        <v>0.84385597543808588</v>
      </c>
      <c r="Q21" s="249">
        <f>'Pesos elementos'!I53*'Pesos elementos'!K53/('Pesos elementos'!$L23+'Pesos elementos'!$M23)</f>
        <v>3.4478132206676414E-2</v>
      </c>
      <c r="R21" s="251">
        <f>'Pesos elementos'!J53*'Pesos elementos'!L53/('Pesos elementos'!$L23+'Pesos elementos'!$M23)</f>
        <v>3.7250052527257223E-2</v>
      </c>
      <c r="S21" s="26"/>
      <c r="T21" s="14">
        <f>'Pesos elementos'!F23</f>
        <v>2.2999999999999998</v>
      </c>
      <c r="U21" s="13">
        <f t="shared" si="4"/>
        <v>13.8</v>
      </c>
      <c r="W21" s="21">
        <f t="shared" si="5"/>
        <v>84.186152499999935</v>
      </c>
      <c r="X21" s="22">
        <f t="shared" si="6"/>
        <v>160.83615249999968</v>
      </c>
      <c r="Z21" s="10">
        <f t="shared" si="13"/>
        <v>5</v>
      </c>
      <c r="AA21" s="14">
        <f>'Pesos elementos'!U23</f>
        <v>469.05016999999998</v>
      </c>
      <c r="AB21" s="12">
        <f t="shared" si="11"/>
        <v>8692.1384750000034</v>
      </c>
      <c r="AC21" s="239">
        <v>35</v>
      </c>
      <c r="AD21" s="231">
        <f t="shared" si="7"/>
        <v>10413.112500000001</v>
      </c>
      <c r="AE21" s="247">
        <f t="shared" si="8"/>
        <v>0.83473010351131827</v>
      </c>
      <c r="AG21" s="227">
        <f t="shared" si="9"/>
        <v>1720.9740249999977</v>
      </c>
    </row>
    <row r="22" spans="1:33" x14ac:dyDescent="0.3">
      <c r="F22" s="10">
        <f t="shared" si="12"/>
        <v>4</v>
      </c>
      <c r="G22" s="29">
        <f>('Pesos elementos'!U24)*$D$4</f>
        <v>46.905017000000001</v>
      </c>
      <c r="H22" s="11">
        <f t="shared" si="10"/>
        <v>916.11886450000031</v>
      </c>
      <c r="I22" s="12">
        <v>54.480000000000011</v>
      </c>
      <c r="J22" s="13">
        <v>58.86</v>
      </c>
      <c r="K22" s="27">
        <v>0.25</v>
      </c>
      <c r="L22" s="28">
        <v>0.25</v>
      </c>
      <c r="M22" s="14">
        <f t="shared" si="0"/>
        <v>953.4000000000002</v>
      </c>
      <c r="N22" s="12">
        <f t="shared" si="1"/>
        <v>1030.05</v>
      </c>
      <c r="O22" s="15">
        <f t="shared" si="2"/>
        <v>0.96089664831130706</v>
      </c>
      <c r="P22" s="16">
        <f t="shared" si="3"/>
        <v>0.88939261637784606</v>
      </c>
      <c r="Q22" s="249">
        <f>'Pesos elementos'!I54*'Pesos elementos'!K54/('Pesos elementos'!$L24+'Pesos elementos'!$M24)</f>
        <v>3.4478132206676414E-2</v>
      </c>
      <c r="R22" s="251">
        <f>'Pesos elementos'!J54*'Pesos elementos'!L54/('Pesos elementos'!$L24+'Pesos elementos'!$M24)</f>
        <v>3.7250052527257223E-2</v>
      </c>
      <c r="S22" s="26"/>
      <c r="T22" s="14">
        <f>'Pesos elementos'!F24</f>
        <v>2.2999999999999998</v>
      </c>
      <c r="U22" s="13">
        <f t="shared" si="4"/>
        <v>11.5</v>
      </c>
      <c r="W22" s="21">
        <f t="shared" si="5"/>
        <v>37.281135499999891</v>
      </c>
      <c r="X22" s="22">
        <f t="shared" si="6"/>
        <v>113.93113549999964</v>
      </c>
      <c r="Z22" s="10">
        <f t="shared" si="13"/>
        <v>4</v>
      </c>
      <c r="AA22" s="14">
        <f>'Pesos elementos'!U24</f>
        <v>469.05016999999998</v>
      </c>
      <c r="AB22" s="12">
        <f t="shared" si="11"/>
        <v>9161.1886450000038</v>
      </c>
      <c r="AC22" s="239">
        <v>35</v>
      </c>
      <c r="AD22" s="231">
        <f t="shared" si="7"/>
        <v>10413.112500000001</v>
      </c>
      <c r="AE22" s="247">
        <f t="shared" si="8"/>
        <v>0.87977428890737552</v>
      </c>
      <c r="AG22" s="227">
        <f t="shared" si="9"/>
        <v>1251.9238549999973</v>
      </c>
    </row>
    <row r="23" spans="1:33" x14ac:dyDescent="0.3">
      <c r="F23" s="10">
        <f t="shared" si="12"/>
        <v>3</v>
      </c>
      <c r="G23" s="29">
        <f>('Pesos elementos'!U25)*$D$4</f>
        <v>47.181497000000007</v>
      </c>
      <c r="H23" s="11">
        <f t="shared" si="10"/>
        <v>963.30036150000035</v>
      </c>
      <c r="I23" s="12">
        <v>54.480000000000011</v>
      </c>
      <c r="J23" s="13">
        <v>58.86</v>
      </c>
      <c r="K23" s="27">
        <v>0.25</v>
      </c>
      <c r="L23" s="28">
        <v>0.25</v>
      </c>
      <c r="M23" s="14">
        <f t="shared" si="0"/>
        <v>953.4000000000002</v>
      </c>
      <c r="N23" s="12">
        <f t="shared" si="1"/>
        <v>1030.05</v>
      </c>
      <c r="O23" s="15">
        <f t="shared" si="2"/>
        <v>1.0103842684078037</v>
      </c>
      <c r="P23" s="16">
        <f t="shared" si="3"/>
        <v>0.93519767147225896</v>
      </c>
      <c r="Q23" s="249">
        <f>'Pesos elementos'!I55*'Pesos elementos'!K55/('Pesos elementos'!$L25+'Pesos elementos'!$M25)</f>
        <v>3.6908308926089733E-2</v>
      </c>
      <c r="R23" s="251">
        <f>'Pesos elementos'!J55*'Pesos elementos'!L55/('Pesos elementos'!$L25+'Pesos elementos'!$M25)</f>
        <v>3.7250052527257223E-2</v>
      </c>
      <c r="S23" s="26"/>
      <c r="T23" s="14">
        <f>'Pesos elementos'!F25</f>
        <v>2.2999999999999998</v>
      </c>
      <c r="U23" s="13">
        <f t="shared" si="4"/>
        <v>9.1999999999999993</v>
      </c>
      <c r="W23" s="21">
        <f t="shared" si="5"/>
        <v>-9.9003615000001446</v>
      </c>
      <c r="X23" s="22">
        <f t="shared" si="6"/>
        <v>66.749638499999605</v>
      </c>
      <c r="Z23" s="10">
        <f t="shared" si="13"/>
        <v>3</v>
      </c>
      <c r="AA23" s="14">
        <f>'Pesos elementos'!U25</f>
        <v>471.81497000000002</v>
      </c>
      <c r="AB23" s="12">
        <f t="shared" si="11"/>
        <v>9633.0036150000033</v>
      </c>
      <c r="AC23" s="239">
        <v>35</v>
      </c>
      <c r="AD23" s="231">
        <f t="shared" si="7"/>
        <v>10413.112500000001</v>
      </c>
      <c r="AE23" s="247">
        <f t="shared" si="8"/>
        <v>0.92508398569591965</v>
      </c>
      <c r="AG23" s="227">
        <f t="shared" si="9"/>
        <v>780.10888499999783</v>
      </c>
    </row>
    <row r="24" spans="1:33" x14ac:dyDescent="0.3">
      <c r="C24" s="4"/>
      <c r="F24" s="10">
        <f t="shared" si="12"/>
        <v>2</v>
      </c>
      <c r="G24" s="29">
        <f>('Pesos elementos'!U26)*$D$4</f>
        <v>48.037664250000006</v>
      </c>
      <c r="H24" s="11">
        <f t="shared" si="10"/>
        <v>1011.3380257500004</v>
      </c>
      <c r="I24" s="12">
        <v>58.320000000000014</v>
      </c>
      <c r="J24" s="13">
        <v>58.86</v>
      </c>
      <c r="K24" s="27">
        <v>0.25</v>
      </c>
      <c r="L24" s="28">
        <v>0.25</v>
      </c>
      <c r="M24" s="14">
        <f t="shared" si="0"/>
        <v>1020.6000000000004</v>
      </c>
      <c r="N24" s="12">
        <f t="shared" si="1"/>
        <v>1030.05</v>
      </c>
      <c r="O24" s="15">
        <f t="shared" si="2"/>
        <v>0.99092497134038804</v>
      </c>
      <c r="P24" s="16">
        <f t="shared" si="3"/>
        <v>0.98183391655744912</v>
      </c>
      <c r="Q24" s="249">
        <f>'Pesos elementos'!I56*'Pesos elementos'!K56/('Pesos elementos'!$L26+'Pesos elementos'!$M26)</f>
        <v>4.1280080450360308E-2</v>
      </c>
      <c r="R24" s="251">
        <f>'Pesos elementos'!J56*'Pesos elementos'!L56/('Pesos elementos'!$L26+'Pesos elementos'!$M26)</f>
        <v>3.8264455292441095E-2</v>
      </c>
      <c r="S24" s="26"/>
      <c r="T24" s="14">
        <f>'Pesos elementos'!F26</f>
        <v>2.2999999999999998</v>
      </c>
      <c r="U24" s="13">
        <f t="shared" si="4"/>
        <v>6.8999999999999995</v>
      </c>
      <c r="W24" s="21">
        <f t="shared" si="5"/>
        <v>9.2619742499999802</v>
      </c>
      <c r="X24" s="22">
        <f t="shared" si="6"/>
        <v>18.711974249999571</v>
      </c>
      <c r="Z24" s="10">
        <f t="shared" si="13"/>
        <v>2</v>
      </c>
      <c r="AA24" s="14">
        <f>'Pesos elementos'!U26</f>
        <v>480.3766425</v>
      </c>
      <c r="AB24" s="12">
        <f t="shared" si="11"/>
        <v>10113.380257500003</v>
      </c>
      <c r="AC24" s="239">
        <v>35</v>
      </c>
      <c r="AD24" s="231">
        <f t="shared" si="7"/>
        <v>10765.9125</v>
      </c>
      <c r="AE24" s="247">
        <f t="shared" si="8"/>
        <v>0.9393890445886498</v>
      </c>
      <c r="AG24" s="227">
        <f t="shared" si="9"/>
        <v>652.53224249999766</v>
      </c>
    </row>
    <row r="25" spans="1:33" x14ac:dyDescent="0.3">
      <c r="F25" s="10">
        <f t="shared" si="12"/>
        <v>1</v>
      </c>
      <c r="G25" s="29">
        <f>('Pesos elementos'!U27)*$D$4</f>
        <v>47.535311125</v>
      </c>
      <c r="H25" s="11">
        <f t="shared" si="10"/>
        <v>1058.8733368750004</v>
      </c>
      <c r="I25" s="12">
        <v>65.349999999999994</v>
      </c>
      <c r="J25" s="13">
        <v>50.47999999999999</v>
      </c>
      <c r="K25" s="30">
        <v>0.25</v>
      </c>
      <c r="L25" s="31">
        <v>0.3</v>
      </c>
      <c r="M25" s="14">
        <f t="shared" si="0"/>
        <v>1143.625</v>
      </c>
      <c r="N25" s="12">
        <f t="shared" si="1"/>
        <v>1060.0799999999997</v>
      </c>
      <c r="O25" s="15">
        <f t="shared" si="2"/>
        <v>0.92589208602033046</v>
      </c>
      <c r="P25" s="16">
        <f t="shared" si="3"/>
        <v>0.99886172446890864</v>
      </c>
      <c r="Q25" s="249">
        <f>'Pesos elementos'!I57*'Pesos elementos'!K57/('Pesos elementos'!$L27+'Pesos elementos'!$M27)</f>
        <v>4.3016939379801215E-2</v>
      </c>
      <c r="R25" s="251">
        <f>'Pesos elementos'!J57*'Pesos elementos'!L57/('Pesos elementos'!$L27+'Pesos elementos'!$M27)</f>
        <v>4.0555667226661408E-2</v>
      </c>
      <c r="S25" s="26"/>
      <c r="T25" s="14">
        <f>'Pesos elementos'!F27</f>
        <v>2.2999999999999998</v>
      </c>
      <c r="U25" s="13">
        <f>T25+U26</f>
        <v>4.5999999999999996</v>
      </c>
      <c r="W25" s="21">
        <f t="shared" si="5"/>
        <v>84.751663124999595</v>
      </c>
      <c r="X25" s="22">
        <f t="shared" si="6"/>
        <v>1.2066631249992952</v>
      </c>
      <c r="Z25" s="10">
        <f t="shared" si="13"/>
        <v>1</v>
      </c>
      <c r="AA25" s="14">
        <f>'Pesos elementos'!U27</f>
        <v>475.35311124999998</v>
      </c>
      <c r="AB25" s="12">
        <f t="shared" si="11"/>
        <v>10588.733368750003</v>
      </c>
      <c r="AC25" s="239">
        <v>35</v>
      </c>
      <c r="AD25" s="231">
        <f t="shared" si="7"/>
        <v>11569.451249999998</v>
      </c>
      <c r="AE25" s="247">
        <f t="shared" si="8"/>
        <v>0.91523211775061541</v>
      </c>
      <c r="AG25" s="227">
        <f t="shared" si="9"/>
        <v>980.71788124999512</v>
      </c>
    </row>
    <row r="26" spans="1:33" ht="15" thickBot="1" x14ac:dyDescent="0.35">
      <c r="F26" s="33">
        <v>-1</v>
      </c>
      <c r="G26" s="34">
        <f>('Pesos elementos'!U28)*$D$4</f>
        <v>67.050944750000014</v>
      </c>
      <c r="H26" s="35">
        <f t="shared" si="10"/>
        <v>1125.9242816250005</v>
      </c>
      <c r="I26" s="36">
        <v>69.97999999999999</v>
      </c>
      <c r="J26" s="37">
        <v>54.98</v>
      </c>
      <c r="K26" s="38">
        <v>0.25</v>
      </c>
      <c r="L26" s="39">
        <v>0.3</v>
      </c>
      <c r="M26" s="40">
        <f t="shared" si="0"/>
        <v>1224.6499999999999</v>
      </c>
      <c r="N26" s="36">
        <f t="shared" si="1"/>
        <v>1154.58</v>
      </c>
      <c r="O26" s="41">
        <f t="shared" si="2"/>
        <v>0.9193845438492636</v>
      </c>
      <c r="P26" s="42">
        <f t="shared" si="3"/>
        <v>0.97518082906771342</v>
      </c>
      <c r="Q26" s="250">
        <f>'Pesos elementos'!I58*'Pesos elementos'!K58/('Pesos elementos'!$L28+'Pesos elementos'!$M28)</f>
        <v>2.8790286765056721E-2</v>
      </c>
      <c r="R26" s="252">
        <f>'Pesos elementos'!J58*'Pesos elementos'!L58/('Pesos elementos'!$L28+'Pesos elementos'!$M28)</f>
        <v>2.7100454023262721E-2</v>
      </c>
      <c r="S26" s="26"/>
      <c r="T26" s="40">
        <f>'Pesos elementos'!F28</f>
        <v>2.2999999999999998</v>
      </c>
      <c r="U26" s="37">
        <f>T26</f>
        <v>2.2999999999999998</v>
      </c>
      <c r="W26" s="44">
        <f t="shared" si="5"/>
        <v>98.72571837499936</v>
      </c>
      <c r="X26" s="45">
        <f t="shared" si="6"/>
        <v>28.655718374999424</v>
      </c>
      <c r="Z26" s="33">
        <v>-1</v>
      </c>
      <c r="AA26" s="40">
        <f>'Pesos elementos'!U28</f>
        <v>670.50944750000008</v>
      </c>
      <c r="AB26" s="36">
        <f t="shared" si="11"/>
        <v>11259.242816250004</v>
      </c>
      <c r="AC26" s="240">
        <v>35</v>
      </c>
      <c r="AD26" s="232">
        <f t="shared" si="7"/>
        <v>12490.957499999999</v>
      </c>
      <c r="AE26" s="248">
        <f t="shared" si="8"/>
        <v>0.9013914919052447</v>
      </c>
      <c r="AG26" s="227">
        <f t="shared" si="9"/>
        <v>1231.7146837499949</v>
      </c>
    </row>
    <row r="28" spans="1:33" x14ac:dyDescent="0.3">
      <c r="F28" s="279" t="s">
        <v>8</v>
      </c>
      <c r="G28" s="279" t="s">
        <v>148</v>
      </c>
      <c r="H28" s="279" t="s">
        <v>149</v>
      </c>
      <c r="I28" s="279" t="str">
        <f>Q2</f>
        <v>Densidad muro x</v>
      </c>
      <c r="J28" s="279" t="str">
        <f>R2</f>
        <v>Densidad muro y</v>
      </c>
    </row>
    <row r="29" spans="1:33" x14ac:dyDescent="0.3">
      <c r="F29" s="278">
        <v>23</v>
      </c>
      <c r="G29" s="278">
        <v>0.2</v>
      </c>
      <c r="H29" s="278">
        <v>0.2</v>
      </c>
      <c r="I29" s="281">
        <f>Q3</f>
        <v>2.7582505765341134E-2</v>
      </c>
      <c r="J29" s="281">
        <f>R3</f>
        <v>2.9800042021805778E-2</v>
      </c>
    </row>
    <row r="30" spans="1:33" x14ac:dyDescent="0.3">
      <c r="F30" s="278">
        <v>22</v>
      </c>
      <c r="G30" s="278">
        <v>0.2</v>
      </c>
      <c r="H30" s="278">
        <v>0.2</v>
      </c>
      <c r="I30" s="281">
        <f>Q4</f>
        <v>2.7582505765341134E-2</v>
      </c>
      <c r="J30" s="281">
        <f>R4</f>
        <v>2.9800042021805778E-2</v>
      </c>
    </row>
    <row r="31" spans="1:33" x14ac:dyDescent="0.3">
      <c r="F31" s="278">
        <f>F30-1</f>
        <v>21</v>
      </c>
      <c r="G31" s="278">
        <v>0.2</v>
      </c>
      <c r="H31" s="278">
        <v>0.2</v>
      </c>
      <c r="I31" s="281">
        <f>Q5</f>
        <v>2.7582505765341134E-2</v>
      </c>
      <c r="J31" s="281">
        <f>R5</f>
        <v>2.9800042021805778E-2</v>
      </c>
    </row>
    <row r="32" spans="1:33" x14ac:dyDescent="0.3">
      <c r="F32" s="278">
        <f t="shared" ref="F32:H51" si="14">F31-1</f>
        <v>20</v>
      </c>
      <c r="G32" s="278">
        <v>0.2</v>
      </c>
      <c r="H32" s="278">
        <v>0.2</v>
      </c>
      <c r="I32" s="281">
        <f>Q6</f>
        <v>2.7582505765341134E-2</v>
      </c>
      <c r="J32" s="281">
        <f>R6</f>
        <v>2.9800042021805778E-2</v>
      </c>
    </row>
    <row r="33" spans="6:10" x14ac:dyDescent="0.3">
      <c r="F33" s="278">
        <f t="shared" si="14"/>
        <v>19</v>
      </c>
      <c r="G33" s="278">
        <v>0.2</v>
      </c>
      <c r="H33" s="278">
        <v>0.2</v>
      </c>
      <c r="I33" s="281">
        <f>Q7</f>
        <v>2.7582505765341134E-2</v>
      </c>
      <c r="J33" s="281">
        <f>R7</f>
        <v>2.9800042021805778E-2</v>
      </c>
    </row>
    <row r="34" spans="6:10" x14ac:dyDescent="0.3">
      <c r="F34" s="278">
        <f t="shared" si="14"/>
        <v>18</v>
      </c>
      <c r="G34" s="278">
        <v>0.2</v>
      </c>
      <c r="H34" s="278">
        <v>0.2</v>
      </c>
      <c r="I34" s="281">
        <f>Q8</f>
        <v>2.7582505765341134E-2</v>
      </c>
      <c r="J34" s="281">
        <f>R8</f>
        <v>2.9800042021805778E-2</v>
      </c>
    </row>
    <row r="35" spans="6:10" x14ac:dyDescent="0.3">
      <c r="F35" s="278">
        <f t="shared" si="14"/>
        <v>17</v>
      </c>
      <c r="G35" s="278">
        <v>0.2</v>
      </c>
      <c r="H35" s="278">
        <v>0.2</v>
      </c>
      <c r="I35" s="281">
        <f>Q9</f>
        <v>2.7582505765341134E-2</v>
      </c>
      <c r="J35" s="281">
        <f>R9</f>
        <v>2.9800042021805778E-2</v>
      </c>
    </row>
    <row r="36" spans="6:10" x14ac:dyDescent="0.3">
      <c r="F36" s="278">
        <f t="shared" si="14"/>
        <v>16</v>
      </c>
      <c r="G36" s="278">
        <v>0.2</v>
      </c>
      <c r="H36" s="278">
        <v>0.2</v>
      </c>
      <c r="I36" s="281">
        <f>Q10</f>
        <v>2.7582505765341134E-2</v>
      </c>
      <c r="J36" s="281">
        <f>R10</f>
        <v>2.9800042021805778E-2</v>
      </c>
    </row>
    <row r="37" spans="6:10" x14ac:dyDescent="0.3">
      <c r="F37" s="278">
        <f t="shared" si="14"/>
        <v>15</v>
      </c>
      <c r="G37" s="278">
        <v>0.2</v>
      </c>
      <c r="H37" s="278">
        <v>0.2</v>
      </c>
      <c r="I37" s="281">
        <f>Q11</f>
        <v>2.7582505765341134E-2</v>
      </c>
      <c r="J37" s="281">
        <f>R11</f>
        <v>2.9800042021805778E-2</v>
      </c>
    </row>
    <row r="38" spans="6:10" x14ac:dyDescent="0.3">
      <c r="F38" s="278">
        <f t="shared" si="14"/>
        <v>14</v>
      </c>
      <c r="G38" s="278">
        <v>0.2</v>
      </c>
      <c r="H38" s="278">
        <v>0.2</v>
      </c>
      <c r="I38" s="281">
        <f>Q12</f>
        <v>3.4478132206676414E-2</v>
      </c>
      <c r="J38" s="281">
        <f>R12</f>
        <v>3.7250052527257223E-2</v>
      </c>
    </row>
    <row r="39" spans="6:10" x14ac:dyDescent="0.3">
      <c r="F39" s="278">
        <f t="shared" si="14"/>
        <v>13</v>
      </c>
      <c r="G39" s="278">
        <v>0.25</v>
      </c>
      <c r="H39" s="278">
        <v>0.25</v>
      </c>
      <c r="I39" s="281">
        <f>Q13</f>
        <v>3.4478132206676414E-2</v>
      </c>
      <c r="J39" s="281">
        <f>R13</f>
        <v>3.7250052527257223E-2</v>
      </c>
    </row>
    <row r="40" spans="6:10" x14ac:dyDescent="0.3">
      <c r="F40" s="278">
        <f t="shared" si="14"/>
        <v>12</v>
      </c>
      <c r="G40" s="278">
        <v>0.25</v>
      </c>
      <c r="H40" s="278">
        <v>0.25</v>
      </c>
      <c r="I40" s="281">
        <f>Q14</f>
        <v>3.4478132206676414E-2</v>
      </c>
      <c r="J40" s="281">
        <f>R14</f>
        <v>3.7250052527257223E-2</v>
      </c>
    </row>
    <row r="41" spans="6:10" x14ac:dyDescent="0.3">
      <c r="F41" s="278">
        <f t="shared" si="14"/>
        <v>11</v>
      </c>
      <c r="G41" s="278">
        <v>0.25</v>
      </c>
      <c r="H41" s="278">
        <v>0.25</v>
      </c>
      <c r="I41" s="281">
        <f>Q15</f>
        <v>3.4478132206676414E-2</v>
      </c>
      <c r="J41" s="281">
        <f>R15</f>
        <v>3.7250052527257223E-2</v>
      </c>
    </row>
    <row r="42" spans="6:10" x14ac:dyDescent="0.3">
      <c r="F42" s="278">
        <f t="shared" si="14"/>
        <v>10</v>
      </c>
      <c r="G42" s="278">
        <v>0.25</v>
      </c>
      <c r="H42" s="278">
        <v>0.25</v>
      </c>
      <c r="I42" s="281">
        <f>Q16</f>
        <v>3.4478132206676414E-2</v>
      </c>
      <c r="J42" s="281">
        <f>R16</f>
        <v>3.7250052527257223E-2</v>
      </c>
    </row>
    <row r="43" spans="6:10" x14ac:dyDescent="0.3">
      <c r="F43" s="278">
        <f t="shared" si="14"/>
        <v>9</v>
      </c>
      <c r="G43" s="278">
        <v>0.25</v>
      </c>
      <c r="H43" s="278">
        <v>0.25</v>
      </c>
      <c r="I43" s="281">
        <f>Q17</f>
        <v>3.4478132206676414E-2</v>
      </c>
      <c r="J43" s="281">
        <f>R17</f>
        <v>3.7250052527257223E-2</v>
      </c>
    </row>
    <row r="44" spans="6:10" x14ac:dyDescent="0.3">
      <c r="F44" s="278">
        <f t="shared" si="14"/>
        <v>8</v>
      </c>
      <c r="G44" s="278">
        <v>0.25</v>
      </c>
      <c r="H44" s="278">
        <v>0.25</v>
      </c>
      <c r="I44" s="281">
        <f>Q18</f>
        <v>3.4478132206676414E-2</v>
      </c>
      <c r="J44" s="281">
        <f>R18</f>
        <v>3.7250052527257223E-2</v>
      </c>
    </row>
    <row r="45" spans="6:10" x14ac:dyDescent="0.3">
      <c r="F45" s="278">
        <f t="shared" si="14"/>
        <v>7</v>
      </c>
      <c r="G45" s="278">
        <v>0.25</v>
      </c>
      <c r="H45" s="278">
        <v>0.25</v>
      </c>
      <c r="I45" s="281">
        <f>Q19</f>
        <v>3.4478132206676414E-2</v>
      </c>
      <c r="J45" s="281">
        <f>R19</f>
        <v>3.7250052527257223E-2</v>
      </c>
    </row>
    <row r="46" spans="6:10" x14ac:dyDescent="0.3">
      <c r="F46" s="278">
        <f t="shared" si="14"/>
        <v>6</v>
      </c>
      <c r="G46" s="278">
        <v>0.25</v>
      </c>
      <c r="H46" s="278">
        <v>0.25</v>
      </c>
      <c r="I46" s="281">
        <f>Q20</f>
        <v>3.4478132206676414E-2</v>
      </c>
      <c r="J46" s="281">
        <f>R20</f>
        <v>3.7250052527257223E-2</v>
      </c>
    </row>
    <row r="47" spans="6:10" x14ac:dyDescent="0.3">
      <c r="F47" s="278">
        <f t="shared" si="14"/>
        <v>5</v>
      </c>
      <c r="G47" s="278">
        <v>0.25</v>
      </c>
      <c r="H47" s="278">
        <v>0.25</v>
      </c>
      <c r="I47" s="281">
        <f>Q21</f>
        <v>3.4478132206676414E-2</v>
      </c>
      <c r="J47" s="281">
        <f>R21</f>
        <v>3.7250052527257223E-2</v>
      </c>
    </row>
    <row r="48" spans="6:10" x14ac:dyDescent="0.3">
      <c r="F48" s="278">
        <f t="shared" si="14"/>
        <v>4</v>
      </c>
      <c r="G48" s="278">
        <v>0.25</v>
      </c>
      <c r="H48" s="278">
        <v>0.25</v>
      </c>
      <c r="I48" s="281">
        <f>Q22</f>
        <v>3.4478132206676414E-2</v>
      </c>
      <c r="J48" s="281">
        <f>R22</f>
        <v>3.7250052527257223E-2</v>
      </c>
    </row>
    <row r="49" spans="6:10" x14ac:dyDescent="0.3">
      <c r="F49" s="278">
        <f t="shared" si="14"/>
        <v>3</v>
      </c>
      <c r="G49" s="278">
        <v>0.25</v>
      </c>
      <c r="H49" s="278">
        <v>0.25</v>
      </c>
      <c r="I49" s="281">
        <f>Q23</f>
        <v>3.6908308926089733E-2</v>
      </c>
      <c r="J49" s="281">
        <f>R23</f>
        <v>3.7250052527257223E-2</v>
      </c>
    </row>
    <row r="50" spans="6:10" x14ac:dyDescent="0.3">
      <c r="F50" s="278">
        <f t="shared" si="14"/>
        <v>2</v>
      </c>
      <c r="G50" s="278">
        <v>0.25</v>
      </c>
      <c r="H50" s="278">
        <v>0.25</v>
      </c>
      <c r="I50" s="281">
        <f>Q24</f>
        <v>4.1280080450360308E-2</v>
      </c>
      <c r="J50" s="281">
        <f>R24</f>
        <v>3.8264455292441095E-2</v>
      </c>
    </row>
    <row r="51" spans="6:10" x14ac:dyDescent="0.3">
      <c r="F51" s="278">
        <f t="shared" si="14"/>
        <v>1</v>
      </c>
      <c r="G51" s="278">
        <v>0.25</v>
      </c>
      <c r="H51" s="278">
        <v>0.3</v>
      </c>
      <c r="I51" s="281">
        <f>Q25</f>
        <v>4.3016939379801215E-2</v>
      </c>
      <c r="J51" s="281">
        <f>R25</f>
        <v>4.0555667226661408E-2</v>
      </c>
    </row>
    <row r="52" spans="6:10" ht="15" thickBot="1" x14ac:dyDescent="0.35">
      <c r="F52" s="280">
        <v>-1</v>
      </c>
      <c r="G52" s="280">
        <v>0.25</v>
      </c>
      <c r="H52" s="280">
        <v>0.3</v>
      </c>
      <c r="I52" s="282">
        <f>Q26</f>
        <v>2.8790286765056721E-2</v>
      </c>
      <c r="J52" s="282">
        <f>R26</f>
        <v>2.7100454023262721E-2</v>
      </c>
    </row>
  </sheetData>
  <conditionalFormatting sqref="W4:X26">
    <cfRule type="cellIs" dxfId="3" priority="4" operator="lessThan">
      <formula>0</formula>
    </cfRule>
  </conditionalFormatting>
  <conditionalFormatting sqref="AG4:AG26">
    <cfRule type="cellIs" dxfId="2" priority="3" operator="lessThan">
      <formula>0</formula>
    </cfRule>
  </conditionalFormatting>
  <conditionalFormatting sqref="W3:X3">
    <cfRule type="cellIs" dxfId="1" priority="2" operator="lessThan">
      <formula>0</formula>
    </cfRule>
  </conditionalFormatting>
  <conditionalFormatting sqref="AG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sheetPr codeName="Hoja4"/>
  <dimension ref="A1:AA207"/>
  <sheetViews>
    <sheetView workbookViewId="0">
      <pane xSplit="1" topLeftCell="B1" activePane="topRight" state="frozen"/>
      <selection pane="topRight"/>
    </sheetView>
  </sheetViews>
  <sheetFormatPr baseColWidth="10" defaultColWidth="11.5546875" defaultRowHeight="14.4" x14ac:dyDescent="0.3"/>
  <cols>
    <col min="1" max="1" width="20.33203125" style="49" bestFit="1" customWidth="1"/>
    <col min="2" max="2" width="11.5546875" style="136"/>
    <col min="3" max="3" width="11.5546875" style="134"/>
    <col min="4" max="5" width="11.5546875" style="49"/>
    <col min="6" max="6" width="11.5546875" style="136"/>
    <col min="7" max="8" width="11.5546875" style="144"/>
    <col min="9" max="9" width="11.5546875" style="134"/>
    <col min="10" max="11" width="11.5546875" style="49"/>
    <col min="12" max="12" width="11.5546875" style="63"/>
    <col min="13" max="18" width="11.5546875" style="156"/>
    <col min="19" max="19" width="11.5546875" style="136"/>
    <col min="20" max="20" width="11.5546875" style="144"/>
    <col min="21" max="21" width="11.5546875" style="154"/>
    <col min="22" max="26" width="11.5546875" style="144"/>
    <col min="27" max="27" width="11.5546875" style="134"/>
    <col min="28" max="16384" width="11.5546875" style="49"/>
  </cols>
  <sheetData>
    <row r="1" spans="1:27" s="141" customFormat="1" ht="15" thickBot="1" x14ac:dyDescent="0.35">
      <c r="B1" s="142" t="s">
        <v>45</v>
      </c>
      <c r="C1" s="270" t="s">
        <v>51</v>
      </c>
      <c r="D1" s="271"/>
      <c r="E1" s="271"/>
      <c r="F1" s="272" t="s">
        <v>55</v>
      </c>
      <c r="G1" s="273"/>
      <c r="H1" s="273"/>
      <c r="I1" s="270" t="s">
        <v>41</v>
      </c>
      <c r="J1" s="271"/>
      <c r="K1" s="271"/>
      <c r="L1" s="271"/>
      <c r="M1" s="271"/>
      <c r="N1" s="271"/>
      <c r="O1" s="271"/>
      <c r="P1" s="271"/>
      <c r="Q1" s="271"/>
      <c r="S1" s="272" t="s">
        <v>56</v>
      </c>
      <c r="T1" s="273"/>
      <c r="U1" s="273"/>
      <c r="V1" s="273"/>
      <c r="W1" s="273"/>
      <c r="X1" s="273"/>
      <c r="Y1" s="273"/>
      <c r="Z1" s="273"/>
      <c r="AA1" s="146"/>
    </row>
    <row r="2" spans="1:27" s="132" customFormat="1" ht="15" thickBot="1" x14ac:dyDescent="0.35">
      <c r="A2" s="132" t="s">
        <v>74</v>
      </c>
      <c r="B2" s="164" t="s">
        <v>73</v>
      </c>
      <c r="C2" s="165" t="s">
        <v>73</v>
      </c>
      <c r="D2" s="132" t="s">
        <v>76</v>
      </c>
      <c r="E2" s="132" t="s">
        <v>77</v>
      </c>
      <c r="F2" s="140" t="s">
        <v>73</v>
      </c>
      <c r="G2" s="145" t="s">
        <v>76</v>
      </c>
      <c r="H2" s="145" t="s">
        <v>77</v>
      </c>
      <c r="I2" s="165" t="s">
        <v>78</v>
      </c>
      <c r="J2" s="132" t="s">
        <v>79</v>
      </c>
      <c r="K2" s="132" t="s">
        <v>80</v>
      </c>
      <c r="L2" s="166" t="s">
        <v>82</v>
      </c>
      <c r="M2" s="166" t="s">
        <v>83</v>
      </c>
      <c r="N2" s="166" t="s">
        <v>84</v>
      </c>
      <c r="O2" s="166" t="s">
        <v>87</v>
      </c>
      <c r="P2" s="166" t="s">
        <v>85</v>
      </c>
      <c r="Q2" s="166" t="s">
        <v>86</v>
      </c>
      <c r="R2" s="166" t="s">
        <v>89</v>
      </c>
      <c r="S2" s="140" t="s">
        <v>81</v>
      </c>
      <c r="T2" s="145" t="s">
        <v>88</v>
      </c>
      <c r="U2" s="145" t="s">
        <v>83</v>
      </c>
      <c r="V2" s="145" t="s">
        <v>84</v>
      </c>
      <c r="W2" s="145" t="s">
        <v>87</v>
      </c>
      <c r="X2" s="145" t="s">
        <v>86</v>
      </c>
      <c r="Y2" s="145" t="s">
        <v>90</v>
      </c>
      <c r="Z2" s="145" t="s">
        <v>82</v>
      </c>
      <c r="AA2" s="165"/>
    </row>
    <row r="3" spans="1:27" s="132" customFormat="1" ht="15" thickBot="1" x14ac:dyDescent="0.35">
      <c r="A3" s="132" t="s">
        <v>97</v>
      </c>
      <c r="B3" s="164">
        <v>1</v>
      </c>
      <c r="C3" s="165">
        <v>1</v>
      </c>
      <c r="D3" s="132">
        <v>1</v>
      </c>
      <c r="E3" s="132">
        <v>1</v>
      </c>
      <c r="F3" s="140">
        <v>1</v>
      </c>
      <c r="G3" s="145">
        <v>1</v>
      </c>
      <c r="H3" s="145">
        <v>1</v>
      </c>
      <c r="I3" s="165">
        <v>1</v>
      </c>
      <c r="J3" s="132">
        <v>1</v>
      </c>
      <c r="K3" s="132">
        <v>1</v>
      </c>
      <c r="L3" s="166">
        <v>0</v>
      </c>
      <c r="M3" s="166">
        <v>0</v>
      </c>
      <c r="N3" s="166">
        <v>0</v>
      </c>
      <c r="O3" s="166">
        <v>0</v>
      </c>
      <c r="P3" s="166">
        <v>0</v>
      </c>
      <c r="Q3" s="166">
        <v>0</v>
      </c>
      <c r="R3" s="166">
        <v>0</v>
      </c>
      <c r="S3" s="140">
        <v>1</v>
      </c>
      <c r="T3" s="145">
        <v>1</v>
      </c>
      <c r="U3" s="145">
        <v>0</v>
      </c>
      <c r="V3" s="145">
        <v>0</v>
      </c>
      <c r="W3" s="145">
        <v>0</v>
      </c>
      <c r="X3" s="145">
        <v>0</v>
      </c>
      <c r="Y3" s="145">
        <v>0</v>
      </c>
      <c r="Z3" s="145">
        <v>0</v>
      </c>
      <c r="AA3" s="165"/>
    </row>
    <row r="4" spans="1:27" s="132" customFormat="1" ht="15" thickBot="1" x14ac:dyDescent="0.35">
      <c r="A4" s="132" t="s">
        <v>120</v>
      </c>
      <c r="B4" s="164">
        <v>0.16</v>
      </c>
      <c r="C4" s="164">
        <v>0.16</v>
      </c>
      <c r="D4" s="164">
        <v>0.16</v>
      </c>
      <c r="E4" s="164">
        <v>0.16</v>
      </c>
      <c r="F4" s="164">
        <v>0.16</v>
      </c>
      <c r="G4" s="164">
        <v>0.16</v>
      </c>
      <c r="H4" s="164">
        <v>0.16</v>
      </c>
      <c r="I4" s="164">
        <v>0.16</v>
      </c>
      <c r="J4" s="164">
        <v>0.16</v>
      </c>
      <c r="K4" s="164">
        <v>0.16</v>
      </c>
      <c r="L4" s="164">
        <v>0.16</v>
      </c>
      <c r="M4" s="164">
        <v>0.16</v>
      </c>
      <c r="N4" s="164">
        <v>0.16</v>
      </c>
      <c r="O4" s="164">
        <v>0.16</v>
      </c>
      <c r="P4" s="164">
        <v>0.16</v>
      </c>
      <c r="Q4" s="164">
        <v>0.16</v>
      </c>
      <c r="R4" s="164">
        <v>0.16</v>
      </c>
      <c r="S4" s="140">
        <v>0.17</v>
      </c>
      <c r="T4" s="140">
        <v>0.17</v>
      </c>
      <c r="U4" s="140">
        <v>0.17</v>
      </c>
      <c r="V4" s="140">
        <v>0.17</v>
      </c>
      <c r="W4" s="140">
        <v>0.17</v>
      </c>
      <c r="X4" s="140">
        <v>0.17</v>
      </c>
      <c r="Y4" s="140">
        <v>0.17</v>
      </c>
      <c r="Z4" s="140">
        <v>0.17</v>
      </c>
      <c r="AA4" s="165"/>
    </row>
    <row r="5" spans="1:27" s="141" customFormat="1" ht="15" thickBot="1" x14ac:dyDescent="0.35">
      <c r="A5" s="141" t="s">
        <v>75</v>
      </c>
      <c r="B5" s="163">
        <f>SUM(B12:B76)</f>
        <v>131.85</v>
      </c>
      <c r="C5" s="148">
        <f t="shared" ref="C5:T5" si="0">SUM(C12:C76)</f>
        <v>69.05</v>
      </c>
      <c r="D5" s="149">
        <f t="shared" si="0"/>
        <v>3.5999999999999996</v>
      </c>
      <c r="E5" s="149">
        <f t="shared" si="0"/>
        <v>3.2</v>
      </c>
      <c r="F5" s="147">
        <f t="shared" ref="F5:H5" si="1">SUM(F12:F76)</f>
        <v>67.849999999999994</v>
      </c>
      <c r="G5" s="150">
        <f t="shared" si="1"/>
        <v>3.5999999999999996</v>
      </c>
      <c r="H5" s="150">
        <f t="shared" si="1"/>
        <v>3.2</v>
      </c>
      <c r="I5" s="148">
        <f t="shared" si="0"/>
        <v>22.92</v>
      </c>
      <c r="J5" s="149">
        <f t="shared" si="0"/>
        <v>3.76</v>
      </c>
      <c r="K5" s="149">
        <f t="shared" si="0"/>
        <v>1.6</v>
      </c>
      <c r="L5" s="159">
        <f t="shared" si="0"/>
        <v>5</v>
      </c>
      <c r="M5" s="159">
        <f t="shared" si="0"/>
        <v>38.44</v>
      </c>
      <c r="N5" s="159">
        <f t="shared" si="0"/>
        <v>0</v>
      </c>
      <c r="O5" s="159">
        <f t="shared" si="0"/>
        <v>14.5</v>
      </c>
      <c r="P5" s="159">
        <f t="shared" si="0"/>
        <v>7</v>
      </c>
      <c r="Q5" s="159">
        <f t="shared" si="0"/>
        <v>5.46</v>
      </c>
      <c r="R5" s="159">
        <f t="shared" si="0"/>
        <v>5.1749999999999998</v>
      </c>
      <c r="S5" s="147">
        <f t="shared" si="0"/>
        <v>8.75</v>
      </c>
      <c r="T5" s="150">
        <f t="shared" si="0"/>
        <v>10.899999999999999</v>
      </c>
      <c r="U5" s="150">
        <f t="shared" ref="U5:Z5" si="2">SUM(U12:U76)</f>
        <v>27.68</v>
      </c>
      <c r="V5" s="150">
        <f t="shared" si="2"/>
        <v>0</v>
      </c>
      <c r="W5" s="150">
        <f t="shared" si="2"/>
        <v>56.010000000000005</v>
      </c>
      <c r="X5" s="150">
        <f t="shared" si="2"/>
        <v>12.44</v>
      </c>
      <c r="Y5" s="150">
        <f t="shared" si="2"/>
        <v>2.35</v>
      </c>
      <c r="Z5" s="150">
        <f t="shared" si="2"/>
        <v>28.299999999999997</v>
      </c>
      <c r="AA5" s="148"/>
    </row>
    <row r="6" spans="1:27" s="132" customFormat="1" ht="15" thickBot="1" x14ac:dyDescent="0.35">
      <c r="A6" s="132" t="s">
        <v>93</v>
      </c>
      <c r="B6" s="162">
        <v>0.2</v>
      </c>
      <c r="C6" s="135">
        <v>0.2</v>
      </c>
      <c r="D6" s="133">
        <v>0.2</v>
      </c>
      <c r="E6" s="133">
        <v>0.2</v>
      </c>
      <c r="F6" s="137">
        <v>0.2</v>
      </c>
      <c r="G6" s="143">
        <v>0.2</v>
      </c>
      <c r="H6" s="143">
        <v>0.2</v>
      </c>
      <c r="I6" s="135">
        <v>0.25</v>
      </c>
      <c r="J6" s="133">
        <v>0.3</v>
      </c>
      <c r="K6" s="133">
        <v>0.25</v>
      </c>
      <c r="L6" s="157">
        <v>0.25</v>
      </c>
      <c r="M6" s="157">
        <v>0.25</v>
      </c>
      <c r="N6" s="157">
        <v>0.25</v>
      </c>
      <c r="O6" s="157">
        <v>0.25</v>
      </c>
      <c r="P6" s="157">
        <v>0.3</v>
      </c>
      <c r="Q6" s="157">
        <v>0.3</v>
      </c>
      <c r="R6" s="157">
        <v>0.25</v>
      </c>
      <c r="S6" s="137">
        <v>0.3</v>
      </c>
      <c r="T6" s="143">
        <v>0.3</v>
      </c>
      <c r="U6" s="143">
        <v>0.25</v>
      </c>
      <c r="V6" s="143">
        <v>0.25</v>
      </c>
      <c r="W6" s="143">
        <v>0.25</v>
      </c>
      <c r="X6" s="143">
        <v>0.3</v>
      </c>
      <c r="Y6" s="143">
        <v>0.3</v>
      </c>
      <c r="Z6" s="143">
        <v>0.25</v>
      </c>
      <c r="AA6" s="135"/>
    </row>
    <row r="7" spans="1:27" s="132" customFormat="1" ht="15" thickBot="1" x14ac:dyDescent="0.35">
      <c r="A7" s="132" t="s">
        <v>94</v>
      </c>
      <c r="B7" s="162">
        <v>0.9</v>
      </c>
      <c r="C7" s="135">
        <v>0.9</v>
      </c>
      <c r="D7" s="133">
        <v>1.65</v>
      </c>
      <c r="E7" s="133">
        <v>1.8</v>
      </c>
      <c r="F7" s="137">
        <v>0.9</v>
      </c>
      <c r="G7" s="143">
        <v>1.65</v>
      </c>
      <c r="H7" s="143">
        <v>1.8</v>
      </c>
      <c r="I7" s="135">
        <v>0.9</v>
      </c>
      <c r="J7" s="133">
        <v>0.9</v>
      </c>
      <c r="K7" s="133">
        <v>1.8</v>
      </c>
      <c r="L7" s="157">
        <v>0.35</v>
      </c>
      <c r="M7" s="157">
        <v>0.4</v>
      </c>
      <c r="N7" s="157">
        <v>0.25</v>
      </c>
      <c r="O7" s="157">
        <v>0.5</v>
      </c>
      <c r="P7" s="157">
        <v>0.5</v>
      </c>
      <c r="Q7" s="157">
        <v>0.4</v>
      </c>
      <c r="R7" s="157">
        <v>1.1499999999999999</v>
      </c>
      <c r="S7" s="137">
        <v>1.06</v>
      </c>
      <c r="T7" s="143">
        <v>0.92</v>
      </c>
      <c r="U7" s="143">
        <v>0.4</v>
      </c>
      <c r="V7" s="143">
        <v>0.25</v>
      </c>
      <c r="W7" s="143">
        <v>0.5</v>
      </c>
      <c r="X7" s="143">
        <v>0.4</v>
      </c>
      <c r="Y7" s="143">
        <v>0.3</v>
      </c>
      <c r="Z7" s="143">
        <v>0.35</v>
      </c>
      <c r="AA7" s="135"/>
    </row>
    <row r="8" spans="1:27" s="132" customFormat="1" ht="15" thickBot="1" x14ac:dyDescent="0.35">
      <c r="A8" s="132" t="s">
        <v>105</v>
      </c>
      <c r="B8" s="162">
        <f>B5*B6</f>
        <v>26.37</v>
      </c>
      <c r="C8" s="135">
        <f t="shared" ref="C8:Z8" si="3">C5*C6</f>
        <v>13.81</v>
      </c>
      <c r="D8" s="133">
        <f t="shared" si="3"/>
        <v>0.72</v>
      </c>
      <c r="E8" s="133">
        <f t="shared" si="3"/>
        <v>0.64000000000000012</v>
      </c>
      <c r="F8" s="137">
        <f t="shared" si="3"/>
        <v>13.57</v>
      </c>
      <c r="G8" s="143">
        <f t="shared" si="3"/>
        <v>0.72</v>
      </c>
      <c r="H8" s="143">
        <f t="shared" si="3"/>
        <v>0.64000000000000012</v>
      </c>
      <c r="I8" s="135">
        <f t="shared" si="3"/>
        <v>5.73</v>
      </c>
      <c r="J8" s="133">
        <f t="shared" si="3"/>
        <v>1.1279999999999999</v>
      </c>
      <c r="K8" s="133">
        <f t="shared" si="3"/>
        <v>0.4</v>
      </c>
      <c r="L8" s="157">
        <f t="shared" si="3"/>
        <v>1.25</v>
      </c>
      <c r="M8" s="157">
        <f t="shared" si="3"/>
        <v>9.61</v>
      </c>
      <c r="N8" s="157">
        <f t="shared" si="3"/>
        <v>0</v>
      </c>
      <c r="O8" s="157">
        <f t="shared" si="3"/>
        <v>3.625</v>
      </c>
      <c r="P8" s="157">
        <f t="shared" si="3"/>
        <v>2.1</v>
      </c>
      <c r="Q8" s="157">
        <f t="shared" si="3"/>
        <v>1.6379999999999999</v>
      </c>
      <c r="R8" s="157">
        <f t="shared" si="3"/>
        <v>1.29375</v>
      </c>
      <c r="S8" s="137">
        <f>S5*S6</f>
        <v>2.625</v>
      </c>
      <c r="T8" s="143">
        <f t="shared" si="3"/>
        <v>3.2699999999999996</v>
      </c>
      <c r="U8" s="143">
        <f t="shared" si="3"/>
        <v>6.92</v>
      </c>
      <c r="V8" s="143">
        <f t="shared" si="3"/>
        <v>0</v>
      </c>
      <c r="W8" s="143">
        <f t="shared" si="3"/>
        <v>14.002500000000001</v>
      </c>
      <c r="X8" s="143">
        <f t="shared" si="3"/>
        <v>3.7319999999999998</v>
      </c>
      <c r="Y8" s="143">
        <f t="shared" si="3"/>
        <v>0.70499999999999996</v>
      </c>
      <c r="Z8" s="143">
        <f t="shared" si="3"/>
        <v>7.0749999999999993</v>
      </c>
      <c r="AA8" s="135"/>
    </row>
    <row r="9" spans="1:27" s="132" customFormat="1" ht="15" thickBot="1" x14ac:dyDescent="0.35">
      <c r="A9" s="132" t="s">
        <v>96</v>
      </c>
      <c r="B9" s="162">
        <f>2*B7*B5</f>
        <v>237.32999999999998</v>
      </c>
      <c r="C9" s="135">
        <f t="shared" ref="C9:Z9" si="4">2*C7*C5</f>
        <v>124.28999999999999</v>
      </c>
      <c r="D9" s="133">
        <f t="shared" si="4"/>
        <v>11.879999999999999</v>
      </c>
      <c r="E9" s="133">
        <f t="shared" si="4"/>
        <v>11.520000000000001</v>
      </c>
      <c r="F9" s="137">
        <f t="shared" si="4"/>
        <v>122.13</v>
      </c>
      <c r="G9" s="143">
        <f t="shared" si="4"/>
        <v>11.879999999999999</v>
      </c>
      <c r="H9" s="143">
        <f t="shared" si="4"/>
        <v>11.520000000000001</v>
      </c>
      <c r="I9" s="135">
        <f t="shared" si="4"/>
        <v>41.256000000000007</v>
      </c>
      <c r="J9" s="133">
        <f t="shared" si="4"/>
        <v>6.7679999999999998</v>
      </c>
      <c r="K9" s="133">
        <f t="shared" si="4"/>
        <v>5.7600000000000007</v>
      </c>
      <c r="L9" s="157">
        <f t="shared" si="4"/>
        <v>3.5</v>
      </c>
      <c r="M9" s="157">
        <f t="shared" si="4"/>
        <v>30.751999999999999</v>
      </c>
      <c r="N9" s="157">
        <f t="shared" si="4"/>
        <v>0</v>
      </c>
      <c r="O9" s="157">
        <f>2*O7*O5</f>
        <v>14.5</v>
      </c>
      <c r="P9" s="157">
        <f t="shared" si="4"/>
        <v>7</v>
      </c>
      <c r="Q9" s="157">
        <f t="shared" si="4"/>
        <v>4.3680000000000003</v>
      </c>
      <c r="R9" s="157">
        <f t="shared" si="4"/>
        <v>11.902499999999998</v>
      </c>
      <c r="S9" s="137">
        <f>2*S7*S5</f>
        <v>18.55</v>
      </c>
      <c r="T9" s="143">
        <f t="shared" si="4"/>
        <v>20.055999999999997</v>
      </c>
      <c r="U9" s="143">
        <f t="shared" si="4"/>
        <v>22.144000000000002</v>
      </c>
      <c r="V9" s="143">
        <f t="shared" si="4"/>
        <v>0</v>
      </c>
      <c r="W9" s="143">
        <f t="shared" si="4"/>
        <v>56.010000000000005</v>
      </c>
      <c r="X9" s="143">
        <f t="shared" si="4"/>
        <v>9.952</v>
      </c>
      <c r="Y9" s="143">
        <f t="shared" si="4"/>
        <v>1.41</v>
      </c>
      <c r="Z9" s="143">
        <f t="shared" si="4"/>
        <v>19.809999999999995</v>
      </c>
      <c r="AA9" s="135"/>
    </row>
    <row r="10" spans="1:27" s="132" customFormat="1" ht="15" thickBot="1" x14ac:dyDescent="0.35">
      <c r="A10" s="132" t="s">
        <v>98</v>
      </c>
      <c r="B10" s="162">
        <f>B3*(B9+B5*B6-B4*B5)</f>
        <v>242.60399999999998</v>
      </c>
      <c r="C10" s="162">
        <f t="shared" ref="C10:Z10" si="5">C3*(C9+C5*C6-C4*C5)</f>
        <v>127.05199999999999</v>
      </c>
      <c r="D10" s="162">
        <f t="shared" si="5"/>
        <v>12.023999999999999</v>
      </c>
      <c r="E10" s="162">
        <f t="shared" si="5"/>
        <v>11.648000000000001</v>
      </c>
      <c r="F10" s="162">
        <f t="shared" si="5"/>
        <v>124.84399999999999</v>
      </c>
      <c r="G10" s="162">
        <f t="shared" si="5"/>
        <v>12.023999999999999</v>
      </c>
      <c r="H10" s="162">
        <f t="shared" si="5"/>
        <v>11.648000000000001</v>
      </c>
      <c r="I10" s="162">
        <f t="shared" si="5"/>
        <v>43.318800000000003</v>
      </c>
      <c r="J10" s="162">
        <f t="shared" si="5"/>
        <v>7.2943999999999996</v>
      </c>
      <c r="K10" s="162">
        <f t="shared" si="5"/>
        <v>5.9040000000000008</v>
      </c>
      <c r="L10" s="162">
        <f t="shared" si="5"/>
        <v>0</v>
      </c>
      <c r="M10" s="162">
        <f t="shared" si="5"/>
        <v>0</v>
      </c>
      <c r="N10" s="162">
        <f t="shared" si="5"/>
        <v>0</v>
      </c>
      <c r="O10" s="162">
        <f t="shared" si="5"/>
        <v>0</v>
      </c>
      <c r="P10" s="162">
        <f t="shared" si="5"/>
        <v>0</v>
      </c>
      <c r="Q10" s="162">
        <f t="shared" si="5"/>
        <v>0</v>
      </c>
      <c r="R10" s="162">
        <f t="shared" si="5"/>
        <v>0</v>
      </c>
      <c r="S10" s="162">
        <f t="shared" si="5"/>
        <v>19.6875</v>
      </c>
      <c r="T10" s="162">
        <f t="shared" si="5"/>
        <v>21.472999999999995</v>
      </c>
      <c r="U10" s="162">
        <f t="shared" si="5"/>
        <v>0</v>
      </c>
      <c r="V10" s="162">
        <f t="shared" si="5"/>
        <v>0</v>
      </c>
      <c r="W10" s="162">
        <f t="shared" si="5"/>
        <v>0</v>
      </c>
      <c r="X10" s="162">
        <f t="shared" si="5"/>
        <v>0</v>
      </c>
      <c r="Y10" s="162">
        <f t="shared" si="5"/>
        <v>0</v>
      </c>
      <c r="Z10" s="162">
        <f t="shared" si="5"/>
        <v>0</v>
      </c>
      <c r="AA10" s="135"/>
    </row>
    <row r="11" spans="1:27" s="141" customFormat="1" ht="15" thickBot="1" x14ac:dyDescent="0.35">
      <c r="A11" s="141" t="s">
        <v>95</v>
      </c>
      <c r="B11" s="163">
        <f t="shared" ref="B11:Z11" si="6">B5*B6*B7</f>
        <v>23.733000000000001</v>
      </c>
      <c r="C11" s="148">
        <f t="shared" si="6"/>
        <v>12.429</v>
      </c>
      <c r="D11" s="149">
        <f t="shared" si="6"/>
        <v>1.1879999999999999</v>
      </c>
      <c r="E11" s="149">
        <f t="shared" si="6"/>
        <v>1.1520000000000004</v>
      </c>
      <c r="F11" s="147">
        <f t="shared" si="6"/>
        <v>12.213000000000001</v>
      </c>
      <c r="G11" s="150">
        <f t="shared" si="6"/>
        <v>1.1879999999999999</v>
      </c>
      <c r="H11" s="150">
        <f t="shared" si="6"/>
        <v>1.1520000000000004</v>
      </c>
      <c r="I11" s="148">
        <f t="shared" si="6"/>
        <v>5.1570000000000009</v>
      </c>
      <c r="J11" s="149">
        <f t="shared" si="6"/>
        <v>1.0151999999999999</v>
      </c>
      <c r="K11" s="149">
        <f t="shared" si="6"/>
        <v>0.72000000000000008</v>
      </c>
      <c r="L11" s="158">
        <f t="shared" si="6"/>
        <v>0.4375</v>
      </c>
      <c r="M11" s="159">
        <f t="shared" si="6"/>
        <v>3.8439999999999999</v>
      </c>
      <c r="N11" s="159">
        <f t="shared" si="6"/>
        <v>0</v>
      </c>
      <c r="O11" s="159">
        <f t="shared" si="6"/>
        <v>1.8125</v>
      </c>
      <c r="P11" s="159">
        <f t="shared" si="6"/>
        <v>1.05</v>
      </c>
      <c r="Q11" s="159">
        <f t="shared" si="6"/>
        <v>0.6552</v>
      </c>
      <c r="R11" s="159">
        <f t="shared" si="6"/>
        <v>1.4878124999999998</v>
      </c>
      <c r="S11" s="147">
        <f>S5*S6*S7</f>
        <v>2.7825000000000002</v>
      </c>
      <c r="T11" s="150">
        <f t="shared" si="6"/>
        <v>3.0083999999999995</v>
      </c>
      <c r="U11" s="155">
        <f t="shared" si="6"/>
        <v>2.7680000000000002</v>
      </c>
      <c r="V11" s="150">
        <f t="shared" si="6"/>
        <v>0</v>
      </c>
      <c r="W11" s="150">
        <f t="shared" si="6"/>
        <v>7.0012500000000006</v>
      </c>
      <c r="X11" s="150">
        <f t="shared" si="6"/>
        <v>1.4927999999999999</v>
      </c>
      <c r="Y11" s="150">
        <f t="shared" si="6"/>
        <v>0.21149999999999999</v>
      </c>
      <c r="Z11" s="150">
        <f t="shared" si="6"/>
        <v>2.4762499999999994</v>
      </c>
      <c r="AA11" s="146"/>
    </row>
    <row r="12" spans="1:27" x14ac:dyDescent="0.3">
      <c r="B12" s="151">
        <v>13.9</v>
      </c>
      <c r="C12" s="152">
        <v>1.1499999999999999</v>
      </c>
      <c r="D12" s="72">
        <v>0.5</v>
      </c>
      <c r="E12" s="72">
        <v>1.6</v>
      </c>
      <c r="F12" s="151">
        <v>1.1499999999999999</v>
      </c>
      <c r="G12" s="153">
        <v>0.5</v>
      </c>
      <c r="H12" s="153">
        <v>1.6</v>
      </c>
      <c r="I12" s="152">
        <v>0.8</v>
      </c>
      <c r="J12" s="72">
        <v>1.4</v>
      </c>
      <c r="K12" s="72">
        <v>1.6</v>
      </c>
      <c r="L12" s="160">
        <v>5</v>
      </c>
      <c r="M12" s="161">
        <v>5.6</v>
      </c>
      <c r="N12" s="161">
        <f>3.17*0</f>
        <v>0</v>
      </c>
      <c r="O12" s="161">
        <v>14.5</v>
      </c>
      <c r="P12" s="161">
        <v>7</v>
      </c>
      <c r="Q12" s="161">
        <v>5.46</v>
      </c>
      <c r="R12" s="161">
        <f>10.35*0.5</f>
        <v>5.1749999999999998</v>
      </c>
      <c r="S12" s="151">
        <v>8.75</v>
      </c>
      <c r="T12" s="153">
        <v>5.3</v>
      </c>
      <c r="U12" s="138">
        <v>5.67</v>
      </c>
      <c r="V12" s="153">
        <f>3.17*0</f>
        <v>0</v>
      </c>
      <c r="W12" s="153">
        <v>6.67</v>
      </c>
      <c r="X12" s="153">
        <v>12.44</v>
      </c>
      <c r="Y12" s="153">
        <v>2.35</v>
      </c>
      <c r="Z12" s="153">
        <v>10.35</v>
      </c>
    </row>
    <row r="13" spans="1:27" x14ac:dyDescent="0.3">
      <c r="B13" s="151">
        <v>5.8</v>
      </c>
      <c r="C13" s="152">
        <v>3</v>
      </c>
      <c r="D13" s="72">
        <v>0.5</v>
      </c>
      <c r="E13" s="72">
        <v>1.6</v>
      </c>
      <c r="F13" s="151">
        <v>3</v>
      </c>
      <c r="G13" s="153">
        <v>0.5</v>
      </c>
      <c r="H13" s="153">
        <v>1.6</v>
      </c>
      <c r="I13" s="152">
        <v>1</v>
      </c>
      <c r="J13" s="72">
        <v>2.36</v>
      </c>
      <c r="K13" s="72"/>
      <c r="L13" s="160"/>
      <c r="M13" s="161">
        <v>5.6</v>
      </c>
      <c r="N13" s="161">
        <f t="shared" ref="N13:N15" si="7">3.17*0</f>
        <v>0</v>
      </c>
      <c r="O13" s="161"/>
      <c r="P13" s="161"/>
      <c r="Q13" s="161"/>
      <c r="R13" s="161"/>
      <c r="S13" s="151"/>
      <c r="T13" s="153">
        <v>5.6</v>
      </c>
      <c r="U13" s="138">
        <v>5.55</v>
      </c>
      <c r="V13" s="153">
        <f t="shared" ref="V13:V16" si="8">3.17*0</f>
        <v>0</v>
      </c>
      <c r="W13" s="153">
        <v>7.86</v>
      </c>
      <c r="X13" s="153"/>
      <c r="Y13" s="153"/>
      <c r="Z13" s="144">
        <v>8.6</v>
      </c>
    </row>
    <row r="14" spans="1:27" x14ac:dyDescent="0.3">
      <c r="B14" s="151">
        <v>6.15</v>
      </c>
      <c r="C14" s="152">
        <v>0.8</v>
      </c>
      <c r="D14" s="72">
        <v>0.5</v>
      </c>
      <c r="E14" s="72"/>
      <c r="F14" s="151">
        <v>0.8</v>
      </c>
      <c r="G14" s="153">
        <v>0.5</v>
      </c>
      <c r="H14" s="153"/>
      <c r="I14" s="152">
        <v>6.6</v>
      </c>
      <c r="J14" s="72"/>
      <c r="K14" s="72"/>
      <c r="L14" s="160"/>
      <c r="M14" s="161">
        <v>5.47</v>
      </c>
      <c r="N14" s="161">
        <f t="shared" si="7"/>
        <v>0</v>
      </c>
      <c r="O14" s="161"/>
      <c r="P14" s="161"/>
      <c r="Q14" s="161"/>
      <c r="R14" s="161"/>
      <c r="S14" s="151"/>
      <c r="T14" s="153"/>
      <c r="U14" s="138">
        <v>5.73</v>
      </c>
      <c r="V14" s="153">
        <f t="shared" si="8"/>
        <v>0</v>
      </c>
      <c r="W14" s="153">
        <v>7</v>
      </c>
      <c r="X14" s="153"/>
      <c r="Y14" s="153"/>
      <c r="Z14" s="153">
        <v>5</v>
      </c>
    </row>
    <row r="15" spans="1:27" x14ac:dyDescent="0.3">
      <c r="B15" s="151">
        <v>3</v>
      </c>
      <c r="C15" s="152">
        <v>0.8</v>
      </c>
      <c r="D15" s="72">
        <v>0.5</v>
      </c>
      <c r="E15" s="72"/>
      <c r="F15" s="151">
        <v>0.8</v>
      </c>
      <c r="G15" s="153">
        <v>0.5</v>
      </c>
      <c r="H15" s="153"/>
      <c r="I15" s="152">
        <v>1.4</v>
      </c>
      <c r="J15" s="72"/>
      <c r="K15" s="72"/>
      <c r="L15" s="160"/>
      <c r="M15" s="161">
        <v>5</v>
      </c>
      <c r="N15" s="161">
        <f t="shared" si="7"/>
        <v>0</v>
      </c>
      <c r="O15" s="161"/>
      <c r="P15" s="161"/>
      <c r="Q15" s="161"/>
      <c r="R15" s="161"/>
      <c r="S15" s="151"/>
      <c r="T15" s="153"/>
      <c r="U15" s="138">
        <v>5.63</v>
      </c>
      <c r="V15" s="153">
        <f t="shared" si="8"/>
        <v>0</v>
      </c>
      <c r="W15" s="153">
        <v>21.86</v>
      </c>
      <c r="X15" s="153"/>
      <c r="Y15" s="153"/>
      <c r="Z15" s="153">
        <v>4.3499999999999996</v>
      </c>
    </row>
    <row r="16" spans="1:27" x14ac:dyDescent="0.3">
      <c r="B16" s="151">
        <v>9</v>
      </c>
      <c r="C16" s="152">
        <v>3</v>
      </c>
      <c r="D16" s="72">
        <v>0.8</v>
      </c>
      <c r="E16" s="72"/>
      <c r="F16" s="151">
        <v>3</v>
      </c>
      <c r="G16" s="153">
        <v>0.8</v>
      </c>
      <c r="H16" s="153"/>
      <c r="I16" s="152">
        <v>5.6</v>
      </c>
      <c r="J16" s="72"/>
      <c r="K16" s="72"/>
      <c r="L16" s="160"/>
      <c r="M16" s="161">
        <v>5.17</v>
      </c>
      <c r="N16" s="161"/>
      <c r="O16" s="161"/>
      <c r="P16" s="161"/>
      <c r="Q16" s="161"/>
      <c r="R16" s="161"/>
      <c r="T16" s="153"/>
      <c r="U16" s="153">
        <v>5.0999999999999996</v>
      </c>
      <c r="V16" s="153">
        <f t="shared" si="8"/>
        <v>0</v>
      </c>
      <c r="W16" s="153">
        <v>5.42</v>
      </c>
      <c r="X16" s="153"/>
      <c r="Y16" s="153"/>
      <c r="Z16" s="153"/>
    </row>
    <row r="17" spans="2:26" x14ac:dyDescent="0.3">
      <c r="B17" s="151">
        <v>1.47</v>
      </c>
      <c r="C17" s="152">
        <v>1.1499999999999999</v>
      </c>
      <c r="D17" s="72">
        <v>0.8</v>
      </c>
      <c r="E17" s="72"/>
      <c r="F17" s="151">
        <v>1.1499999999999999</v>
      </c>
      <c r="G17" s="153">
        <v>0.8</v>
      </c>
      <c r="H17" s="153"/>
      <c r="I17" s="152">
        <v>5.12</v>
      </c>
      <c r="J17" s="72"/>
      <c r="K17" s="72"/>
      <c r="L17" s="160"/>
      <c r="M17" s="161">
        <v>7.6</v>
      </c>
      <c r="N17" s="161"/>
      <c r="O17" s="161"/>
      <c r="P17" s="161"/>
      <c r="Q17" s="161"/>
      <c r="R17" s="161"/>
      <c r="T17" s="153"/>
      <c r="U17" s="138"/>
      <c r="V17" s="153"/>
      <c r="W17" s="153">
        <v>7.2</v>
      </c>
      <c r="X17" s="153"/>
      <c r="Y17" s="153"/>
      <c r="Z17" s="153"/>
    </row>
    <row r="18" spans="2:26" x14ac:dyDescent="0.3">
      <c r="B18" s="151">
        <v>1.25</v>
      </c>
      <c r="C18" s="152">
        <v>0.6</v>
      </c>
      <c r="D18" s="72"/>
      <c r="E18" s="72"/>
      <c r="F18" s="151">
        <v>0.6</v>
      </c>
      <c r="G18" s="153"/>
      <c r="H18" s="153"/>
      <c r="I18" s="152">
        <v>1.8</v>
      </c>
      <c r="J18" s="72"/>
      <c r="K18" s="72"/>
      <c r="L18" s="160"/>
      <c r="M18" s="161">
        <v>4</v>
      </c>
      <c r="N18" s="161"/>
      <c r="O18" s="161"/>
      <c r="P18" s="161"/>
      <c r="Q18" s="161"/>
      <c r="R18" s="161"/>
      <c r="T18" s="153"/>
      <c r="U18" s="138"/>
      <c r="V18" s="153"/>
      <c r="W18" s="153"/>
      <c r="X18" s="153"/>
      <c r="Y18" s="153"/>
      <c r="Z18" s="153"/>
    </row>
    <row r="19" spans="2:26" x14ac:dyDescent="0.3">
      <c r="B19" s="151">
        <v>3.2</v>
      </c>
      <c r="C19" s="152">
        <v>1</v>
      </c>
      <c r="D19" s="72"/>
      <c r="E19" s="72"/>
      <c r="F19" s="151">
        <v>1</v>
      </c>
      <c r="G19" s="153"/>
      <c r="H19" s="153"/>
      <c r="I19" s="152">
        <v>0.6</v>
      </c>
      <c r="J19" s="72"/>
      <c r="K19" s="72"/>
      <c r="L19" s="160"/>
      <c r="M19" s="161"/>
      <c r="N19" s="161"/>
      <c r="O19" s="161"/>
      <c r="P19" s="161"/>
      <c r="Q19" s="161"/>
      <c r="R19" s="161"/>
      <c r="S19" s="151"/>
      <c r="T19" s="153"/>
      <c r="U19" s="138"/>
      <c r="V19" s="153"/>
      <c r="W19" s="153"/>
      <c r="X19" s="153"/>
      <c r="Y19" s="153"/>
      <c r="Z19" s="153"/>
    </row>
    <row r="20" spans="2:26" x14ac:dyDescent="0.3">
      <c r="B20" s="151">
        <v>4</v>
      </c>
      <c r="C20" s="152">
        <v>8</v>
      </c>
      <c r="D20" s="72"/>
      <c r="E20" s="72"/>
      <c r="F20" s="151">
        <v>8</v>
      </c>
      <c r="G20" s="153"/>
      <c r="H20" s="153"/>
      <c r="I20" s="152"/>
      <c r="J20" s="72"/>
      <c r="K20" s="72"/>
      <c r="L20" s="160"/>
      <c r="M20" s="161"/>
      <c r="N20" s="161"/>
      <c r="O20" s="161"/>
      <c r="P20" s="161"/>
      <c r="Q20" s="161"/>
      <c r="R20" s="161"/>
      <c r="S20" s="151"/>
      <c r="T20" s="153"/>
      <c r="U20" s="138"/>
      <c r="V20" s="153"/>
      <c r="W20" s="153"/>
      <c r="X20" s="153"/>
      <c r="Y20" s="153"/>
      <c r="Z20" s="153"/>
    </row>
    <row r="21" spans="2:26" x14ac:dyDescent="0.3">
      <c r="B21" s="151">
        <v>11.2</v>
      </c>
      <c r="C21" s="152">
        <v>1</v>
      </c>
      <c r="D21" s="72"/>
      <c r="E21" s="72"/>
      <c r="F21" s="151">
        <v>1</v>
      </c>
      <c r="G21" s="153"/>
      <c r="H21" s="153"/>
      <c r="I21" s="152"/>
      <c r="J21" s="72"/>
      <c r="K21" s="72"/>
      <c r="L21" s="160"/>
      <c r="M21" s="161"/>
      <c r="N21" s="161"/>
      <c r="O21" s="161"/>
      <c r="P21" s="161"/>
      <c r="Q21" s="161"/>
      <c r="R21" s="161"/>
      <c r="S21" s="151"/>
      <c r="T21" s="153"/>
      <c r="U21" s="138"/>
      <c r="V21" s="153"/>
      <c r="W21" s="153"/>
      <c r="X21" s="153"/>
      <c r="Y21" s="153"/>
      <c r="Z21" s="153"/>
    </row>
    <row r="22" spans="2:26" x14ac:dyDescent="0.3">
      <c r="B22" s="151">
        <v>2.1</v>
      </c>
      <c r="C22" s="152">
        <v>10.6</v>
      </c>
      <c r="D22" s="72"/>
      <c r="E22" s="72"/>
      <c r="F22" s="151">
        <v>10.6</v>
      </c>
      <c r="G22" s="153"/>
      <c r="H22" s="153"/>
      <c r="I22" s="152"/>
      <c r="J22" s="72"/>
      <c r="K22" s="72"/>
      <c r="L22" s="160"/>
      <c r="M22" s="161"/>
      <c r="N22" s="161"/>
      <c r="O22" s="161"/>
      <c r="P22" s="161"/>
      <c r="Q22" s="161"/>
      <c r="R22" s="161"/>
      <c r="S22" s="151"/>
      <c r="T22" s="153"/>
      <c r="U22" s="138"/>
      <c r="V22" s="153"/>
      <c r="W22" s="153"/>
      <c r="X22" s="153"/>
      <c r="Y22" s="153"/>
      <c r="Z22" s="153"/>
    </row>
    <row r="23" spans="2:26" x14ac:dyDescent="0.3">
      <c r="B23" s="151">
        <v>1.4</v>
      </c>
      <c r="C23" s="152">
        <v>1</v>
      </c>
      <c r="D23" s="72"/>
      <c r="E23" s="72"/>
      <c r="F23" s="151">
        <v>1</v>
      </c>
      <c r="G23" s="153"/>
      <c r="H23" s="153"/>
      <c r="I23" s="152"/>
      <c r="J23" s="72"/>
      <c r="K23" s="72"/>
      <c r="L23" s="160"/>
      <c r="M23" s="161"/>
      <c r="N23" s="161"/>
      <c r="O23" s="161"/>
      <c r="P23" s="161"/>
      <c r="Q23" s="161"/>
      <c r="R23" s="161"/>
      <c r="S23" s="151"/>
      <c r="T23" s="153"/>
      <c r="U23" s="138"/>
      <c r="V23" s="153"/>
      <c r="W23" s="153"/>
      <c r="X23" s="153"/>
      <c r="Y23" s="153"/>
      <c r="Z23" s="153"/>
    </row>
    <row r="24" spans="2:26" x14ac:dyDescent="0.3">
      <c r="B24" s="151">
        <v>1.36</v>
      </c>
      <c r="C24" s="152">
        <v>1</v>
      </c>
      <c r="D24" s="72"/>
      <c r="E24" s="72"/>
      <c r="F24" s="151">
        <v>1</v>
      </c>
      <c r="G24" s="153"/>
      <c r="H24" s="153"/>
      <c r="I24" s="152"/>
      <c r="J24" s="72"/>
      <c r="K24" s="72"/>
      <c r="L24" s="160"/>
      <c r="M24" s="161"/>
      <c r="N24" s="161"/>
      <c r="O24" s="161"/>
      <c r="P24" s="161"/>
      <c r="Q24" s="161"/>
      <c r="R24" s="161"/>
      <c r="S24" s="151"/>
      <c r="T24" s="153"/>
      <c r="U24" s="138"/>
      <c r="V24" s="153"/>
      <c r="W24" s="153"/>
      <c r="X24" s="153"/>
      <c r="Y24" s="153"/>
      <c r="Z24" s="153"/>
    </row>
    <row r="25" spans="2:26" x14ac:dyDescent="0.3">
      <c r="B25" s="151">
        <v>1.6</v>
      </c>
      <c r="C25" s="152">
        <v>0.6</v>
      </c>
      <c r="D25" s="72"/>
      <c r="E25" s="72"/>
      <c r="F25" s="151">
        <v>0.6</v>
      </c>
      <c r="G25" s="153"/>
      <c r="H25" s="153"/>
      <c r="I25" s="152"/>
      <c r="J25" s="72"/>
      <c r="K25" s="72"/>
      <c r="L25" s="160"/>
      <c r="M25" s="161"/>
      <c r="N25" s="161"/>
      <c r="O25" s="161"/>
      <c r="P25" s="161"/>
      <c r="Q25" s="161"/>
      <c r="R25" s="161"/>
      <c r="S25" s="151"/>
      <c r="T25" s="153"/>
      <c r="U25" s="138"/>
      <c r="V25" s="153"/>
      <c r="W25" s="153"/>
      <c r="X25" s="153"/>
      <c r="Y25" s="153"/>
      <c r="Z25" s="153"/>
    </row>
    <row r="26" spans="2:26" x14ac:dyDescent="0.3">
      <c r="B26" s="151">
        <v>1.63</v>
      </c>
      <c r="C26" s="152">
        <v>0.6</v>
      </c>
      <c r="D26" s="72"/>
      <c r="E26" s="72"/>
      <c r="F26" s="151">
        <v>0.6</v>
      </c>
      <c r="G26" s="153"/>
      <c r="H26" s="153"/>
      <c r="I26" s="152"/>
      <c r="J26" s="72"/>
      <c r="K26" s="72"/>
      <c r="L26" s="160"/>
      <c r="M26" s="161"/>
      <c r="N26" s="161"/>
      <c r="O26" s="161"/>
      <c r="P26" s="161"/>
      <c r="Q26" s="161"/>
      <c r="R26" s="161"/>
      <c r="S26" s="151"/>
      <c r="T26" s="153"/>
      <c r="U26" s="138"/>
      <c r="V26" s="153"/>
      <c r="W26" s="153"/>
      <c r="X26" s="153"/>
      <c r="Y26" s="153"/>
      <c r="Z26" s="153"/>
    </row>
    <row r="27" spans="2:26" x14ac:dyDescent="0.3">
      <c r="B27" s="151">
        <v>15.2</v>
      </c>
      <c r="C27" s="152">
        <v>3</v>
      </c>
      <c r="D27" s="72"/>
      <c r="E27" s="72"/>
      <c r="F27" s="151">
        <v>3</v>
      </c>
      <c r="G27" s="153"/>
      <c r="H27" s="153"/>
      <c r="I27" s="152"/>
      <c r="J27" s="72"/>
      <c r="K27" s="72"/>
      <c r="L27" s="160"/>
      <c r="M27" s="161"/>
      <c r="N27" s="161"/>
      <c r="O27" s="161"/>
      <c r="P27" s="161"/>
      <c r="Q27" s="161"/>
      <c r="R27" s="161"/>
      <c r="S27" s="151"/>
      <c r="T27" s="153"/>
      <c r="U27" s="138"/>
      <c r="V27" s="153"/>
      <c r="W27" s="153"/>
      <c r="X27" s="153"/>
      <c r="Y27" s="153"/>
      <c r="Z27" s="153"/>
    </row>
    <row r="28" spans="2:26" x14ac:dyDescent="0.3">
      <c r="B28" s="151">
        <v>9.0500000000000007</v>
      </c>
      <c r="C28" s="152">
        <v>1</v>
      </c>
      <c r="D28" s="72"/>
      <c r="E28" s="72"/>
      <c r="F28" s="151">
        <v>0.6</v>
      </c>
      <c r="G28" s="153"/>
      <c r="H28" s="153"/>
      <c r="I28" s="152"/>
      <c r="J28" s="72"/>
      <c r="K28" s="72"/>
      <c r="L28" s="160"/>
      <c r="M28" s="161"/>
      <c r="N28" s="161"/>
      <c r="O28" s="161"/>
      <c r="P28" s="161"/>
      <c r="Q28" s="161"/>
      <c r="R28" s="161"/>
      <c r="S28" s="151"/>
      <c r="T28" s="153"/>
      <c r="U28" s="138"/>
      <c r="V28" s="153"/>
      <c r="W28" s="153"/>
      <c r="X28" s="153"/>
      <c r="Y28" s="153"/>
      <c r="Z28" s="153"/>
    </row>
    <row r="29" spans="2:26" x14ac:dyDescent="0.3">
      <c r="B29" s="151">
        <v>6.15</v>
      </c>
      <c r="C29" s="152">
        <v>0.6</v>
      </c>
      <c r="D29" s="72"/>
      <c r="E29" s="72"/>
      <c r="F29" s="151">
        <v>1.4</v>
      </c>
      <c r="G29" s="153"/>
      <c r="H29" s="153"/>
      <c r="I29" s="152"/>
      <c r="J29" s="72"/>
      <c r="K29" s="72"/>
      <c r="L29" s="160"/>
      <c r="M29" s="161"/>
      <c r="N29" s="161"/>
      <c r="O29" s="161"/>
      <c r="P29" s="161"/>
      <c r="Q29" s="161"/>
      <c r="R29" s="161"/>
      <c r="S29" s="151"/>
      <c r="T29" s="153"/>
      <c r="U29" s="138"/>
      <c r="V29" s="153"/>
      <c r="W29" s="153"/>
      <c r="X29" s="153"/>
      <c r="Y29" s="153"/>
      <c r="Z29" s="153"/>
    </row>
    <row r="30" spans="2:26" x14ac:dyDescent="0.3">
      <c r="B30" s="151">
        <v>1.53</v>
      </c>
      <c r="C30" s="152">
        <v>3</v>
      </c>
      <c r="D30" s="72"/>
      <c r="E30" s="72"/>
      <c r="F30" s="151">
        <v>3</v>
      </c>
      <c r="G30" s="153"/>
      <c r="H30" s="153"/>
      <c r="I30" s="152"/>
      <c r="J30" s="72"/>
      <c r="K30" s="72"/>
      <c r="L30" s="160"/>
      <c r="M30" s="161"/>
      <c r="N30" s="161"/>
      <c r="O30" s="161"/>
      <c r="P30" s="161"/>
      <c r="Q30" s="161"/>
      <c r="R30" s="161"/>
      <c r="S30" s="151"/>
      <c r="T30" s="153"/>
      <c r="U30" s="138"/>
      <c r="V30" s="153"/>
      <c r="W30" s="153"/>
      <c r="X30" s="153"/>
      <c r="Y30" s="153"/>
      <c r="Z30" s="153"/>
    </row>
    <row r="31" spans="2:26" x14ac:dyDescent="0.3">
      <c r="B31" s="151">
        <v>3.3</v>
      </c>
      <c r="C31" s="152">
        <v>1</v>
      </c>
      <c r="D31" s="72"/>
      <c r="E31" s="72"/>
      <c r="F31" s="151">
        <v>1</v>
      </c>
      <c r="G31" s="153"/>
      <c r="H31" s="153"/>
      <c r="I31" s="152"/>
      <c r="J31" s="72"/>
      <c r="K31" s="72"/>
      <c r="L31" s="160"/>
      <c r="M31" s="161"/>
      <c r="N31" s="161"/>
      <c r="O31" s="161"/>
      <c r="P31" s="161"/>
      <c r="Q31" s="161"/>
      <c r="R31" s="161"/>
      <c r="S31" s="151"/>
      <c r="T31" s="153"/>
      <c r="U31" s="138"/>
      <c r="V31" s="153"/>
      <c r="W31" s="153"/>
      <c r="X31" s="153"/>
      <c r="Y31" s="153"/>
      <c r="Z31" s="153"/>
    </row>
    <row r="32" spans="2:26" x14ac:dyDescent="0.3">
      <c r="B32" s="151">
        <v>0.8</v>
      </c>
      <c r="C32" s="152">
        <v>0.8</v>
      </c>
      <c r="D32" s="72"/>
      <c r="E32" s="72"/>
      <c r="F32" s="151">
        <v>0.8</v>
      </c>
      <c r="G32" s="153"/>
      <c r="H32" s="153"/>
      <c r="I32" s="152"/>
      <c r="J32" s="72"/>
      <c r="K32" s="72"/>
      <c r="L32" s="160"/>
      <c r="M32" s="161"/>
      <c r="N32" s="161"/>
      <c r="O32" s="161"/>
      <c r="P32" s="161"/>
      <c r="Q32" s="161"/>
      <c r="R32" s="161"/>
      <c r="S32" s="151"/>
      <c r="T32" s="153"/>
      <c r="U32" s="138"/>
      <c r="V32" s="153"/>
      <c r="W32" s="153"/>
      <c r="X32" s="153"/>
      <c r="Y32" s="153"/>
      <c r="Z32" s="153"/>
    </row>
    <row r="33" spans="2:26" x14ac:dyDescent="0.3">
      <c r="B33" s="151">
        <v>1.1000000000000001</v>
      </c>
      <c r="C33" s="152">
        <v>0.9</v>
      </c>
      <c r="D33" s="72"/>
      <c r="E33" s="72"/>
      <c r="F33" s="151">
        <v>0.9</v>
      </c>
      <c r="G33" s="153"/>
      <c r="H33" s="153"/>
      <c r="I33" s="152"/>
      <c r="J33" s="72"/>
      <c r="K33" s="72"/>
      <c r="L33" s="160"/>
      <c r="M33" s="161"/>
      <c r="N33" s="161"/>
      <c r="O33" s="161"/>
      <c r="P33" s="161"/>
      <c r="Q33" s="161"/>
      <c r="R33" s="161"/>
      <c r="S33" s="151"/>
      <c r="T33" s="153"/>
      <c r="U33" s="138"/>
      <c r="V33" s="153"/>
      <c r="W33" s="153"/>
      <c r="X33" s="153"/>
      <c r="Y33" s="153"/>
      <c r="Z33" s="153"/>
    </row>
    <row r="34" spans="2:26" x14ac:dyDescent="0.3">
      <c r="B34" s="151">
        <v>3.46</v>
      </c>
      <c r="C34" s="152">
        <v>4.5999999999999996</v>
      </c>
      <c r="D34" s="72"/>
      <c r="E34" s="72"/>
      <c r="F34" s="151">
        <v>4.5999999999999996</v>
      </c>
      <c r="G34" s="153"/>
      <c r="H34" s="153"/>
      <c r="I34" s="152"/>
      <c r="J34" s="72"/>
      <c r="K34" s="72"/>
      <c r="L34" s="160"/>
      <c r="M34" s="161"/>
      <c r="N34" s="161"/>
      <c r="O34" s="161"/>
      <c r="P34" s="161"/>
      <c r="Q34" s="161"/>
      <c r="R34" s="161"/>
      <c r="S34" s="151"/>
      <c r="T34" s="153"/>
      <c r="U34" s="138"/>
      <c r="V34" s="153"/>
      <c r="W34" s="153"/>
      <c r="X34" s="153"/>
      <c r="Y34" s="153"/>
      <c r="Z34" s="153"/>
    </row>
    <row r="35" spans="2:26" x14ac:dyDescent="0.3">
      <c r="B35" s="151">
        <v>1.6</v>
      </c>
      <c r="C35" s="152">
        <v>1.4</v>
      </c>
      <c r="D35" s="72"/>
      <c r="E35" s="72"/>
      <c r="F35" s="151">
        <v>1.4</v>
      </c>
      <c r="G35" s="153"/>
      <c r="H35" s="153"/>
      <c r="I35" s="152"/>
      <c r="J35" s="72"/>
      <c r="K35" s="72"/>
      <c r="L35" s="160"/>
      <c r="M35" s="161"/>
      <c r="N35" s="161"/>
      <c r="O35" s="161"/>
      <c r="P35" s="161"/>
      <c r="Q35" s="161"/>
      <c r="R35" s="161"/>
      <c r="S35" s="151"/>
      <c r="T35" s="153"/>
      <c r="U35" s="138"/>
      <c r="V35" s="153"/>
      <c r="W35" s="153"/>
      <c r="X35" s="153"/>
      <c r="Y35" s="153"/>
      <c r="Z35" s="153"/>
    </row>
    <row r="36" spans="2:26" x14ac:dyDescent="0.3">
      <c r="B36" s="151">
        <v>5</v>
      </c>
      <c r="C36" s="152">
        <v>11.05</v>
      </c>
      <c r="D36" s="72"/>
      <c r="E36" s="72"/>
      <c r="F36" s="151">
        <v>11.05</v>
      </c>
      <c r="G36" s="153"/>
      <c r="H36" s="153"/>
      <c r="I36" s="152"/>
      <c r="J36" s="72"/>
      <c r="K36" s="72"/>
      <c r="L36" s="160"/>
      <c r="M36" s="161"/>
      <c r="N36" s="161"/>
      <c r="O36" s="161"/>
      <c r="P36" s="161"/>
      <c r="Q36" s="161"/>
      <c r="R36" s="161"/>
      <c r="S36" s="151"/>
      <c r="T36" s="153"/>
      <c r="U36" s="138"/>
      <c r="V36" s="153"/>
      <c r="W36" s="153"/>
      <c r="X36" s="153"/>
      <c r="Y36" s="153"/>
      <c r="Z36" s="153"/>
    </row>
    <row r="37" spans="2:26" x14ac:dyDescent="0.3">
      <c r="B37" s="151">
        <v>5.4</v>
      </c>
      <c r="C37" s="152">
        <v>1.4</v>
      </c>
      <c r="D37" s="72"/>
      <c r="E37" s="72"/>
      <c r="F37" s="151">
        <v>1.4</v>
      </c>
      <c r="G37" s="153"/>
      <c r="H37" s="153"/>
      <c r="I37" s="152"/>
      <c r="J37" s="72"/>
      <c r="K37" s="72"/>
      <c r="L37" s="160"/>
      <c r="M37" s="161"/>
      <c r="N37" s="161"/>
      <c r="O37" s="161"/>
      <c r="P37" s="161"/>
      <c r="Q37" s="161"/>
      <c r="R37" s="161"/>
      <c r="S37" s="151"/>
      <c r="T37" s="153"/>
      <c r="U37" s="138"/>
      <c r="V37" s="153"/>
      <c r="W37" s="153"/>
      <c r="X37" s="153"/>
      <c r="Y37" s="153"/>
      <c r="Z37" s="153"/>
    </row>
    <row r="38" spans="2:26" x14ac:dyDescent="0.3">
      <c r="B38" s="151">
        <v>5.6</v>
      </c>
      <c r="C38" s="152">
        <v>4.4000000000000004</v>
      </c>
      <c r="D38" s="72"/>
      <c r="E38" s="72"/>
      <c r="F38" s="151">
        <v>4.4000000000000004</v>
      </c>
      <c r="G38" s="153"/>
      <c r="H38" s="153"/>
      <c r="I38" s="152"/>
      <c r="J38" s="72"/>
      <c r="K38" s="72"/>
      <c r="L38" s="160"/>
      <c r="M38" s="161"/>
      <c r="N38" s="161"/>
      <c r="O38" s="161"/>
      <c r="P38" s="161"/>
      <c r="Q38" s="161"/>
      <c r="R38" s="161"/>
      <c r="S38" s="151"/>
      <c r="T38" s="153"/>
      <c r="U38" s="138"/>
      <c r="V38" s="153"/>
      <c r="W38" s="153"/>
      <c r="X38" s="153"/>
      <c r="Y38" s="153"/>
      <c r="Z38" s="153"/>
    </row>
    <row r="39" spans="2:26" x14ac:dyDescent="0.3">
      <c r="B39" s="151">
        <v>1.2</v>
      </c>
      <c r="C39" s="152">
        <v>1</v>
      </c>
      <c r="D39" s="72"/>
      <c r="E39" s="72"/>
      <c r="F39" s="151"/>
      <c r="G39" s="153"/>
      <c r="H39" s="153"/>
      <c r="I39" s="152"/>
      <c r="J39" s="72"/>
      <c r="K39" s="72"/>
      <c r="L39" s="160"/>
      <c r="M39" s="161"/>
      <c r="N39" s="161"/>
      <c r="O39" s="161"/>
      <c r="P39" s="161"/>
      <c r="Q39" s="161"/>
      <c r="R39" s="161"/>
      <c r="S39" s="151"/>
      <c r="T39" s="153"/>
      <c r="U39" s="138"/>
      <c r="V39" s="153"/>
      <c r="W39" s="153"/>
      <c r="X39" s="153"/>
      <c r="Y39" s="153"/>
      <c r="Z39" s="153"/>
    </row>
    <row r="40" spans="2:26" x14ac:dyDescent="0.3">
      <c r="B40" s="151">
        <v>1.2</v>
      </c>
      <c r="C40" s="152">
        <v>0.6</v>
      </c>
      <c r="D40" s="72"/>
      <c r="E40" s="72"/>
      <c r="F40" s="151"/>
      <c r="G40" s="153"/>
      <c r="H40" s="153"/>
      <c r="I40" s="152"/>
      <c r="J40" s="72"/>
      <c r="K40" s="72"/>
      <c r="L40" s="160"/>
      <c r="M40" s="161"/>
      <c r="N40" s="161"/>
      <c r="O40" s="161"/>
      <c r="P40" s="161"/>
      <c r="Q40" s="161"/>
      <c r="R40" s="161"/>
      <c r="S40" s="151"/>
      <c r="T40" s="153"/>
      <c r="U40" s="138"/>
      <c r="V40" s="153"/>
      <c r="W40" s="153"/>
      <c r="X40" s="153"/>
      <c r="Y40" s="153"/>
      <c r="Z40" s="153"/>
    </row>
    <row r="41" spans="2:26" x14ac:dyDescent="0.3">
      <c r="B41" s="151">
        <v>2.8</v>
      </c>
      <c r="C41" s="152"/>
      <c r="D41" s="72"/>
      <c r="E41" s="72"/>
      <c r="F41" s="151"/>
      <c r="G41" s="153"/>
      <c r="H41" s="153"/>
      <c r="I41" s="152"/>
      <c r="J41" s="72"/>
      <c r="K41" s="72"/>
      <c r="L41" s="160"/>
      <c r="M41" s="161"/>
      <c r="N41" s="161"/>
      <c r="O41" s="161"/>
      <c r="P41" s="161"/>
      <c r="Q41" s="161"/>
      <c r="R41" s="161"/>
      <c r="S41" s="151"/>
      <c r="T41" s="153"/>
      <c r="U41" s="138"/>
      <c r="V41" s="153"/>
      <c r="W41" s="153"/>
      <c r="X41" s="153"/>
      <c r="Y41" s="153"/>
      <c r="Z41" s="153"/>
    </row>
    <row r="42" spans="2:26" x14ac:dyDescent="0.3">
      <c r="B42" s="151">
        <v>1.4</v>
      </c>
      <c r="C42" s="152"/>
      <c r="D42" s="72"/>
      <c r="E42" s="72"/>
      <c r="F42" s="151"/>
      <c r="G42" s="153"/>
      <c r="H42" s="153"/>
      <c r="I42" s="152"/>
      <c r="J42" s="72"/>
      <c r="K42" s="72"/>
      <c r="L42" s="160"/>
      <c r="M42" s="161"/>
      <c r="N42" s="161"/>
      <c r="O42" s="161"/>
      <c r="P42" s="161"/>
      <c r="Q42" s="161"/>
      <c r="R42" s="161"/>
      <c r="S42" s="151"/>
      <c r="T42" s="153"/>
      <c r="U42" s="138"/>
      <c r="V42" s="153"/>
      <c r="W42" s="153"/>
      <c r="X42" s="153"/>
      <c r="Y42" s="153"/>
      <c r="Z42" s="153"/>
    </row>
    <row r="43" spans="2:26" x14ac:dyDescent="0.3">
      <c r="B43" s="151"/>
      <c r="C43" s="152"/>
      <c r="D43" s="72"/>
      <c r="E43" s="72"/>
      <c r="F43" s="151"/>
      <c r="G43" s="153"/>
      <c r="H43" s="153"/>
      <c r="I43" s="152"/>
      <c r="J43" s="72"/>
      <c r="K43" s="72"/>
      <c r="L43" s="160"/>
      <c r="M43" s="161"/>
      <c r="N43" s="161"/>
      <c r="O43" s="161"/>
      <c r="P43" s="161"/>
      <c r="Q43" s="161"/>
      <c r="R43" s="161"/>
      <c r="S43" s="151"/>
      <c r="T43" s="153"/>
      <c r="U43" s="138"/>
      <c r="V43" s="153"/>
      <c r="W43" s="153"/>
      <c r="X43" s="153"/>
      <c r="Y43" s="153"/>
      <c r="Z43" s="153"/>
    </row>
    <row r="44" spans="2:26" x14ac:dyDescent="0.3">
      <c r="B44" s="151"/>
      <c r="C44" s="152"/>
      <c r="D44" s="72"/>
      <c r="E44" s="72"/>
      <c r="F44" s="151"/>
      <c r="G44" s="153"/>
      <c r="H44" s="153"/>
      <c r="I44" s="152"/>
      <c r="J44" s="72"/>
      <c r="K44" s="72"/>
      <c r="L44" s="160"/>
      <c r="M44" s="161"/>
      <c r="N44" s="161"/>
      <c r="O44" s="161"/>
      <c r="P44" s="161"/>
      <c r="Q44" s="161"/>
      <c r="R44" s="161"/>
      <c r="S44" s="151"/>
      <c r="T44" s="153"/>
      <c r="U44" s="138"/>
      <c r="V44" s="153"/>
      <c r="W44" s="153"/>
      <c r="X44" s="153"/>
      <c r="Y44" s="153"/>
      <c r="Z44" s="153"/>
    </row>
    <row r="45" spans="2:26" x14ac:dyDescent="0.3">
      <c r="B45" s="151"/>
      <c r="C45" s="152"/>
      <c r="D45" s="72"/>
      <c r="E45" s="72"/>
      <c r="F45" s="151"/>
      <c r="G45" s="153"/>
      <c r="H45" s="153"/>
      <c r="I45" s="152"/>
      <c r="J45" s="72"/>
      <c r="K45" s="72"/>
      <c r="L45" s="160"/>
      <c r="M45" s="161"/>
      <c r="N45" s="161"/>
      <c r="O45" s="161"/>
      <c r="P45" s="161"/>
      <c r="Q45" s="161"/>
      <c r="R45" s="161"/>
      <c r="S45" s="151"/>
      <c r="T45" s="153"/>
      <c r="U45" s="138"/>
      <c r="V45" s="153"/>
      <c r="W45" s="153"/>
      <c r="X45" s="153"/>
      <c r="Y45" s="153"/>
      <c r="Z45" s="153"/>
    </row>
    <row r="46" spans="2:26" x14ac:dyDescent="0.3">
      <c r="B46" s="151"/>
      <c r="C46" s="152"/>
      <c r="D46" s="72"/>
      <c r="E46" s="72"/>
      <c r="F46" s="151"/>
      <c r="G46" s="153"/>
      <c r="H46" s="153"/>
      <c r="I46" s="152"/>
      <c r="J46" s="72"/>
      <c r="K46" s="72"/>
      <c r="L46" s="160"/>
      <c r="M46" s="161"/>
      <c r="N46" s="161"/>
      <c r="O46" s="161"/>
      <c r="P46" s="161"/>
      <c r="Q46" s="161"/>
      <c r="R46" s="161"/>
      <c r="S46" s="151"/>
      <c r="T46" s="153"/>
      <c r="U46" s="138"/>
      <c r="V46" s="153"/>
      <c r="W46" s="153"/>
      <c r="X46" s="153"/>
      <c r="Y46" s="153"/>
      <c r="Z46" s="153"/>
    </row>
    <row r="47" spans="2:26" x14ac:dyDescent="0.3">
      <c r="B47" s="151"/>
      <c r="C47" s="152"/>
      <c r="D47" s="72"/>
      <c r="E47" s="72"/>
      <c r="F47" s="151"/>
      <c r="G47" s="153"/>
      <c r="H47" s="153"/>
      <c r="I47" s="152"/>
      <c r="J47" s="72"/>
      <c r="K47" s="72"/>
      <c r="L47" s="160"/>
      <c r="M47" s="161"/>
      <c r="N47" s="161"/>
      <c r="O47" s="161"/>
      <c r="P47" s="161"/>
      <c r="Q47" s="161"/>
      <c r="R47" s="161"/>
      <c r="S47" s="151"/>
      <c r="T47" s="153"/>
      <c r="U47" s="138"/>
      <c r="V47" s="153"/>
      <c r="W47" s="153"/>
      <c r="X47" s="153"/>
      <c r="Y47" s="153"/>
      <c r="Z47" s="153"/>
    </row>
    <row r="48" spans="2:26" x14ac:dyDescent="0.3">
      <c r="B48" s="151"/>
      <c r="C48" s="152"/>
      <c r="D48" s="72"/>
      <c r="E48" s="72"/>
      <c r="F48" s="151"/>
      <c r="G48" s="153"/>
      <c r="H48" s="153"/>
      <c r="I48" s="152"/>
      <c r="J48" s="72"/>
      <c r="K48" s="72"/>
      <c r="L48" s="160"/>
      <c r="M48" s="161"/>
      <c r="N48" s="161"/>
      <c r="O48" s="161"/>
      <c r="P48" s="161"/>
      <c r="Q48" s="161"/>
      <c r="R48" s="161"/>
      <c r="S48" s="151"/>
      <c r="T48" s="153"/>
      <c r="U48" s="138"/>
      <c r="V48" s="153"/>
      <c r="W48" s="153"/>
      <c r="X48" s="153"/>
      <c r="Y48" s="153"/>
      <c r="Z48" s="153"/>
    </row>
    <row r="49" spans="2:26" x14ac:dyDescent="0.3">
      <c r="B49" s="151"/>
      <c r="C49" s="152"/>
      <c r="D49" s="72"/>
      <c r="E49" s="72"/>
      <c r="F49" s="151"/>
      <c r="G49" s="153"/>
      <c r="H49" s="153"/>
      <c r="I49" s="152"/>
      <c r="J49" s="72"/>
      <c r="K49" s="72"/>
      <c r="L49" s="160"/>
      <c r="M49" s="161"/>
      <c r="N49" s="161"/>
      <c r="O49" s="161"/>
      <c r="P49" s="161"/>
      <c r="Q49" s="161"/>
      <c r="R49" s="161"/>
      <c r="S49" s="151"/>
      <c r="T49" s="153"/>
      <c r="U49" s="138"/>
      <c r="V49" s="153"/>
      <c r="W49" s="153"/>
      <c r="X49" s="153"/>
      <c r="Y49" s="153"/>
      <c r="Z49" s="153"/>
    </row>
    <row r="50" spans="2:26" x14ac:dyDescent="0.3">
      <c r="B50" s="151"/>
      <c r="C50" s="152"/>
      <c r="D50" s="72"/>
      <c r="E50" s="72"/>
      <c r="F50" s="151"/>
      <c r="G50" s="153"/>
      <c r="H50" s="153"/>
      <c r="I50" s="152"/>
      <c r="J50" s="72"/>
      <c r="K50" s="72"/>
      <c r="L50" s="160"/>
      <c r="M50" s="161"/>
      <c r="N50" s="161"/>
      <c r="O50" s="161"/>
      <c r="P50" s="161"/>
      <c r="Q50" s="161"/>
      <c r="R50" s="161"/>
      <c r="S50" s="151"/>
      <c r="T50" s="153"/>
      <c r="U50" s="138"/>
      <c r="V50" s="153"/>
      <c r="W50" s="153"/>
      <c r="X50" s="153"/>
      <c r="Y50" s="153"/>
      <c r="Z50" s="153"/>
    </row>
    <row r="51" spans="2:26" x14ac:dyDescent="0.3">
      <c r="B51" s="151"/>
      <c r="C51" s="152"/>
      <c r="D51" s="72"/>
      <c r="E51" s="72"/>
      <c r="F51" s="151"/>
      <c r="G51" s="153"/>
      <c r="H51" s="153"/>
      <c r="I51" s="152"/>
      <c r="J51" s="72"/>
      <c r="K51" s="72"/>
      <c r="L51" s="160"/>
      <c r="M51" s="161"/>
      <c r="N51" s="161"/>
      <c r="O51" s="161"/>
      <c r="P51" s="161"/>
      <c r="Q51" s="161"/>
      <c r="R51" s="161"/>
      <c r="S51" s="151"/>
      <c r="T51" s="153"/>
      <c r="U51" s="138"/>
      <c r="V51" s="153"/>
      <c r="W51" s="153"/>
      <c r="X51" s="153"/>
      <c r="Y51" s="153"/>
      <c r="Z51" s="153"/>
    </row>
    <row r="52" spans="2:26" x14ac:dyDescent="0.3">
      <c r="B52" s="151"/>
      <c r="C52" s="152"/>
      <c r="D52" s="72"/>
      <c r="E52" s="72"/>
      <c r="F52" s="151"/>
      <c r="G52" s="153"/>
      <c r="H52" s="153"/>
      <c r="I52" s="152"/>
      <c r="J52" s="72"/>
      <c r="K52" s="72"/>
      <c r="L52" s="160"/>
      <c r="M52" s="161"/>
      <c r="N52" s="161"/>
      <c r="O52" s="161"/>
      <c r="P52" s="161"/>
      <c r="Q52" s="161"/>
      <c r="R52" s="161"/>
      <c r="S52" s="151"/>
      <c r="T52" s="153"/>
      <c r="U52" s="138"/>
      <c r="V52" s="153"/>
      <c r="W52" s="153"/>
      <c r="X52" s="153"/>
      <c r="Y52" s="153"/>
      <c r="Z52" s="153"/>
    </row>
    <row r="53" spans="2:26" x14ac:dyDescent="0.3">
      <c r="B53" s="151"/>
      <c r="C53" s="152"/>
      <c r="D53" s="72"/>
      <c r="E53" s="72"/>
      <c r="F53" s="151"/>
      <c r="G53" s="153"/>
      <c r="H53" s="153"/>
      <c r="I53" s="152"/>
      <c r="J53" s="72"/>
      <c r="K53" s="72"/>
      <c r="L53" s="160"/>
      <c r="M53" s="161"/>
      <c r="N53" s="161"/>
      <c r="O53" s="161"/>
      <c r="P53" s="161"/>
      <c r="Q53" s="161"/>
      <c r="R53" s="161"/>
      <c r="S53" s="151"/>
      <c r="T53" s="153"/>
      <c r="U53" s="138"/>
      <c r="V53" s="153"/>
      <c r="W53" s="153"/>
      <c r="X53" s="153"/>
      <c r="Y53" s="153"/>
      <c r="Z53" s="153"/>
    </row>
    <row r="54" spans="2:26" x14ac:dyDescent="0.3">
      <c r="B54" s="151"/>
      <c r="C54" s="152"/>
      <c r="D54" s="72"/>
      <c r="E54" s="72"/>
      <c r="F54" s="151"/>
      <c r="G54" s="153"/>
      <c r="H54" s="153"/>
      <c r="I54" s="152"/>
      <c r="J54" s="72"/>
      <c r="K54" s="72"/>
      <c r="L54" s="160"/>
      <c r="M54" s="161"/>
      <c r="N54" s="161"/>
      <c r="O54" s="161"/>
      <c r="P54" s="161"/>
      <c r="Q54" s="161"/>
      <c r="R54" s="161"/>
      <c r="S54" s="151"/>
      <c r="T54" s="153"/>
      <c r="U54" s="138"/>
      <c r="V54" s="153"/>
      <c r="W54" s="153"/>
      <c r="X54" s="153"/>
      <c r="Y54" s="153"/>
      <c r="Z54" s="153"/>
    </row>
    <row r="55" spans="2:26" x14ac:dyDescent="0.3">
      <c r="B55" s="151"/>
      <c r="C55" s="152"/>
      <c r="D55" s="72"/>
      <c r="E55" s="72"/>
      <c r="F55" s="151"/>
      <c r="G55" s="153"/>
      <c r="H55" s="153"/>
      <c r="I55" s="152"/>
      <c r="J55" s="72"/>
      <c r="K55" s="72"/>
      <c r="L55" s="160"/>
      <c r="M55" s="161"/>
      <c r="N55" s="161"/>
      <c r="O55" s="161"/>
      <c r="P55" s="161"/>
      <c r="Q55" s="161"/>
      <c r="R55" s="161"/>
      <c r="S55" s="151"/>
      <c r="T55" s="153"/>
      <c r="U55" s="138"/>
      <c r="V55" s="153"/>
      <c r="W55" s="153"/>
      <c r="X55" s="153"/>
      <c r="Y55" s="153"/>
      <c r="Z55" s="153"/>
    </row>
    <row r="56" spans="2:26" x14ac:dyDescent="0.3">
      <c r="B56" s="151"/>
      <c r="C56" s="152"/>
      <c r="D56" s="72"/>
      <c r="E56" s="72"/>
      <c r="F56" s="151"/>
      <c r="G56" s="153"/>
      <c r="H56" s="153"/>
      <c r="I56" s="152"/>
      <c r="J56" s="72"/>
      <c r="K56" s="72"/>
      <c r="L56" s="160"/>
      <c r="M56" s="161"/>
      <c r="N56" s="161"/>
      <c r="O56" s="161"/>
      <c r="P56" s="161"/>
      <c r="Q56" s="161"/>
      <c r="R56" s="161"/>
      <c r="S56" s="151"/>
      <c r="T56" s="153"/>
      <c r="U56" s="138"/>
      <c r="V56" s="153"/>
      <c r="W56" s="153"/>
      <c r="X56" s="153"/>
      <c r="Y56" s="153"/>
      <c r="Z56" s="153"/>
    </row>
    <row r="57" spans="2:26" x14ac:dyDescent="0.3">
      <c r="B57" s="151"/>
      <c r="C57" s="152"/>
      <c r="D57" s="72"/>
      <c r="E57" s="72"/>
      <c r="F57" s="151"/>
      <c r="G57" s="153"/>
      <c r="H57" s="153"/>
      <c r="I57" s="152"/>
      <c r="J57" s="72"/>
      <c r="K57" s="72"/>
      <c r="L57" s="160"/>
      <c r="M57" s="161"/>
      <c r="N57" s="161"/>
      <c r="O57" s="161"/>
      <c r="P57" s="161"/>
      <c r="Q57" s="161"/>
      <c r="R57" s="161"/>
      <c r="S57" s="151"/>
      <c r="T57" s="153"/>
      <c r="U57" s="138"/>
      <c r="V57" s="153"/>
      <c r="W57" s="153"/>
      <c r="X57" s="153"/>
      <c r="Y57" s="153"/>
      <c r="Z57" s="153"/>
    </row>
    <row r="58" spans="2:26" x14ac:dyDescent="0.3">
      <c r="B58" s="151"/>
      <c r="C58" s="152"/>
      <c r="D58" s="72"/>
      <c r="E58" s="72"/>
      <c r="F58" s="151"/>
      <c r="G58" s="153"/>
      <c r="H58" s="153"/>
      <c r="I58" s="152"/>
      <c r="J58" s="72"/>
      <c r="K58" s="72"/>
      <c r="L58" s="160"/>
      <c r="M58" s="161"/>
      <c r="N58" s="161"/>
      <c r="O58" s="161"/>
      <c r="P58" s="161"/>
      <c r="Q58" s="161"/>
      <c r="R58" s="161"/>
      <c r="S58" s="151"/>
      <c r="T58" s="153"/>
      <c r="U58" s="138"/>
      <c r="V58" s="153"/>
      <c r="W58" s="153"/>
      <c r="X58" s="153"/>
      <c r="Y58" s="153"/>
      <c r="Z58" s="153"/>
    </row>
    <row r="59" spans="2:26" x14ac:dyDescent="0.3">
      <c r="B59" s="151"/>
      <c r="C59" s="152"/>
      <c r="D59" s="72"/>
      <c r="E59" s="72"/>
      <c r="F59" s="151"/>
      <c r="G59" s="153"/>
      <c r="H59" s="153"/>
      <c r="I59" s="152"/>
      <c r="J59" s="72"/>
      <c r="K59" s="72"/>
      <c r="L59" s="160"/>
      <c r="M59" s="161"/>
      <c r="N59" s="161"/>
      <c r="O59" s="161"/>
      <c r="P59" s="161"/>
      <c r="Q59" s="161"/>
      <c r="R59" s="161"/>
      <c r="S59" s="151"/>
      <c r="T59" s="153"/>
      <c r="U59" s="138"/>
      <c r="V59" s="153"/>
      <c r="W59" s="153"/>
      <c r="X59" s="153"/>
      <c r="Y59" s="153"/>
      <c r="Z59" s="153"/>
    </row>
    <row r="60" spans="2:26" x14ac:dyDescent="0.3">
      <c r="B60" s="151"/>
      <c r="C60" s="152"/>
      <c r="D60" s="72"/>
      <c r="E60" s="72"/>
      <c r="F60" s="151"/>
      <c r="G60" s="153"/>
      <c r="H60" s="153"/>
      <c r="I60" s="152"/>
      <c r="J60" s="72"/>
      <c r="K60" s="72"/>
      <c r="L60" s="160"/>
      <c r="M60" s="161"/>
      <c r="N60" s="161"/>
      <c r="O60" s="161"/>
      <c r="P60" s="161"/>
      <c r="Q60" s="161"/>
      <c r="R60" s="161"/>
      <c r="S60" s="151"/>
      <c r="T60" s="153"/>
      <c r="U60" s="138"/>
      <c r="V60" s="153"/>
      <c r="W60" s="153"/>
      <c r="X60" s="153"/>
      <c r="Y60" s="153"/>
      <c r="Z60" s="153"/>
    </row>
    <row r="61" spans="2:26" x14ac:dyDescent="0.3">
      <c r="B61" s="151"/>
      <c r="C61" s="152"/>
      <c r="D61" s="72"/>
      <c r="E61" s="72"/>
      <c r="F61" s="151"/>
      <c r="G61" s="153"/>
      <c r="H61" s="153"/>
      <c r="I61" s="152"/>
      <c r="J61" s="72"/>
      <c r="K61" s="72"/>
      <c r="L61" s="160"/>
      <c r="M61" s="161"/>
      <c r="N61" s="161"/>
      <c r="O61" s="161"/>
      <c r="P61" s="161"/>
      <c r="Q61" s="161"/>
      <c r="R61" s="161"/>
      <c r="S61" s="151"/>
      <c r="T61" s="153"/>
      <c r="U61" s="138"/>
      <c r="V61" s="153"/>
      <c r="W61" s="153"/>
      <c r="X61" s="153"/>
      <c r="Y61" s="153"/>
      <c r="Z61" s="153"/>
    </row>
    <row r="62" spans="2:26" x14ac:dyDescent="0.3">
      <c r="B62" s="151"/>
      <c r="C62" s="152"/>
      <c r="D62" s="72"/>
      <c r="E62" s="72"/>
      <c r="F62" s="151"/>
      <c r="G62" s="153"/>
      <c r="H62" s="153"/>
      <c r="I62" s="152"/>
      <c r="J62" s="72"/>
      <c r="K62" s="72"/>
      <c r="L62" s="160"/>
      <c r="M62" s="161"/>
      <c r="N62" s="161"/>
      <c r="O62" s="161"/>
      <c r="P62" s="161"/>
      <c r="Q62" s="161"/>
      <c r="R62" s="161"/>
      <c r="S62" s="151"/>
      <c r="T62" s="153"/>
      <c r="U62" s="138"/>
      <c r="V62" s="153"/>
      <c r="W62" s="153"/>
      <c r="X62" s="153"/>
      <c r="Y62" s="153"/>
      <c r="Z62" s="153"/>
    </row>
    <row r="63" spans="2:26" x14ac:dyDescent="0.3">
      <c r="B63" s="151"/>
      <c r="C63" s="152"/>
      <c r="D63" s="72"/>
      <c r="E63" s="72"/>
      <c r="F63" s="151"/>
      <c r="G63" s="153"/>
      <c r="H63" s="153"/>
      <c r="I63" s="152"/>
      <c r="J63" s="72"/>
      <c r="K63" s="72"/>
      <c r="L63" s="160"/>
      <c r="M63" s="161"/>
      <c r="N63" s="161"/>
      <c r="O63" s="161"/>
      <c r="P63" s="161"/>
      <c r="Q63" s="161"/>
      <c r="R63" s="161"/>
      <c r="S63" s="151"/>
      <c r="T63" s="153"/>
      <c r="U63" s="138"/>
      <c r="V63" s="153"/>
      <c r="W63" s="153"/>
      <c r="X63" s="153"/>
      <c r="Y63" s="153"/>
      <c r="Z63" s="153"/>
    </row>
    <row r="64" spans="2:26" x14ac:dyDescent="0.3">
      <c r="B64" s="151"/>
      <c r="C64" s="152"/>
      <c r="D64" s="72"/>
      <c r="E64" s="72"/>
      <c r="F64" s="151"/>
      <c r="G64" s="153"/>
      <c r="H64" s="153"/>
      <c r="I64" s="152"/>
      <c r="J64" s="72"/>
      <c r="K64" s="72"/>
      <c r="L64" s="160"/>
      <c r="M64" s="161"/>
      <c r="N64" s="161"/>
      <c r="O64" s="161"/>
      <c r="P64" s="161"/>
      <c r="Q64" s="161"/>
      <c r="R64" s="161"/>
      <c r="S64" s="151"/>
      <c r="T64" s="153"/>
      <c r="U64" s="138"/>
      <c r="V64" s="153"/>
      <c r="W64" s="153"/>
      <c r="X64" s="153"/>
      <c r="Y64" s="153"/>
      <c r="Z64" s="153"/>
    </row>
    <row r="65" spans="2:26" x14ac:dyDescent="0.3">
      <c r="B65" s="151"/>
      <c r="C65" s="152"/>
      <c r="D65" s="72"/>
      <c r="E65" s="72"/>
      <c r="F65" s="151"/>
      <c r="G65" s="153"/>
      <c r="H65" s="153"/>
      <c r="I65" s="152"/>
      <c r="J65" s="72"/>
      <c r="K65" s="72"/>
      <c r="L65" s="160"/>
      <c r="M65" s="161"/>
      <c r="N65" s="161"/>
      <c r="O65" s="161"/>
      <c r="P65" s="161"/>
      <c r="Q65" s="161"/>
      <c r="R65" s="161"/>
      <c r="S65" s="151"/>
      <c r="T65" s="153"/>
      <c r="U65" s="138"/>
      <c r="V65" s="153"/>
      <c r="W65" s="153"/>
      <c r="X65" s="153"/>
      <c r="Y65" s="153"/>
      <c r="Z65" s="153"/>
    </row>
    <row r="66" spans="2:26" x14ac:dyDescent="0.3">
      <c r="B66" s="151"/>
      <c r="C66" s="152"/>
      <c r="D66" s="72"/>
      <c r="E66" s="72"/>
      <c r="F66" s="151"/>
      <c r="G66" s="153"/>
      <c r="H66" s="153"/>
      <c r="I66" s="152"/>
      <c r="J66" s="72"/>
      <c r="K66" s="72"/>
      <c r="L66" s="160"/>
      <c r="M66" s="161"/>
      <c r="N66" s="161"/>
      <c r="O66" s="161"/>
      <c r="P66" s="161"/>
      <c r="Q66" s="161"/>
      <c r="R66" s="161"/>
      <c r="S66" s="151"/>
      <c r="T66" s="153"/>
      <c r="U66" s="138"/>
      <c r="V66" s="153"/>
      <c r="W66" s="153"/>
      <c r="X66" s="153"/>
      <c r="Y66" s="153"/>
      <c r="Z66" s="153"/>
    </row>
    <row r="67" spans="2:26" x14ac:dyDescent="0.3">
      <c r="B67" s="151"/>
      <c r="C67" s="152"/>
      <c r="D67" s="72"/>
      <c r="E67" s="72"/>
      <c r="F67" s="151"/>
      <c r="G67" s="153"/>
      <c r="H67" s="153"/>
      <c r="I67" s="152"/>
      <c r="J67" s="72"/>
      <c r="K67" s="72"/>
      <c r="L67" s="160"/>
      <c r="M67" s="161"/>
      <c r="N67" s="161"/>
      <c r="O67" s="161"/>
      <c r="P67" s="161"/>
      <c r="Q67" s="161"/>
      <c r="R67" s="161"/>
      <c r="S67" s="151"/>
      <c r="T67" s="153"/>
      <c r="U67" s="138"/>
      <c r="V67" s="153"/>
      <c r="W67" s="153"/>
      <c r="X67" s="153"/>
      <c r="Y67" s="153"/>
      <c r="Z67" s="153"/>
    </row>
    <row r="68" spans="2:26" x14ac:dyDescent="0.3">
      <c r="B68" s="151"/>
      <c r="C68" s="152"/>
      <c r="D68" s="72"/>
      <c r="E68" s="72"/>
      <c r="F68" s="151"/>
      <c r="G68" s="153"/>
      <c r="H68" s="153"/>
      <c r="I68" s="152"/>
      <c r="J68" s="72"/>
      <c r="K68" s="72"/>
      <c r="L68" s="160"/>
      <c r="M68" s="161"/>
      <c r="N68" s="161"/>
      <c r="O68" s="161"/>
      <c r="P68" s="161"/>
      <c r="Q68" s="161"/>
      <c r="R68" s="161"/>
      <c r="S68" s="151"/>
      <c r="T68" s="153"/>
      <c r="U68" s="138"/>
      <c r="V68" s="153"/>
      <c r="W68" s="153"/>
      <c r="X68" s="153"/>
      <c r="Y68" s="153"/>
      <c r="Z68" s="153"/>
    </row>
    <row r="69" spans="2:26" x14ac:dyDescent="0.3">
      <c r="B69" s="151"/>
      <c r="C69" s="152"/>
      <c r="D69" s="72"/>
      <c r="E69" s="72"/>
      <c r="F69" s="151"/>
      <c r="G69" s="153"/>
      <c r="H69" s="153"/>
      <c r="I69" s="152"/>
      <c r="J69" s="72"/>
      <c r="K69" s="72"/>
      <c r="L69" s="160"/>
      <c r="M69" s="161"/>
      <c r="N69" s="161"/>
      <c r="O69" s="161"/>
      <c r="P69" s="161"/>
      <c r="Q69" s="161"/>
      <c r="R69" s="161"/>
      <c r="S69" s="151"/>
      <c r="T69" s="153"/>
      <c r="U69" s="138"/>
      <c r="V69" s="153"/>
      <c r="W69" s="153"/>
      <c r="X69" s="153"/>
      <c r="Y69" s="153"/>
      <c r="Z69" s="153"/>
    </row>
    <row r="70" spans="2:26" x14ac:dyDescent="0.3">
      <c r="B70" s="151"/>
      <c r="C70" s="152"/>
      <c r="D70" s="72"/>
      <c r="E70" s="72"/>
      <c r="F70" s="151"/>
      <c r="G70" s="153"/>
      <c r="H70" s="153"/>
      <c r="I70" s="152"/>
      <c r="J70" s="72"/>
      <c r="K70" s="72"/>
      <c r="L70" s="160"/>
      <c r="M70" s="161"/>
      <c r="N70" s="161"/>
      <c r="O70" s="161"/>
      <c r="P70" s="161"/>
      <c r="Q70" s="161"/>
      <c r="R70" s="161"/>
      <c r="S70" s="151"/>
      <c r="T70" s="153"/>
      <c r="U70" s="138"/>
      <c r="V70" s="153"/>
      <c r="W70" s="153"/>
      <c r="X70" s="153"/>
      <c r="Y70" s="153"/>
      <c r="Z70" s="153"/>
    </row>
    <row r="71" spans="2:26" x14ac:dyDescent="0.3">
      <c r="B71" s="151"/>
      <c r="C71" s="152"/>
      <c r="D71" s="72"/>
      <c r="E71" s="72"/>
      <c r="F71" s="151"/>
      <c r="G71" s="153"/>
      <c r="H71" s="153"/>
      <c r="I71" s="152"/>
      <c r="J71" s="72"/>
      <c r="K71" s="72"/>
      <c r="L71" s="160"/>
      <c r="M71" s="161"/>
      <c r="N71" s="161"/>
      <c r="O71" s="161"/>
      <c r="P71" s="161"/>
      <c r="Q71" s="161"/>
      <c r="R71" s="161"/>
      <c r="S71" s="151"/>
      <c r="T71" s="153"/>
      <c r="U71" s="138"/>
      <c r="V71" s="153"/>
      <c r="W71" s="153"/>
      <c r="X71" s="153"/>
      <c r="Y71" s="153"/>
      <c r="Z71" s="153"/>
    </row>
    <row r="72" spans="2:26" x14ac:dyDescent="0.3">
      <c r="B72" s="151"/>
      <c r="C72" s="152"/>
      <c r="D72" s="72"/>
      <c r="E72" s="72"/>
      <c r="F72" s="151"/>
      <c r="G72" s="153"/>
      <c r="H72" s="153"/>
      <c r="I72" s="152"/>
      <c r="J72" s="72"/>
      <c r="K72" s="72"/>
      <c r="L72" s="160"/>
      <c r="M72" s="161"/>
      <c r="N72" s="161"/>
      <c r="O72" s="161"/>
      <c r="P72" s="161"/>
      <c r="Q72" s="161"/>
      <c r="R72" s="161"/>
      <c r="S72" s="151"/>
      <c r="T72" s="153"/>
      <c r="U72" s="138"/>
      <c r="V72" s="153"/>
      <c r="W72" s="153"/>
      <c r="X72" s="153"/>
      <c r="Y72" s="153"/>
      <c r="Z72" s="153"/>
    </row>
    <row r="73" spans="2:26" x14ac:dyDescent="0.3">
      <c r="B73" s="151"/>
      <c r="C73" s="152"/>
      <c r="D73" s="72"/>
      <c r="E73" s="72"/>
      <c r="F73" s="151"/>
      <c r="G73" s="153"/>
      <c r="H73" s="153"/>
      <c r="I73" s="152"/>
      <c r="J73" s="72"/>
      <c r="K73" s="72"/>
      <c r="L73" s="160"/>
      <c r="M73" s="161"/>
      <c r="N73" s="161"/>
      <c r="O73" s="161"/>
      <c r="P73" s="161"/>
      <c r="Q73" s="161"/>
      <c r="R73" s="161"/>
      <c r="S73" s="151"/>
      <c r="T73" s="153"/>
      <c r="U73" s="138"/>
      <c r="V73" s="153"/>
      <c r="W73" s="153"/>
      <c r="X73" s="153"/>
      <c r="Y73" s="153"/>
      <c r="Z73" s="153"/>
    </row>
    <row r="74" spans="2:26" x14ac:dyDescent="0.3">
      <c r="B74" s="151"/>
      <c r="C74" s="152"/>
      <c r="D74" s="72"/>
      <c r="E74" s="72"/>
      <c r="F74" s="151"/>
      <c r="G74" s="153"/>
      <c r="H74" s="153"/>
      <c r="I74" s="152"/>
      <c r="J74" s="72"/>
      <c r="K74" s="72"/>
      <c r="L74" s="160"/>
      <c r="M74" s="161"/>
      <c r="N74" s="161"/>
      <c r="O74" s="161"/>
      <c r="P74" s="161"/>
      <c r="Q74" s="161"/>
      <c r="R74" s="161"/>
      <c r="S74" s="151"/>
      <c r="T74" s="153"/>
      <c r="U74" s="138"/>
      <c r="V74" s="153"/>
      <c r="W74" s="153"/>
      <c r="X74" s="153"/>
      <c r="Y74" s="153"/>
      <c r="Z74" s="153"/>
    </row>
    <row r="75" spans="2:26" x14ac:dyDescent="0.3">
      <c r="B75" s="151"/>
      <c r="C75" s="152"/>
      <c r="D75" s="72"/>
      <c r="E75" s="72"/>
      <c r="F75" s="151"/>
      <c r="G75" s="153"/>
      <c r="H75" s="153"/>
      <c r="I75" s="152"/>
      <c r="J75" s="72"/>
      <c r="K75" s="72"/>
      <c r="L75" s="160"/>
      <c r="M75" s="161"/>
      <c r="N75" s="161"/>
      <c r="O75" s="161"/>
      <c r="P75" s="161"/>
      <c r="Q75" s="161"/>
      <c r="R75" s="161"/>
      <c r="S75" s="151"/>
      <c r="T75" s="153"/>
      <c r="U75" s="138"/>
      <c r="V75" s="153"/>
      <c r="W75" s="153"/>
      <c r="X75" s="153"/>
      <c r="Y75" s="153"/>
      <c r="Z75" s="153"/>
    </row>
    <row r="76" spans="2:26" x14ac:dyDescent="0.3">
      <c r="B76" s="151"/>
      <c r="C76" s="152"/>
      <c r="D76" s="72"/>
      <c r="E76" s="72"/>
      <c r="F76" s="151"/>
      <c r="G76" s="153"/>
      <c r="H76" s="153"/>
      <c r="I76" s="152"/>
      <c r="J76" s="72"/>
      <c r="K76" s="72"/>
      <c r="L76" s="160"/>
      <c r="M76" s="161"/>
      <c r="N76" s="161"/>
      <c r="O76" s="161"/>
      <c r="P76" s="161"/>
      <c r="Q76" s="161"/>
      <c r="R76" s="161"/>
      <c r="S76" s="151"/>
      <c r="T76" s="153"/>
      <c r="U76" s="138"/>
      <c r="V76" s="153"/>
      <c r="W76" s="153"/>
      <c r="X76" s="153"/>
      <c r="Y76" s="153"/>
      <c r="Z76" s="153"/>
    </row>
    <row r="77" spans="2:26" x14ac:dyDescent="0.3">
      <c r="B77" s="151"/>
      <c r="C77" s="152"/>
      <c r="D77" s="72"/>
      <c r="E77" s="72"/>
      <c r="F77" s="151"/>
      <c r="G77" s="153"/>
      <c r="H77" s="153"/>
      <c r="I77" s="152"/>
      <c r="J77" s="72"/>
      <c r="K77" s="72"/>
      <c r="L77" s="160"/>
      <c r="M77" s="161"/>
      <c r="N77" s="161"/>
      <c r="O77" s="161"/>
      <c r="P77" s="161"/>
      <c r="Q77" s="161"/>
      <c r="R77" s="161"/>
      <c r="S77" s="151"/>
      <c r="T77" s="153"/>
      <c r="U77" s="138"/>
      <c r="V77" s="153"/>
      <c r="W77" s="153"/>
      <c r="X77" s="153"/>
      <c r="Y77" s="153"/>
      <c r="Z77" s="153"/>
    </row>
    <row r="78" spans="2:26" x14ac:dyDescent="0.3">
      <c r="B78" s="151"/>
      <c r="C78" s="152"/>
      <c r="D78" s="72"/>
      <c r="E78" s="72"/>
      <c r="F78" s="151"/>
      <c r="G78" s="153"/>
      <c r="H78" s="153"/>
      <c r="I78" s="152"/>
      <c r="J78" s="72"/>
      <c r="K78" s="72"/>
      <c r="L78" s="160"/>
      <c r="M78" s="161"/>
      <c r="N78" s="161"/>
      <c r="O78" s="161"/>
      <c r="P78" s="161"/>
      <c r="Q78" s="161"/>
      <c r="R78" s="161"/>
      <c r="S78" s="151"/>
      <c r="T78" s="153"/>
      <c r="U78" s="138"/>
      <c r="V78" s="153"/>
      <c r="W78" s="153"/>
      <c r="X78" s="153"/>
      <c r="Y78" s="153"/>
      <c r="Z78" s="153"/>
    </row>
    <row r="79" spans="2:26" x14ac:dyDescent="0.3">
      <c r="B79" s="151"/>
      <c r="C79" s="152"/>
      <c r="D79" s="72"/>
      <c r="E79" s="72"/>
      <c r="F79" s="151"/>
      <c r="G79" s="153"/>
      <c r="H79" s="153"/>
      <c r="I79" s="152"/>
      <c r="J79" s="72"/>
      <c r="K79" s="72"/>
      <c r="L79" s="160"/>
      <c r="M79" s="161"/>
      <c r="N79" s="161"/>
      <c r="O79" s="161"/>
      <c r="P79" s="161"/>
      <c r="Q79" s="161"/>
      <c r="R79" s="161"/>
      <c r="S79" s="151"/>
      <c r="T79" s="153"/>
      <c r="U79" s="138"/>
      <c r="V79" s="153"/>
      <c r="W79" s="153"/>
      <c r="X79" s="153"/>
      <c r="Y79" s="153"/>
      <c r="Z79" s="153"/>
    </row>
    <row r="80" spans="2:26" x14ac:dyDescent="0.3">
      <c r="B80" s="151"/>
      <c r="C80" s="152"/>
      <c r="D80" s="72"/>
      <c r="E80" s="72"/>
      <c r="F80" s="151"/>
      <c r="G80" s="153"/>
      <c r="H80" s="153"/>
      <c r="I80" s="152"/>
      <c r="J80" s="72"/>
      <c r="K80" s="72"/>
      <c r="L80" s="160"/>
      <c r="M80" s="161"/>
      <c r="N80" s="161"/>
      <c r="O80" s="161"/>
      <c r="P80" s="161"/>
      <c r="Q80" s="161"/>
      <c r="R80" s="161"/>
      <c r="S80" s="151"/>
      <c r="T80" s="153"/>
      <c r="U80" s="138"/>
      <c r="V80" s="153"/>
      <c r="W80" s="153"/>
      <c r="X80" s="153"/>
      <c r="Y80" s="153"/>
      <c r="Z80" s="153"/>
    </row>
    <row r="81" spans="2:26" x14ac:dyDescent="0.3">
      <c r="B81" s="151"/>
      <c r="C81" s="152"/>
      <c r="D81" s="72"/>
      <c r="E81" s="72"/>
      <c r="F81" s="151"/>
      <c r="G81" s="153"/>
      <c r="H81" s="153"/>
      <c r="I81" s="152"/>
      <c r="J81" s="72"/>
      <c r="K81" s="72"/>
      <c r="L81" s="160"/>
      <c r="M81" s="161"/>
      <c r="N81" s="161"/>
      <c r="O81" s="161"/>
      <c r="P81" s="161"/>
      <c r="Q81" s="161"/>
      <c r="R81" s="161"/>
      <c r="S81" s="151"/>
      <c r="T81" s="153"/>
      <c r="U81" s="138"/>
      <c r="V81" s="153"/>
      <c r="W81" s="153"/>
      <c r="X81" s="153"/>
      <c r="Y81" s="153"/>
      <c r="Z81" s="153"/>
    </row>
    <row r="82" spans="2:26" x14ac:dyDescent="0.3">
      <c r="B82" s="151"/>
      <c r="C82" s="152"/>
      <c r="D82" s="72"/>
      <c r="E82" s="72"/>
      <c r="F82" s="151"/>
      <c r="G82" s="153"/>
      <c r="H82" s="153"/>
      <c r="I82" s="152"/>
      <c r="J82" s="72"/>
      <c r="K82" s="72"/>
      <c r="L82" s="160"/>
      <c r="M82" s="161"/>
      <c r="N82" s="161"/>
      <c r="O82" s="161"/>
      <c r="P82" s="161"/>
      <c r="Q82" s="161"/>
      <c r="R82" s="161"/>
      <c r="S82" s="151"/>
      <c r="T82" s="153"/>
      <c r="U82" s="138"/>
      <c r="V82" s="153"/>
      <c r="W82" s="153"/>
      <c r="X82" s="153"/>
      <c r="Y82" s="153"/>
      <c r="Z82" s="153"/>
    </row>
    <row r="83" spans="2:26" x14ac:dyDescent="0.3">
      <c r="B83" s="151"/>
      <c r="C83" s="152"/>
      <c r="D83" s="72"/>
      <c r="E83" s="72"/>
      <c r="F83" s="151"/>
      <c r="G83" s="153"/>
      <c r="H83" s="153"/>
      <c r="I83" s="152"/>
      <c r="J83" s="72"/>
      <c r="K83" s="72"/>
      <c r="L83" s="160"/>
      <c r="M83" s="161"/>
      <c r="N83" s="161"/>
      <c r="O83" s="161"/>
      <c r="P83" s="161"/>
      <c r="Q83" s="161"/>
      <c r="R83" s="161"/>
      <c r="S83" s="151"/>
      <c r="T83" s="153"/>
      <c r="U83" s="138"/>
      <c r="V83" s="153"/>
      <c r="W83" s="153"/>
      <c r="X83" s="153"/>
      <c r="Y83" s="153"/>
      <c r="Z83" s="153"/>
    </row>
    <row r="84" spans="2:26" x14ac:dyDescent="0.3">
      <c r="B84" s="151"/>
      <c r="C84" s="152"/>
      <c r="D84" s="72"/>
      <c r="E84" s="72"/>
      <c r="F84" s="151"/>
      <c r="G84" s="153"/>
      <c r="H84" s="153"/>
      <c r="I84" s="152"/>
      <c r="J84" s="72"/>
      <c r="K84" s="72"/>
      <c r="L84" s="160"/>
      <c r="M84" s="161"/>
      <c r="N84" s="161"/>
      <c r="O84" s="161"/>
      <c r="P84" s="161"/>
      <c r="Q84" s="161"/>
      <c r="R84" s="161"/>
      <c r="S84" s="151"/>
      <c r="T84" s="153"/>
      <c r="U84" s="138"/>
      <c r="V84" s="153"/>
      <c r="W84" s="153"/>
      <c r="X84" s="153"/>
      <c r="Y84" s="153"/>
      <c r="Z84" s="153"/>
    </row>
    <row r="85" spans="2:26" x14ac:dyDescent="0.3">
      <c r="B85" s="151"/>
      <c r="C85" s="152"/>
      <c r="D85" s="72"/>
      <c r="E85" s="72"/>
      <c r="F85" s="151"/>
      <c r="G85" s="153"/>
      <c r="H85" s="153"/>
      <c r="I85" s="152"/>
      <c r="J85" s="72"/>
      <c r="K85" s="72"/>
      <c r="L85" s="160"/>
      <c r="M85" s="161"/>
      <c r="N85" s="161"/>
      <c r="O85" s="161"/>
      <c r="P85" s="161"/>
      <c r="Q85" s="161"/>
      <c r="R85" s="161"/>
      <c r="S85" s="151"/>
      <c r="T85" s="153"/>
      <c r="U85" s="138"/>
      <c r="V85" s="153"/>
      <c r="W85" s="153"/>
      <c r="X85" s="153"/>
      <c r="Y85" s="153"/>
      <c r="Z85" s="153"/>
    </row>
    <row r="86" spans="2:26" x14ac:dyDescent="0.3">
      <c r="B86" s="151"/>
      <c r="C86" s="152"/>
      <c r="D86" s="72"/>
      <c r="E86" s="72"/>
      <c r="F86" s="151"/>
      <c r="G86" s="153"/>
      <c r="H86" s="153"/>
      <c r="I86" s="152"/>
      <c r="J86" s="72"/>
      <c r="K86" s="72"/>
      <c r="L86" s="160"/>
      <c r="M86" s="161"/>
      <c r="N86" s="161"/>
      <c r="O86" s="161"/>
      <c r="P86" s="161"/>
      <c r="Q86" s="161"/>
      <c r="R86" s="161"/>
      <c r="S86" s="151"/>
      <c r="T86" s="153"/>
      <c r="U86" s="138"/>
      <c r="V86" s="153"/>
      <c r="W86" s="153"/>
      <c r="X86" s="153"/>
      <c r="Y86" s="153"/>
      <c r="Z86" s="153"/>
    </row>
    <row r="87" spans="2:26" x14ac:dyDescent="0.3">
      <c r="B87" s="151"/>
      <c r="C87" s="152"/>
      <c r="D87" s="72"/>
      <c r="E87" s="72"/>
      <c r="F87" s="151"/>
      <c r="G87" s="153"/>
      <c r="H87" s="153"/>
      <c r="I87" s="152"/>
      <c r="J87" s="72"/>
      <c r="K87" s="72"/>
      <c r="L87" s="160"/>
      <c r="M87" s="161"/>
      <c r="N87" s="161"/>
      <c r="O87" s="161"/>
      <c r="P87" s="161"/>
      <c r="Q87" s="161"/>
      <c r="R87" s="161"/>
      <c r="S87" s="151"/>
      <c r="T87" s="153"/>
      <c r="U87" s="138"/>
      <c r="V87" s="153"/>
      <c r="W87" s="153"/>
      <c r="X87" s="153"/>
      <c r="Y87" s="153"/>
      <c r="Z87" s="153"/>
    </row>
    <row r="88" spans="2:26" x14ac:dyDescent="0.3">
      <c r="B88" s="151"/>
      <c r="C88" s="152"/>
      <c r="D88" s="72"/>
      <c r="E88" s="72"/>
      <c r="F88" s="151"/>
      <c r="G88" s="153"/>
      <c r="H88" s="153"/>
      <c r="I88" s="152"/>
      <c r="J88" s="72"/>
      <c r="K88" s="72"/>
      <c r="L88" s="160"/>
      <c r="M88" s="161"/>
      <c r="N88" s="161"/>
      <c r="O88" s="161"/>
      <c r="P88" s="161"/>
      <c r="Q88" s="161"/>
      <c r="R88" s="161"/>
      <c r="S88" s="151"/>
      <c r="T88" s="153"/>
      <c r="U88" s="138"/>
      <c r="V88" s="153"/>
      <c r="W88" s="153"/>
      <c r="X88" s="153"/>
      <c r="Y88" s="153"/>
      <c r="Z88" s="153"/>
    </row>
    <row r="89" spans="2:26" x14ac:dyDescent="0.3">
      <c r="B89" s="151"/>
      <c r="C89" s="152"/>
      <c r="D89" s="72"/>
      <c r="E89" s="72"/>
      <c r="F89" s="151"/>
      <c r="G89" s="153"/>
      <c r="H89" s="153"/>
      <c r="I89" s="152"/>
      <c r="J89" s="72"/>
      <c r="K89" s="72"/>
      <c r="L89" s="160"/>
      <c r="M89" s="161"/>
      <c r="N89" s="161"/>
      <c r="O89" s="161"/>
      <c r="P89" s="161"/>
      <c r="Q89" s="161"/>
      <c r="R89" s="161"/>
      <c r="S89" s="151"/>
      <c r="T89" s="153"/>
      <c r="U89" s="138"/>
      <c r="V89" s="153"/>
      <c r="W89" s="153"/>
      <c r="X89" s="153"/>
      <c r="Y89" s="153"/>
      <c r="Z89" s="153"/>
    </row>
    <row r="90" spans="2:26" x14ac:dyDescent="0.3">
      <c r="B90" s="151"/>
      <c r="C90" s="152"/>
      <c r="D90" s="72"/>
      <c r="E90" s="72"/>
      <c r="F90" s="151"/>
      <c r="G90" s="153"/>
      <c r="H90" s="153"/>
      <c r="I90" s="152"/>
      <c r="J90" s="72"/>
      <c r="K90" s="72"/>
      <c r="L90" s="160"/>
      <c r="M90" s="161"/>
      <c r="N90" s="161"/>
      <c r="O90" s="161"/>
      <c r="P90" s="161"/>
      <c r="Q90" s="161"/>
      <c r="R90" s="161"/>
      <c r="S90" s="151"/>
      <c r="T90" s="153"/>
      <c r="U90" s="138"/>
      <c r="V90" s="153"/>
      <c r="W90" s="153"/>
      <c r="X90" s="153"/>
      <c r="Y90" s="153"/>
      <c r="Z90" s="153"/>
    </row>
    <row r="91" spans="2:26" x14ac:dyDescent="0.3">
      <c r="B91" s="151"/>
      <c r="C91" s="152"/>
      <c r="D91" s="72"/>
      <c r="E91" s="72"/>
      <c r="F91" s="151"/>
      <c r="G91" s="153"/>
      <c r="H91" s="153"/>
      <c r="I91" s="152"/>
      <c r="J91" s="72"/>
      <c r="K91" s="72"/>
      <c r="L91" s="160"/>
      <c r="M91" s="161"/>
      <c r="N91" s="161"/>
      <c r="O91" s="161"/>
      <c r="P91" s="161"/>
      <c r="Q91" s="161"/>
      <c r="R91" s="161"/>
      <c r="S91" s="151"/>
      <c r="T91" s="153"/>
      <c r="U91" s="138"/>
      <c r="V91" s="153"/>
      <c r="W91" s="153"/>
      <c r="X91" s="153"/>
      <c r="Y91" s="153"/>
      <c r="Z91" s="153"/>
    </row>
    <row r="92" spans="2:26" x14ac:dyDescent="0.3">
      <c r="B92" s="151"/>
      <c r="C92" s="152"/>
      <c r="D92" s="72"/>
      <c r="E92" s="72"/>
      <c r="F92" s="151"/>
      <c r="G92" s="153"/>
      <c r="H92" s="153"/>
      <c r="I92" s="152"/>
      <c r="J92" s="72"/>
      <c r="K92" s="72"/>
      <c r="L92" s="160"/>
      <c r="M92" s="161"/>
      <c r="N92" s="161"/>
      <c r="O92" s="161"/>
      <c r="P92" s="161"/>
      <c r="Q92" s="161"/>
      <c r="R92" s="161"/>
      <c r="S92" s="151"/>
      <c r="T92" s="153"/>
      <c r="U92" s="138"/>
      <c r="V92" s="153"/>
      <c r="W92" s="153"/>
      <c r="X92" s="153"/>
      <c r="Y92" s="153"/>
      <c r="Z92" s="153"/>
    </row>
    <row r="93" spans="2:26" x14ac:dyDescent="0.3">
      <c r="B93" s="151"/>
      <c r="C93" s="152"/>
      <c r="D93" s="72"/>
      <c r="E93" s="72"/>
      <c r="F93" s="151"/>
      <c r="G93" s="153"/>
      <c r="H93" s="153"/>
      <c r="I93" s="152"/>
      <c r="J93" s="72"/>
      <c r="K93" s="72"/>
      <c r="L93" s="160"/>
      <c r="M93" s="161"/>
      <c r="N93" s="161"/>
      <c r="O93" s="161"/>
      <c r="P93" s="161"/>
      <c r="Q93" s="161"/>
      <c r="R93" s="161"/>
      <c r="S93" s="151"/>
      <c r="T93" s="153"/>
      <c r="U93" s="138"/>
      <c r="V93" s="153"/>
      <c r="W93" s="153"/>
      <c r="X93" s="153"/>
      <c r="Y93" s="153"/>
      <c r="Z93" s="153"/>
    </row>
    <row r="94" spans="2:26" x14ac:dyDescent="0.3">
      <c r="B94" s="151"/>
      <c r="C94" s="152"/>
      <c r="D94" s="72"/>
      <c r="E94" s="72"/>
      <c r="F94" s="151"/>
      <c r="G94" s="153"/>
      <c r="H94" s="153"/>
      <c r="I94" s="152"/>
      <c r="J94" s="72"/>
      <c r="K94" s="72"/>
      <c r="L94" s="160"/>
      <c r="M94" s="161"/>
      <c r="N94" s="161"/>
      <c r="O94" s="161"/>
      <c r="P94" s="161"/>
      <c r="Q94" s="161"/>
      <c r="R94" s="161"/>
      <c r="S94" s="151"/>
      <c r="T94" s="153"/>
      <c r="U94" s="138"/>
      <c r="V94" s="153"/>
      <c r="W94" s="153"/>
      <c r="X94" s="153"/>
      <c r="Y94" s="153"/>
      <c r="Z94" s="153"/>
    </row>
    <row r="95" spans="2:26" x14ac:dyDescent="0.3">
      <c r="B95" s="151"/>
      <c r="C95" s="152"/>
      <c r="D95" s="72"/>
      <c r="E95" s="72"/>
      <c r="F95" s="151"/>
      <c r="G95" s="153"/>
      <c r="H95" s="153"/>
      <c r="I95" s="152"/>
      <c r="J95" s="72"/>
      <c r="K95" s="72"/>
      <c r="L95" s="160"/>
      <c r="M95" s="161"/>
      <c r="N95" s="161"/>
      <c r="O95" s="161"/>
      <c r="P95" s="161"/>
      <c r="Q95" s="161"/>
      <c r="R95" s="161"/>
      <c r="S95" s="151"/>
      <c r="T95" s="153"/>
      <c r="U95" s="138"/>
      <c r="V95" s="153"/>
      <c r="W95" s="153"/>
      <c r="X95" s="153"/>
      <c r="Y95" s="153"/>
      <c r="Z95" s="153"/>
    </row>
    <row r="96" spans="2:26" x14ac:dyDescent="0.3">
      <c r="B96" s="151"/>
      <c r="C96" s="152"/>
      <c r="D96" s="72"/>
      <c r="E96" s="72"/>
      <c r="F96" s="151"/>
      <c r="G96" s="153"/>
      <c r="H96" s="153"/>
      <c r="I96" s="152"/>
      <c r="J96" s="72"/>
      <c r="K96" s="72"/>
      <c r="L96" s="160"/>
      <c r="M96" s="161"/>
      <c r="N96" s="161"/>
      <c r="O96" s="161"/>
      <c r="P96" s="161"/>
      <c r="Q96" s="161"/>
      <c r="R96" s="161"/>
      <c r="S96" s="151"/>
      <c r="T96" s="153"/>
      <c r="U96" s="138"/>
      <c r="V96" s="153"/>
      <c r="W96" s="153"/>
      <c r="X96" s="153"/>
      <c r="Y96" s="153"/>
      <c r="Z96" s="153"/>
    </row>
    <row r="97" spans="2:26" x14ac:dyDescent="0.3">
      <c r="B97" s="151"/>
      <c r="C97" s="152"/>
      <c r="D97" s="72"/>
      <c r="E97" s="72"/>
      <c r="F97" s="151"/>
      <c r="G97" s="153"/>
      <c r="H97" s="153"/>
      <c r="I97" s="152"/>
      <c r="J97" s="72"/>
      <c r="K97" s="72"/>
      <c r="L97" s="160"/>
      <c r="M97" s="161"/>
      <c r="N97" s="161"/>
      <c r="O97" s="161"/>
      <c r="P97" s="161"/>
      <c r="Q97" s="161"/>
      <c r="R97" s="161"/>
      <c r="S97" s="151"/>
      <c r="T97" s="153"/>
      <c r="U97" s="138"/>
      <c r="V97" s="153"/>
      <c r="W97" s="153"/>
      <c r="X97" s="153"/>
      <c r="Y97" s="153"/>
      <c r="Z97" s="153"/>
    </row>
    <row r="98" spans="2:26" x14ac:dyDescent="0.3">
      <c r="B98" s="151"/>
      <c r="C98" s="152"/>
      <c r="D98" s="72"/>
      <c r="E98" s="72"/>
      <c r="F98" s="151"/>
      <c r="G98" s="153"/>
      <c r="H98" s="153"/>
      <c r="I98" s="152"/>
      <c r="J98" s="72"/>
      <c r="K98" s="72"/>
      <c r="L98" s="160"/>
      <c r="M98" s="161"/>
      <c r="N98" s="161"/>
      <c r="O98" s="161"/>
      <c r="P98" s="161"/>
      <c r="Q98" s="161"/>
      <c r="R98" s="161"/>
      <c r="S98" s="151"/>
      <c r="T98" s="153"/>
      <c r="U98" s="138"/>
      <c r="V98" s="153"/>
      <c r="W98" s="153"/>
      <c r="X98" s="153"/>
      <c r="Y98" s="153"/>
      <c r="Z98" s="153"/>
    </row>
    <row r="99" spans="2:26" x14ac:dyDescent="0.3">
      <c r="B99" s="151"/>
      <c r="C99" s="152"/>
      <c r="D99" s="72"/>
      <c r="E99" s="72"/>
      <c r="F99" s="151"/>
      <c r="G99" s="153"/>
      <c r="H99" s="153"/>
      <c r="I99" s="152"/>
      <c r="J99" s="72"/>
      <c r="K99" s="72"/>
      <c r="L99" s="160"/>
      <c r="M99" s="161"/>
      <c r="N99" s="161"/>
      <c r="O99" s="161"/>
      <c r="P99" s="161"/>
      <c r="Q99" s="161"/>
      <c r="R99" s="161"/>
      <c r="S99" s="151"/>
      <c r="T99" s="153"/>
      <c r="U99" s="138"/>
      <c r="V99" s="153"/>
      <c r="W99" s="153"/>
      <c r="X99" s="153"/>
      <c r="Y99" s="153"/>
      <c r="Z99" s="153"/>
    </row>
    <row r="100" spans="2:26" x14ac:dyDescent="0.3">
      <c r="B100" s="151"/>
      <c r="C100" s="152"/>
      <c r="D100" s="72"/>
      <c r="E100" s="72"/>
      <c r="F100" s="151"/>
      <c r="G100" s="153"/>
      <c r="H100" s="153"/>
      <c r="I100" s="152"/>
      <c r="J100" s="72"/>
      <c r="K100" s="72"/>
      <c r="L100" s="160"/>
      <c r="M100" s="161"/>
      <c r="N100" s="161"/>
      <c r="O100" s="161"/>
      <c r="P100" s="161"/>
      <c r="Q100" s="161"/>
      <c r="R100" s="161"/>
      <c r="S100" s="151"/>
      <c r="T100" s="153"/>
      <c r="U100" s="138"/>
      <c r="V100" s="153"/>
      <c r="W100" s="153"/>
      <c r="X100" s="153"/>
      <c r="Y100" s="153"/>
      <c r="Z100" s="153"/>
    </row>
    <row r="101" spans="2:26" x14ac:dyDescent="0.3">
      <c r="B101" s="151"/>
      <c r="C101" s="152"/>
      <c r="D101" s="72"/>
      <c r="E101" s="72"/>
      <c r="F101" s="151"/>
      <c r="G101" s="153"/>
      <c r="H101" s="153"/>
      <c r="I101" s="152"/>
      <c r="J101" s="72"/>
      <c r="K101" s="72"/>
      <c r="L101" s="160"/>
      <c r="M101" s="161"/>
      <c r="N101" s="161"/>
      <c r="O101" s="161"/>
      <c r="P101" s="161"/>
      <c r="Q101" s="161"/>
      <c r="R101" s="161"/>
      <c r="S101" s="151"/>
      <c r="T101" s="153"/>
      <c r="U101" s="138"/>
      <c r="V101" s="153"/>
      <c r="W101" s="153"/>
      <c r="X101" s="153"/>
      <c r="Y101" s="153"/>
      <c r="Z101" s="153"/>
    </row>
    <row r="102" spans="2:26" x14ac:dyDescent="0.3">
      <c r="B102" s="151"/>
      <c r="C102" s="152"/>
      <c r="D102" s="72"/>
      <c r="E102" s="72"/>
      <c r="F102" s="151"/>
      <c r="G102" s="153"/>
      <c r="H102" s="153"/>
      <c r="I102" s="152"/>
      <c r="J102" s="72"/>
      <c r="K102" s="72"/>
      <c r="L102" s="160"/>
      <c r="M102" s="161"/>
      <c r="N102" s="161"/>
      <c r="O102" s="161"/>
      <c r="P102" s="161"/>
      <c r="Q102" s="161"/>
      <c r="R102" s="161"/>
      <c r="S102" s="151"/>
      <c r="T102" s="153"/>
      <c r="U102" s="138"/>
      <c r="V102" s="153"/>
      <c r="W102" s="153"/>
      <c r="X102" s="153"/>
      <c r="Y102" s="153"/>
      <c r="Z102" s="153"/>
    </row>
    <row r="103" spans="2:26" x14ac:dyDescent="0.3">
      <c r="B103" s="151"/>
      <c r="C103" s="152"/>
      <c r="D103" s="72"/>
      <c r="E103" s="72"/>
      <c r="F103" s="151"/>
      <c r="G103" s="153"/>
      <c r="H103" s="153"/>
      <c r="I103" s="152"/>
      <c r="J103" s="72"/>
      <c r="K103" s="72"/>
      <c r="L103" s="160"/>
      <c r="M103" s="161"/>
      <c r="N103" s="161"/>
      <c r="O103" s="161"/>
      <c r="P103" s="161"/>
      <c r="Q103" s="161"/>
      <c r="R103" s="161"/>
      <c r="S103" s="151"/>
      <c r="T103" s="153"/>
      <c r="U103" s="138"/>
      <c r="V103" s="153"/>
      <c r="W103" s="153"/>
      <c r="X103" s="153"/>
      <c r="Y103" s="153"/>
      <c r="Z103" s="153"/>
    </row>
    <row r="104" spans="2:26" x14ac:dyDescent="0.3">
      <c r="B104" s="151"/>
      <c r="C104" s="152"/>
      <c r="D104" s="72"/>
      <c r="E104" s="72"/>
      <c r="F104" s="151"/>
      <c r="G104" s="153"/>
      <c r="H104" s="153"/>
      <c r="I104" s="152"/>
      <c r="J104" s="72"/>
      <c r="K104" s="72"/>
      <c r="L104" s="160"/>
      <c r="M104" s="161"/>
      <c r="N104" s="161"/>
      <c r="O104" s="161"/>
      <c r="P104" s="161"/>
      <c r="Q104" s="161"/>
      <c r="R104" s="161"/>
      <c r="S104" s="151"/>
      <c r="T104" s="153"/>
      <c r="U104" s="138"/>
      <c r="V104" s="153"/>
      <c r="W104" s="153"/>
      <c r="X104" s="153"/>
      <c r="Y104" s="153"/>
      <c r="Z104" s="153"/>
    </row>
    <row r="105" spans="2:26" x14ac:dyDescent="0.3">
      <c r="B105" s="151"/>
      <c r="C105" s="152"/>
      <c r="D105" s="72"/>
      <c r="E105" s="72"/>
      <c r="F105" s="151"/>
      <c r="G105" s="153"/>
      <c r="H105" s="153"/>
      <c r="I105" s="152"/>
      <c r="J105" s="72"/>
      <c r="K105" s="72"/>
      <c r="L105" s="160"/>
      <c r="M105" s="161"/>
      <c r="N105" s="161"/>
      <c r="O105" s="161"/>
      <c r="P105" s="161"/>
      <c r="Q105" s="161"/>
      <c r="R105" s="161"/>
      <c r="S105" s="151"/>
      <c r="T105" s="153"/>
      <c r="U105" s="138"/>
      <c r="V105" s="153"/>
      <c r="W105" s="153"/>
      <c r="X105" s="153"/>
      <c r="Y105" s="153"/>
      <c r="Z105" s="153"/>
    </row>
    <row r="106" spans="2:26" x14ac:dyDescent="0.3">
      <c r="B106" s="151"/>
      <c r="C106" s="152"/>
      <c r="D106" s="72"/>
      <c r="E106" s="72"/>
      <c r="F106" s="151"/>
      <c r="G106" s="153"/>
      <c r="H106" s="153"/>
      <c r="I106" s="152"/>
      <c r="J106" s="72"/>
      <c r="K106" s="72"/>
      <c r="L106" s="160"/>
      <c r="M106" s="161"/>
      <c r="N106" s="161"/>
      <c r="O106" s="161"/>
      <c r="P106" s="161"/>
      <c r="Q106" s="161"/>
      <c r="R106" s="161"/>
      <c r="S106" s="151"/>
      <c r="T106" s="153"/>
      <c r="U106" s="138"/>
      <c r="V106" s="153"/>
      <c r="W106" s="153"/>
      <c r="X106" s="153"/>
      <c r="Y106" s="153"/>
      <c r="Z106" s="153"/>
    </row>
    <row r="107" spans="2:26" x14ac:dyDescent="0.3">
      <c r="B107" s="151"/>
      <c r="C107" s="152"/>
      <c r="D107" s="72"/>
      <c r="E107" s="72"/>
      <c r="F107" s="151"/>
      <c r="G107" s="153"/>
      <c r="H107" s="153"/>
      <c r="I107" s="152"/>
      <c r="J107" s="72"/>
      <c r="K107" s="72"/>
      <c r="L107" s="160"/>
      <c r="M107" s="161"/>
      <c r="N107" s="161"/>
      <c r="O107" s="161"/>
      <c r="P107" s="161"/>
      <c r="Q107" s="161"/>
      <c r="R107" s="161"/>
      <c r="S107" s="151"/>
      <c r="T107" s="153"/>
      <c r="U107" s="138"/>
      <c r="V107" s="153"/>
      <c r="W107" s="153"/>
      <c r="X107" s="153"/>
      <c r="Y107" s="153"/>
      <c r="Z107" s="153"/>
    </row>
    <row r="108" spans="2:26" x14ac:dyDescent="0.3">
      <c r="B108" s="151"/>
      <c r="C108" s="152"/>
      <c r="D108" s="72"/>
      <c r="E108" s="72"/>
      <c r="F108" s="151"/>
      <c r="G108" s="153"/>
      <c r="H108" s="153"/>
      <c r="I108" s="152"/>
      <c r="J108" s="72"/>
      <c r="K108" s="72"/>
      <c r="L108" s="160"/>
      <c r="M108" s="161"/>
      <c r="N108" s="161"/>
      <c r="O108" s="161"/>
      <c r="P108" s="161"/>
      <c r="Q108" s="161"/>
      <c r="R108" s="161"/>
      <c r="S108" s="151"/>
      <c r="T108" s="153"/>
      <c r="U108" s="138"/>
      <c r="V108" s="153"/>
      <c r="W108" s="153"/>
      <c r="X108" s="153"/>
      <c r="Y108" s="153"/>
      <c r="Z108" s="153"/>
    </row>
    <row r="109" spans="2:26" x14ac:dyDescent="0.3">
      <c r="B109" s="151"/>
      <c r="C109" s="152"/>
      <c r="D109" s="72"/>
      <c r="E109" s="72"/>
      <c r="F109" s="151"/>
      <c r="G109" s="153"/>
      <c r="H109" s="153"/>
      <c r="I109" s="152"/>
      <c r="J109" s="72"/>
      <c r="K109" s="72"/>
      <c r="L109" s="160"/>
      <c r="M109" s="161"/>
      <c r="N109" s="161"/>
      <c r="O109" s="161"/>
      <c r="P109" s="161"/>
      <c r="Q109" s="161"/>
      <c r="R109" s="161"/>
      <c r="S109" s="151"/>
      <c r="T109" s="153"/>
      <c r="U109" s="138"/>
      <c r="V109" s="153"/>
      <c r="W109" s="153"/>
      <c r="X109" s="153"/>
      <c r="Y109" s="153"/>
      <c r="Z109" s="153"/>
    </row>
    <row r="110" spans="2:26" x14ac:dyDescent="0.3">
      <c r="B110" s="151"/>
      <c r="C110" s="152"/>
      <c r="D110" s="72"/>
      <c r="E110" s="72"/>
      <c r="F110" s="151"/>
      <c r="G110" s="153"/>
      <c r="H110" s="153"/>
      <c r="I110" s="152"/>
      <c r="J110" s="72"/>
      <c r="K110" s="72"/>
      <c r="L110" s="160"/>
      <c r="M110" s="161"/>
      <c r="N110" s="161"/>
      <c r="O110" s="161"/>
      <c r="P110" s="161"/>
      <c r="Q110" s="161"/>
      <c r="R110" s="161"/>
      <c r="S110" s="151"/>
      <c r="T110" s="153"/>
      <c r="U110" s="138"/>
      <c r="V110" s="153"/>
      <c r="W110" s="153"/>
      <c r="X110" s="153"/>
      <c r="Y110" s="153"/>
      <c r="Z110" s="153"/>
    </row>
    <row r="111" spans="2:26" x14ac:dyDescent="0.3">
      <c r="B111" s="151"/>
      <c r="C111" s="152"/>
      <c r="D111" s="72"/>
      <c r="E111" s="72"/>
      <c r="F111" s="151"/>
      <c r="G111" s="153"/>
      <c r="H111" s="153"/>
      <c r="I111" s="152"/>
      <c r="J111" s="72"/>
      <c r="K111" s="72"/>
      <c r="L111" s="160"/>
      <c r="M111" s="161"/>
      <c r="N111" s="161"/>
      <c r="O111" s="161"/>
      <c r="P111" s="161"/>
      <c r="Q111" s="161"/>
      <c r="R111" s="161"/>
      <c r="S111" s="151"/>
      <c r="T111" s="153"/>
      <c r="U111" s="138"/>
      <c r="V111" s="153"/>
      <c r="W111" s="153"/>
      <c r="X111" s="153"/>
      <c r="Y111" s="153"/>
      <c r="Z111" s="153"/>
    </row>
    <row r="112" spans="2:26" x14ac:dyDescent="0.3">
      <c r="B112" s="151"/>
      <c r="C112" s="152"/>
      <c r="D112" s="72"/>
      <c r="E112" s="72"/>
      <c r="F112" s="151"/>
      <c r="G112" s="153"/>
      <c r="H112" s="153"/>
      <c r="I112" s="152"/>
      <c r="J112" s="72"/>
      <c r="K112" s="72"/>
      <c r="L112" s="160"/>
      <c r="M112" s="161"/>
      <c r="N112" s="161"/>
      <c r="O112" s="161"/>
      <c r="P112" s="161"/>
      <c r="Q112" s="161"/>
      <c r="R112" s="161"/>
      <c r="S112" s="151"/>
      <c r="T112" s="153"/>
      <c r="U112" s="138"/>
      <c r="V112" s="153"/>
      <c r="W112" s="153"/>
      <c r="X112" s="153"/>
      <c r="Y112" s="153"/>
      <c r="Z112" s="153"/>
    </row>
    <row r="113" spans="2:26" x14ac:dyDescent="0.3">
      <c r="B113" s="151"/>
      <c r="C113" s="152"/>
      <c r="D113" s="72"/>
      <c r="E113" s="72"/>
      <c r="F113" s="151"/>
      <c r="G113" s="153"/>
      <c r="H113" s="153"/>
      <c r="I113" s="152"/>
      <c r="J113" s="72"/>
      <c r="K113" s="72"/>
      <c r="L113" s="160"/>
      <c r="M113" s="161"/>
      <c r="N113" s="161"/>
      <c r="O113" s="161"/>
      <c r="P113" s="161"/>
      <c r="Q113" s="161"/>
      <c r="R113" s="161"/>
      <c r="S113" s="151"/>
      <c r="T113" s="153"/>
      <c r="U113" s="138"/>
      <c r="V113" s="153"/>
      <c r="W113" s="153"/>
      <c r="X113" s="153"/>
      <c r="Y113" s="153"/>
      <c r="Z113" s="153"/>
    </row>
    <row r="114" spans="2:26" x14ac:dyDescent="0.3">
      <c r="B114" s="151"/>
      <c r="C114" s="152"/>
      <c r="D114" s="72"/>
      <c r="E114" s="72"/>
      <c r="F114" s="151"/>
      <c r="G114" s="153"/>
      <c r="H114" s="153"/>
      <c r="I114" s="152"/>
      <c r="J114" s="72"/>
      <c r="K114" s="72"/>
      <c r="L114" s="160"/>
      <c r="M114" s="161"/>
      <c r="N114" s="161"/>
      <c r="O114" s="161"/>
      <c r="P114" s="161"/>
      <c r="Q114" s="161"/>
      <c r="R114" s="161"/>
      <c r="S114" s="151"/>
      <c r="T114" s="153"/>
      <c r="U114" s="138"/>
      <c r="V114" s="153"/>
      <c r="W114" s="153"/>
      <c r="X114" s="153"/>
      <c r="Y114" s="153"/>
      <c r="Z114" s="153"/>
    </row>
    <row r="115" spans="2:26" x14ac:dyDescent="0.3">
      <c r="B115" s="151"/>
      <c r="C115" s="152"/>
      <c r="D115" s="72"/>
      <c r="E115" s="72"/>
      <c r="F115" s="151"/>
      <c r="G115" s="153"/>
      <c r="H115" s="153"/>
      <c r="I115" s="152"/>
      <c r="J115" s="72"/>
      <c r="K115" s="72"/>
      <c r="L115" s="160"/>
      <c r="M115" s="161"/>
      <c r="N115" s="161"/>
      <c r="O115" s="161"/>
      <c r="P115" s="161"/>
      <c r="Q115" s="161"/>
      <c r="R115" s="161"/>
      <c r="S115" s="151"/>
      <c r="T115" s="153"/>
      <c r="U115" s="138"/>
      <c r="V115" s="153"/>
      <c r="W115" s="153"/>
      <c r="X115" s="153"/>
      <c r="Y115" s="153"/>
      <c r="Z115" s="153"/>
    </row>
    <row r="116" spans="2:26" x14ac:dyDescent="0.3">
      <c r="B116" s="151"/>
      <c r="C116" s="152"/>
      <c r="D116" s="72"/>
      <c r="E116" s="72"/>
      <c r="F116" s="151"/>
      <c r="G116" s="153"/>
      <c r="H116" s="153"/>
      <c r="I116" s="152"/>
      <c r="J116" s="72"/>
      <c r="K116" s="72"/>
      <c r="L116" s="160"/>
      <c r="M116" s="161"/>
      <c r="N116" s="161"/>
      <c r="O116" s="161"/>
      <c r="P116" s="161"/>
      <c r="Q116" s="161"/>
      <c r="R116" s="161"/>
      <c r="S116" s="151"/>
      <c r="T116" s="153"/>
      <c r="U116" s="138"/>
      <c r="V116" s="153"/>
      <c r="W116" s="153"/>
      <c r="X116" s="153"/>
      <c r="Y116" s="153"/>
      <c r="Z116" s="153"/>
    </row>
    <row r="117" spans="2:26" x14ac:dyDescent="0.3">
      <c r="B117" s="151"/>
      <c r="C117" s="152"/>
      <c r="D117" s="72"/>
      <c r="E117" s="72"/>
      <c r="F117" s="151"/>
      <c r="G117" s="153"/>
      <c r="H117" s="153"/>
      <c r="I117" s="152"/>
      <c r="J117" s="72"/>
      <c r="K117" s="72"/>
      <c r="L117" s="160"/>
      <c r="M117" s="161"/>
      <c r="N117" s="161"/>
      <c r="O117" s="161"/>
      <c r="P117" s="161"/>
      <c r="Q117" s="161"/>
      <c r="R117" s="161"/>
      <c r="S117" s="151"/>
      <c r="T117" s="153"/>
      <c r="U117" s="138"/>
      <c r="V117" s="153"/>
      <c r="W117" s="153"/>
      <c r="X117" s="153"/>
      <c r="Y117" s="153"/>
      <c r="Z117" s="153"/>
    </row>
    <row r="118" spans="2:26" x14ac:dyDescent="0.3">
      <c r="B118" s="151"/>
      <c r="C118" s="152"/>
      <c r="D118" s="72"/>
      <c r="E118" s="72"/>
      <c r="F118" s="151"/>
      <c r="G118" s="153"/>
      <c r="H118" s="153"/>
      <c r="I118" s="152"/>
      <c r="J118" s="72"/>
      <c r="K118" s="72"/>
      <c r="L118" s="160"/>
      <c r="M118" s="161"/>
      <c r="N118" s="161"/>
      <c r="O118" s="161"/>
      <c r="P118" s="161"/>
      <c r="Q118" s="161"/>
      <c r="R118" s="161"/>
      <c r="S118" s="151"/>
      <c r="T118" s="153"/>
      <c r="U118" s="138"/>
      <c r="V118" s="153"/>
      <c r="W118" s="153"/>
      <c r="X118" s="153"/>
      <c r="Y118" s="153"/>
      <c r="Z118" s="153"/>
    </row>
    <row r="119" spans="2:26" x14ac:dyDescent="0.3">
      <c r="B119" s="151"/>
      <c r="C119" s="152"/>
      <c r="D119" s="72"/>
      <c r="E119" s="72"/>
      <c r="F119" s="151"/>
      <c r="G119" s="153"/>
      <c r="H119" s="153"/>
      <c r="I119" s="152"/>
      <c r="J119" s="72"/>
      <c r="K119" s="72"/>
      <c r="L119" s="160"/>
      <c r="M119" s="161"/>
      <c r="N119" s="161"/>
      <c r="O119" s="161"/>
      <c r="P119" s="161"/>
      <c r="Q119" s="161"/>
      <c r="R119" s="161"/>
      <c r="S119" s="151"/>
      <c r="T119" s="153"/>
      <c r="U119" s="138"/>
      <c r="V119" s="153"/>
      <c r="W119" s="153"/>
      <c r="X119" s="153"/>
      <c r="Y119" s="153"/>
      <c r="Z119" s="153"/>
    </row>
    <row r="120" spans="2:26" x14ac:dyDescent="0.3">
      <c r="B120" s="151"/>
      <c r="C120" s="152"/>
      <c r="D120" s="72"/>
      <c r="E120" s="72"/>
      <c r="F120" s="151"/>
      <c r="G120" s="153"/>
      <c r="H120" s="153"/>
      <c r="I120" s="152"/>
      <c r="J120" s="72"/>
      <c r="K120" s="72"/>
      <c r="L120" s="160"/>
      <c r="M120" s="161"/>
      <c r="N120" s="161"/>
      <c r="O120" s="161"/>
      <c r="P120" s="161"/>
      <c r="Q120" s="161"/>
      <c r="R120" s="161"/>
      <c r="S120" s="151"/>
      <c r="T120" s="153"/>
      <c r="U120" s="138"/>
      <c r="V120" s="153"/>
      <c r="W120" s="153"/>
      <c r="X120" s="153"/>
      <c r="Y120" s="153"/>
      <c r="Z120" s="153"/>
    </row>
    <row r="121" spans="2:26" x14ac:dyDescent="0.3">
      <c r="B121" s="151"/>
      <c r="C121" s="152"/>
      <c r="D121" s="72"/>
      <c r="E121" s="72"/>
      <c r="F121" s="151"/>
      <c r="G121" s="153"/>
      <c r="H121" s="153"/>
      <c r="I121" s="152"/>
      <c r="J121" s="72"/>
      <c r="K121" s="72"/>
      <c r="L121" s="160"/>
      <c r="M121" s="161"/>
      <c r="N121" s="161"/>
      <c r="O121" s="161"/>
      <c r="P121" s="161"/>
      <c r="Q121" s="161"/>
      <c r="R121" s="161"/>
      <c r="S121" s="151"/>
      <c r="T121" s="153"/>
      <c r="U121" s="138"/>
      <c r="V121" s="153"/>
      <c r="W121" s="153"/>
      <c r="X121" s="153"/>
      <c r="Y121" s="153"/>
      <c r="Z121" s="153"/>
    </row>
    <row r="122" spans="2:26" x14ac:dyDescent="0.3">
      <c r="B122" s="151"/>
      <c r="C122" s="152"/>
      <c r="D122" s="72"/>
      <c r="E122" s="72"/>
      <c r="F122" s="151"/>
      <c r="G122" s="153"/>
      <c r="H122" s="153"/>
      <c r="I122" s="152"/>
      <c r="J122" s="72"/>
      <c r="K122" s="72"/>
      <c r="L122" s="160"/>
      <c r="M122" s="161"/>
      <c r="N122" s="161"/>
      <c r="O122" s="161"/>
      <c r="P122" s="161"/>
      <c r="Q122" s="161"/>
      <c r="R122" s="161"/>
      <c r="S122" s="151"/>
      <c r="T122" s="153"/>
      <c r="U122" s="138"/>
      <c r="V122" s="153"/>
      <c r="W122" s="153"/>
      <c r="X122" s="153"/>
      <c r="Y122" s="153"/>
      <c r="Z122" s="153"/>
    </row>
    <row r="123" spans="2:26" x14ac:dyDescent="0.3">
      <c r="B123" s="151"/>
      <c r="C123" s="152"/>
      <c r="D123" s="72"/>
      <c r="E123" s="72"/>
      <c r="F123" s="151"/>
      <c r="G123" s="153"/>
      <c r="H123" s="153"/>
      <c r="I123" s="152"/>
      <c r="J123" s="72"/>
      <c r="K123" s="72"/>
      <c r="L123" s="160"/>
      <c r="M123" s="161"/>
      <c r="N123" s="161"/>
      <c r="O123" s="161"/>
      <c r="P123" s="161"/>
      <c r="Q123" s="161"/>
      <c r="R123" s="161"/>
      <c r="S123" s="151"/>
      <c r="T123" s="153"/>
      <c r="U123" s="138"/>
      <c r="V123" s="153"/>
      <c r="W123" s="153"/>
      <c r="X123" s="153"/>
      <c r="Y123" s="153"/>
      <c r="Z123" s="153"/>
    </row>
    <row r="124" spans="2:26" x14ac:dyDescent="0.3">
      <c r="B124" s="151"/>
      <c r="C124" s="152"/>
      <c r="D124" s="72"/>
      <c r="E124" s="72"/>
      <c r="F124" s="151"/>
      <c r="G124" s="153"/>
      <c r="H124" s="153"/>
      <c r="I124" s="152"/>
      <c r="J124" s="72"/>
      <c r="K124" s="72"/>
      <c r="L124" s="160"/>
      <c r="M124" s="161"/>
      <c r="N124" s="161"/>
      <c r="O124" s="161"/>
      <c r="P124" s="161"/>
      <c r="Q124" s="161"/>
      <c r="R124" s="161"/>
      <c r="S124" s="151"/>
      <c r="T124" s="153"/>
      <c r="U124" s="138"/>
      <c r="V124" s="153"/>
      <c r="W124" s="153"/>
      <c r="X124" s="153"/>
      <c r="Y124" s="153"/>
      <c r="Z124" s="153"/>
    </row>
    <row r="125" spans="2:26" x14ac:dyDescent="0.3">
      <c r="B125" s="151"/>
      <c r="C125" s="152"/>
      <c r="D125" s="72"/>
      <c r="E125" s="72"/>
      <c r="F125" s="151"/>
      <c r="G125" s="153"/>
      <c r="H125" s="153"/>
      <c r="I125" s="152"/>
      <c r="J125" s="72"/>
      <c r="K125" s="72"/>
      <c r="L125" s="160"/>
      <c r="M125" s="161"/>
      <c r="N125" s="161"/>
      <c r="O125" s="161"/>
      <c r="P125" s="161"/>
      <c r="Q125" s="161"/>
      <c r="R125" s="161"/>
      <c r="S125" s="151"/>
      <c r="T125" s="153"/>
      <c r="U125" s="138"/>
      <c r="V125" s="153"/>
      <c r="W125" s="153"/>
      <c r="X125" s="153"/>
      <c r="Y125" s="153"/>
      <c r="Z125" s="153"/>
    </row>
    <row r="126" spans="2:26" x14ac:dyDescent="0.3">
      <c r="B126" s="151"/>
      <c r="C126" s="152"/>
      <c r="D126" s="72"/>
      <c r="E126" s="72"/>
      <c r="F126" s="151"/>
      <c r="G126" s="153"/>
      <c r="H126" s="153"/>
      <c r="I126" s="152"/>
      <c r="J126" s="72"/>
      <c r="K126" s="72"/>
      <c r="L126" s="160"/>
      <c r="M126" s="161"/>
      <c r="N126" s="161"/>
      <c r="O126" s="161"/>
      <c r="P126" s="161"/>
      <c r="Q126" s="161"/>
      <c r="R126" s="161"/>
      <c r="S126" s="151"/>
      <c r="T126" s="153"/>
      <c r="U126" s="138"/>
      <c r="V126" s="153"/>
      <c r="W126" s="153"/>
      <c r="X126" s="153"/>
      <c r="Y126" s="153"/>
      <c r="Z126" s="153"/>
    </row>
    <row r="127" spans="2:26" x14ac:dyDescent="0.3">
      <c r="B127" s="151"/>
      <c r="C127" s="152"/>
      <c r="D127" s="72"/>
      <c r="E127" s="72"/>
      <c r="F127" s="151"/>
      <c r="G127" s="153"/>
      <c r="H127" s="153"/>
      <c r="I127" s="152"/>
      <c r="J127" s="72"/>
      <c r="K127" s="72"/>
      <c r="L127" s="160"/>
      <c r="M127" s="161"/>
      <c r="N127" s="161"/>
      <c r="O127" s="161"/>
      <c r="P127" s="161"/>
      <c r="Q127" s="161"/>
      <c r="R127" s="161"/>
      <c r="S127" s="151"/>
      <c r="T127" s="153"/>
      <c r="U127" s="138"/>
      <c r="V127" s="153"/>
      <c r="W127" s="153"/>
      <c r="X127" s="153"/>
      <c r="Y127" s="153"/>
      <c r="Z127" s="153"/>
    </row>
    <row r="128" spans="2:26" x14ac:dyDescent="0.3">
      <c r="B128" s="151"/>
      <c r="C128" s="152"/>
      <c r="D128" s="72"/>
      <c r="E128" s="72"/>
      <c r="F128" s="151"/>
      <c r="G128" s="153"/>
      <c r="H128" s="153"/>
      <c r="I128" s="152"/>
      <c r="J128" s="72"/>
      <c r="K128" s="72"/>
      <c r="L128" s="160"/>
      <c r="M128" s="161"/>
      <c r="N128" s="161"/>
      <c r="O128" s="161"/>
      <c r="P128" s="161"/>
      <c r="Q128" s="161"/>
      <c r="R128" s="161"/>
      <c r="S128" s="151"/>
      <c r="T128" s="153"/>
      <c r="U128" s="138"/>
      <c r="V128" s="153"/>
      <c r="W128" s="153"/>
      <c r="X128" s="153"/>
      <c r="Y128" s="153"/>
      <c r="Z128" s="153"/>
    </row>
    <row r="129" spans="2:26" x14ac:dyDescent="0.3">
      <c r="B129" s="151"/>
      <c r="C129" s="152"/>
      <c r="D129" s="72"/>
      <c r="E129" s="72"/>
      <c r="F129" s="151"/>
      <c r="G129" s="153"/>
      <c r="H129" s="153"/>
      <c r="I129" s="152"/>
      <c r="J129" s="72"/>
      <c r="K129" s="72"/>
      <c r="L129" s="160"/>
      <c r="M129" s="161"/>
      <c r="N129" s="161"/>
      <c r="O129" s="161"/>
      <c r="P129" s="161"/>
      <c r="Q129" s="161"/>
      <c r="R129" s="161"/>
      <c r="S129" s="151"/>
      <c r="T129" s="153"/>
      <c r="U129" s="138"/>
      <c r="V129" s="153"/>
      <c r="W129" s="153"/>
      <c r="X129" s="153"/>
      <c r="Y129" s="153"/>
      <c r="Z129" s="153"/>
    </row>
    <row r="130" spans="2:26" x14ac:dyDescent="0.3">
      <c r="B130" s="151"/>
      <c r="C130" s="152"/>
      <c r="D130" s="72"/>
      <c r="E130" s="72"/>
      <c r="F130" s="151"/>
      <c r="G130" s="153"/>
      <c r="H130" s="153"/>
      <c r="I130" s="152"/>
      <c r="J130" s="72"/>
      <c r="K130" s="72"/>
      <c r="L130" s="160"/>
      <c r="M130" s="161"/>
      <c r="N130" s="161"/>
      <c r="O130" s="161"/>
      <c r="P130" s="161"/>
      <c r="Q130" s="161"/>
      <c r="R130" s="161"/>
      <c r="S130" s="151"/>
      <c r="T130" s="153"/>
      <c r="U130" s="138"/>
      <c r="V130" s="153"/>
      <c r="W130" s="153"/>
      <c r="X130" s="153"/>
      <c r="Y130" s="153"/>
      <c r="Z130" s="153"/>
    </row>
    <row r="131" spans="2:26" x14ac:dyDescent="0.3">
      <c r="B131" s="151"/>
      <c r="C131" s="152"/>
      <c r="D131" s="72"/>
      <c r="E131" s="72"/>
      <c r="F131" s="151"/>
      <c r="G131" s="153"/>
      <c r="H131" s="153"/>
      <c r="I131" s="152"/>
      <c r="J131" s="72"/>
      <c r="K131" s="72"/>
      <c r="L131" s="160"/>
      <c r="M131" s="161"/>
      <c r="N131" s="161"/>
      <c r="O131" s="161"/>
      <c r="P131" s="161"/>
      <c r="Q131" s="161"/>
      <c r="R131" s="161"/>
      <c r="S131" s="151"/>
      <c r="T131" s="153"/>
      <c r="U131" s="138"/>
      <c r="V131" s="153"/>
      <c r="W131" s="153"/>
      <c r="X131" s="153"/>
      <c r="Y131" s="153"/>
      <c r="Z131" s="153"/>
    </row>
    <row r="132" spans="2:26" x14ac:dyDescent="0.3">
      <c r="B132" s="151"/>
      <c r="C132" s="152"/>
      <c r="D132" s="72"/>
      <c r="E132" s="72"/>
      <c r="F132" s="151"/>
      <c r="G132" s="153"/>
      <c r="H132" s="153"/>
      <c r="I132" s="152"/>
      <c r="J132" s="72"/>
      <c r="K132" s="72"/>
      <c r="L132" s="160"/>
      <c r="M132" s="161"/>
      <c r="N132" s="161"/>
      <c r="O132" s="161"/>
      <c r="P132" s="161"/>
      <c r="Q132" s="161"/>
      <c r="R132" s="161"/>
      <c r="S132" s="151"/>
      <c r="T132" s="153"/>
      <c r="U132" s="138"/>
      <c r="V132" s="153"/>
      <c r="W132" s="153"/>
      <c r="X132" s="153"/>
      <c r="Y132" s="153"/>
      <c r="Z132" s="153"/>
    </row>
    <row r="133" spans="2:26" x14ac:dyDescent="0.3">
      <c r="B133" s="151"/>
      <c r="C133" s="152"/>
      <c r="D133" s="72"/>
      <c r="E133" s="72"/>
      <c r="F133" s="151"/>
      <c r="G133" s="153"/>
      <c r="H133" s="153"/>
      <c r="I133" s="152"/>
      <c r="J133" s="72"/>
      <c r="K133" s="72"/>
      <c r="L133" s="160"/>
      <c r="M133" s="161"/>
      <c r="N133" s="161"/>
      <c r="O133" s="161"/>
      <c r="P133" s="161"/>
      <c r="Q133" s="161"/>
      <c r="R133" s="161"/>
      <c r="S133" s="151"/>
      <c r="T133" s="153"/>
      <c r="U133" s="138"/>
      <c r="V133" s="153"/>
      <c r="W133" s="153"/>
      <c r="X133" s="153"/>
      <c r="Y133" s="153"/>
      <c r="Z133" s="153"/>
    </row>
    <row r="134" spans="2:26" x14ac:dyDescent="0.3">
      <c r="B134" s="151"/>
      <c r="C134" s="152"/>
      <c r="D134" s="72"/>
      <c r="E134" s="72"/>
      <c r="F134" s="151"/>
      <c r="G134" s="153"/>
      <c r="H134" s="153"/>
      <c r="I134" s="152"/>
      <c r="J134" s="72"/>
      <c r="K134" s="72"/>
      <c r="L134" s="160"/>
      <c r="M134" s="161"/>
      <c r="N134" s="161"/>
      <c r="O134" s="161"/>
      <c r="P134" s="161"/>
      <c r="Q134" s="161"/>
      <c r="R134" s="161"/>
      <c r="S134" s="151"/>
      <c r="T134" s="153"/>
      <c r="U134" s="138"/>
      <c r="V134" s="153"/>
      <c r="W134" s="153"/>
      <c r="X134" s="153"/>
      <c r="Y134" s="153"/>
      <c r="Z134" s="153"/>
    </row>
    <row r="135" spans="2:26" x14ac:dyDescent="0.3">
      <c r="B135" s="151"/>
      <c r="C135" s="152"/>
      <c r="D135" s="72"/>
      <c r="E135" s="72"/>
      <c r="F135" s="151"/>
      <c r="G135" s="153"/>
      <c r="H135" s="153"/>
      <c r="I135" s="152"/>
      <c r="J135" s="72"/>
      <c r="K135" s="72"/>
      <c r="L135" s="160"/>
      <c r="M135" s="161"/>
      <c r="N135" s="161"/>
      <c r="O135" s="161"/>
      <c r="P135" s="161"/>
      <c r="Q135" s="161"/>
      <c r="R135" s="161"/>
      <c r="S135" s="151"/>
      <c r="T135" s="153"/>
      <c r="U135" s="138"/>
      <c r="V135" s="153"/>
      <c r="W135" s="153"/>
      <c r="X135" s="153"/>
      <c r="Y135" s="153"/>
      <c r="Z135" s="153"/>
    </row>
    <row r="136" spans="2:26" x14ac:dyDescent="0.3">
      <c r="B136" s="151"/>
      <c r="C136" s="152"/>
      <c r="D136" s="72"/>
      <c r="E136" s="72"/>
      <c r="F136" s="151"/>
      <c r="G136" s="153"/>
      <c r="H136" s="153"/>
      <c r="I136" s="152"/>
      <c r="J136" s="72"/>
      <c r="K136" s="72"/>
      <c r="L136" s="160"/>
      <c r="M136" s="161"/>
      <c r="N136" s="161"/>
      <c r="O136" s="161"/>
      <c r="P136" s="161"/>
      <c r="Q136" s="161"/>
      <c r="R136" s="161"/>
      <c r="S136" s="151"/>
      <c r="T136" s="153"/>
      <c r="U136" s="138"/>
      <c r="V136" s="153"/>
      <c r="W136" s="153"/>
      <c r="X136" s="153"/>
      <c r="Y136" s="153"/>
      <c r="Z136" s="153"/>
    </row>
    <row r="137" spans="2:26" x14ac:dyDescent="0.3">
      <c r="B137" s="151"/>
      <c r="C137" s="152"/>
      <c r="D137" s="72"/>
      <c r="E137" s="72"/>
      <c r="F137" s="151"/>
      <c r="G137" s="153"/>
      <c r="H137" s="153"/>
      <c r="I137" s="152"/>
      <c r="J137" s="72"/>
      <c r="K137" s="72"/>
      <c r="L137" s="160"/>
      <c r="M137" s="161"/>
      <c r="N137" s="161"/>
      <c r="O137" s="161"/>
      <c r="P137" s="161"/>
      <c r="Q137" s="161"/>
      <c r="R137" s="161"/>
      <c r="S137" s="151"/>
      <c r="T137" s="153"/>
      <c r="U137" s="138"/>
      <c r="V137" s="153"/>
      <c r="W137" s="153"/>
      <c r="X137" s="153"/>
      <c r="Y137" s="153"/>
      <c r="Z137" s="153"/>
    </row>
    <row r="138" spans="2:26" x14ac:dyDescent="0.3">
      <c r="B138" s="151"/>
      <c r="C138" s="152"/>
      <c r="D138" s="72"/>
      <c r="E138" s="72"/>
      <c r="F138" s="151"/>
      <c r="G138" s="153"/>
      <c r="H138" s="153"/>
      <c r="I138" s="152"/>
      <c r="J138" s="72"/>
      <c r="K138" s="72"/>
      <c r="L138" s="160"/>
      <c r="M138" s="161"/>
      <c r="N138" s="161"/>
      <c r="O138" s="161"/>
      <c r="P138" s="161"/>
      <c r="Q138" s="161"/>
      <c r="R138" s="161"/>
      <c r="S138" s="151"/>
      <c r="T138" s="153"/>
      <c r="U138" s="138"/>
      <c r="V138" s="153"/>
      <c r="W138" s="153"/>
      <c r="X138" s="153"/>
      <c r="Y138" s="153"/>
      <c r="Z138" s="153"/>
    </row>
    <row r="139" spans="2:26" x14ac:dyDescent="0.3">
      <c r="B139" s="151"/>
      <c r="C139" s="152"/>
      <c r="D139" s="72"/>
      <c r="E139" s="72"/>
      <c r="F139" s="151"/>
      <c r="G139" s="153"/>
      <c r="H139" s="153"/>
      <c r="I139" s="152"/>
      <c r="J139" s="72"/>
      <c r="K139" s="72"/>
      <c r="L139" s="160"/>
      <c r="M139" s="161"/>
      <c r="N139" s="161"/>
      <c r="O139" s="161"/>
      <c r="P139" s="161"/>
      <c r="Q139" s="161"/>
      <c r="R139" s="161"/>
      <c r="S139" s="151"/>
      <c r="T139" s="153"/>
      <c r="U139" s="138"/>
      <c r="V139" s="153"/>
      <c r="W139" s="153"/>
      <c r="X139" s="153"/>
      <c r="Y139" s="153"/>
      <c r="Z139" s="153"/>
    </row>
    <row r="140" spans="2:26" x14ac:dyDescent="0.3">
      <c r="B140" s="151"/>
      <c r="C140" s="152"/>
      <c r="D140" s="72"/>
      <c r="E140" s="72"/>
      <c r="F140" s="151"/>
      <c r="G140" s="153"/>
      <c r="H140" s="153"/>
      <c r="I140" s="152"/>
      <c r="J140" s="72"/>
      <c r="K140" s="72"/>
      <c r="L140" s="160"/>
      <c r="M140" s="161"/>
      <c r="N140" s="161"/>
      <c r="O140" s="161"/>
      <c r="P140" s="161"/>
      <c r="Q140" s="161"/>
      <c r="R140" s="161"/>
      <c r="S140" s="151"/>
      <c r="T140" s="153"/>
      <c r="U140" s="138"/>
      <c r="V140" s="153"/>
      <c r="W140" s="153"/>
      <c r="X140" s="153"/>
      <c r="Y140" s="153"/>
      <c r="Z140" s="153"/>
    </row>
    <row r="141" spans="2:26" x14ac:dyDescent="0.3">
      <c r="B141" s="151"/>
      <c r="C141" s="152"/>
      <c r="D141" s="72"/>
      <c r="E141" s="72"/>
      <c r="F141" s="151"/>
      <c r="G141" s="153"/>
      <c r="H141" s="153"/>
      <c r="I141" s="152"/>
      <c r="J141" s="72"/>
      <c r="K141" s="72"/>
      <c r="L141" s="160"/>
      <c r="M141" s="161"/>
      <c r="N141" s="161"/>
      <c r="O141" s="161"/>
      <c r="P141" s="161"/>
      <c r="Q141" s="161"/>
      <c r="R141" s="161"/>
      <c r="S141" s="151"/>
      <c r="T141" s="153"/>
      <c r="U141" s="138"/>
      <c r="V141" s="153"/>
      <c r="W141" s="153"/>
      <c r="X141" s="153"/>
      <c r="Y141" s="153"/>
      <c r="Z141" s="153"/>
    </row>
    <row r="142" spans="2:26" x14ac:dyDescent="0.3">
      <c r="B142" s="151"/>
      <c r="C142" s="152"/>
      <c r="D142" s="72"/>
      <c r="E142" s="72"/>
      <c r="F142" s="151"/>
      <c r="G142" s="153"/>
      <c r="H142" s="153"/>
      <c r="I142" s="152"/>
      <c r="J142" s="72"/>
      <c r="K142" s="72"/>
      <c r="L142" s="160"/>
      <c r="M142" s="161"/>
      <c r="N142" s="161"/>
      <c r="O142" s="161"/>
      <c r="P142" s="161"/>
      <c r="Q142" s="161"/>
      <c r="R142" s="161"/>
      <c r="S142" s="151"/>
      <c r="T142" s="153"/>
      <c r="U142" s="138"/>
      <c r="V142" s="153"/>
      <c r="W142" s="153"/>
      <c r="X142" s="153"/>
      <c r="Y142" s="153"/>
      <c r="Z142" s="153"/>
    </row>
    <row r="143" spans="2:26" x14ac:dyDescent="0.3">
      <c r="B143" s="151"/>
      <c r="C143" s="152"/>
      <c r="D143" s="72"/>
      <c r="E143" s="72"/>
      <c r="F143" s="151"/>
      <c r="G143" s="153"/>
      <c r="H143" s="153"/>
      <c r="I143" s="152"/>
      <c r="J143" s="72"/>
      <c r="K143" s="72"/>
      <c r="L143" s="160"/>
      <c r="M143" s="161"/>
      <c r="N143" s="161"/>
      <c r="O143" s="161"/>
      <c r="P143" s="161"/>
      <c r="Q143" s="161"/>
      <c r="R143" s="161"/>
      <c r="S143" s="151"/>
      <c r="T143" s="153"/>
      <c r="U143" s="138"/>
      <c r="V143" s="153"/>
      <c r="W143" s="153"/>
      <c r="X143" s="153"/>
      <c r="Y143" s="153"/>
      <c r="Z143" s="153"/>
    </row>
    <row r="144" spans="2:26" x14ac:dyDescent="0.3">
      <c r="B144" s="151"/>
      <c r="C144" s="152"/>
      <c r="D144" s="72"/>
      <c r="E144" s="72"/>
      <c r="F144" s="151"/>
      <c r="G144" s="153"/>
      <c r="H144" s="153"/>
      <c r="I144" s="152"/>
      <c r="J144" s="72"/>
      <c r="K144" s="72"/>
      <c r="L144" s="160"/>
      <c r="M144" s="161"/>
      <c r="N144" s="161"/>
      <c r="O144" s="161"/>
      <c r="P144" s="161"/>
      <c r="Q144" s="161"/>
      <c r="R144" s="161"/>
      <c r="S144" s="151"/>
      <c r="T144" s="153"/>
      <c r="U144" s="138"/>
      <c r="V144" s="153"/>
      <c r="W144" s="153"/>
      <c r="X144" s="153"/>
      <c r="Y144" s="153"/>
      <c r="Z144" s="153"/>
    </row>
    <row r="145" spans="2:26" x14ac:dyDescent="0.3">
      <c r="B145" s="151"/>
      <c r="C145" s="152"/>
      <c r="D145" s="72"/>
      <c r="E145" s="72"/>
      <c r="F145" s="151"/>
      <c r="G145" s="153"/>
      <c r="H145" s="153"/>
      <c r="I145" s="152"/>
      <c r="J145" s="72"/>
      <c r="K145" s="72"/>
      <c r="L145" s="160"/>
      <c r="M145" s="161"/>
      <c r="N145" s="161"/>
      <c r="O145" s="161"/>
      <c r="P145" s="161"/>
      <c r="Q145" s="161"/>
      <c r="R145" s="161"/>
      <c r="S145" s="151"/>
      <c r="T145" s="153"/>
      <c r="U145" s="138"/>
      <c r="V145" s="153"/>
      <c r="W145" s="153"/>
      <c r="X145" s="153"/>
      <c r="Y145" s="153"/>
      <c r="Z145" s="153"/>
    </row>
    <row r="146" spans="2:26" x14ac:dyDescent="0.3">
      <c r="B146" s="151"/>
      <c r="C146" s="152"/>
      <c r="D146" s="72"/>
      <c r="E146" s="72"/>
      <c r="F146" s="151"/>
      <c r="G146" s="153"/>
      <c r="H146" s="153"/>
      <c r="I146" s="152"/>
      <c r="J146" s="72"/>
      <c r="K146" s="72"/>
      <c r="L146" s="160"/>
      <c r="M146" s="161"/>
      <c r="N146" s="161"/>
      <c r="O146" s="161"/>
      <c r="P146" s="161"/>
      <c r="Q146" s="161"/>
      <c r="R146" s="161"/>
      <c r="S146" s="151"/>
      <c r="T146" s="153"/>
      <c r="U146" s="138"/>
      <c r="V146" s="153"/>
      <c r="W146" s="153"/>
      <c r="X146" s="153"/>
      <c r="Y146" s="153"/>
      <c r="Z146" s="153"/>
    </row>
    <row r="147" spans="2:26" x14ac:dyDescent="0.3">
      <c r="B147" s="151"/>
      <c r="C147" s="152"/>
      <c r="D147" s="72"/>
      <c r="E147" s="72"/>
      <c r="F147" s="151"/>
      <c r="G147" s="153"/>
      <c r="H147" s="153"/>
      <c r="I147" s="152"/>
      <c r="J147" s="72"/>
      <c r="K147" s="72"/>
      <c r="L147" s="160"/>
      <c r="M147" s="161"/>
      <c r="N147" s="161"/>
      <c r="O147" s="161"/>
      <c r="P147" s="161"/>
      <c r="Q147" s="161"/>
      <c r="R147" s="161"/>
      <c r="S147" s="151"/>
      <c r="T147" s="153"/>
      <c r="U147" s="138"/>
      <c r="V147" s="153"/>
      <c r="W147" s="153"/>
      <c r="X147" s="153"/>
      <c r="Y147" s="153"/>
      <c r="Z147" s="153"/>
    </row>
    <row r="148" spans="2:26" x14ac:dyDescent="0.3">
      <c r="B148" s="151"/>
      <c r="C148" s="152"/>
      <c r="D148" s="72"/>
      <c r="E148" s="72"/>
      <c r="F148" s="151"/>
      <c r="G148" s="153"/>
      <c r="H148" s="153"/>
      <c r="I148" s="152"/>
      <c r="J148" s="72"/>
      <c r="K148" s="72"/>
      <c r="L148" s="160"/>
      <c r="M148" s="161"/>
      <c r="N148" s="161"/>
      <c r="O148" s="161"/>
      <c r="P148" s="161"/>
      <c r="Q148" s="161"/>
      <c r="R148" s="161"/>
      <c r="S148" s="151"/>
      <c r="T148" s="153"/>
      <c r="U148" s="138"/>
      <c r="V148" s="153"/>
      <c r="W148" s="153"/>
      <c r="X148" s="153"/>
      <c r="Y148" s="153"/>
      <c r="Z148" s="153"/>
    </row>
    <row r="149" spans="2:26" x14ac:dyDescent="0.3">
      <c r="B149" s="151"/>
      <c r="C149" s="152"/>
      <c r="D149" s="72"/>
      <c r="E149" s="72"/>
      <c r="F149" s="151"/>
      <c r="G149" s="153"/>
      <c r="H149" s="153"/>
      <c r="I149" s="152"/>
      <c r="J149" s="72"/>
      <c r="K149" s="72"/>
      <c r="L149" s="160"/>
      <c r="M149" s="161"/>
      <c r="N149" s="161"/>
      <c r="O149" s="161"/>
      <c r="P149" s="161"/>
      <c r="Q149" s="161"/>
      <c r="R149" s="161"/>
      <c r="S149" s="151"/>
      <c r="T149" s="153"/>
      <c r="U149" s="138"/>
      <c r="V149" s="153"/>
      <c r="W149" s="153"/>
      <c r="X149" s="153"/>
      <c r="Y149" s="153"/>
      <c r="Z149" s="153"/>
    </row>
    <row r="150" spans="2:26" x14ac:dyDescent="0.3">
      <c r="B150" s="151"/>
      <c r="C150" s="152"/>
      <c r="D150" s="72"/>
      <c r="E150" s="72"/>
      <c r="F150" s="151"/>
      <c r="G150" s="153"/>
      <c r="H150" s="153"/>
      <c r="I150" s="152"/>
      <c r="J150" s="72"/>
      <c r="K150" s="72"/>
      <c r="L150" s="160"/>
      <c r="M150" s="161"/>
      <c r="N150" s="161"/>
      <c r="O150" s="161"/>
      <c r="P150" s="161"/>
      <c r="Q150" s="161"/>
      <c r="R150" s="161"/>
      <c r="S150" s="151"/>
      <c r="T150" s="153"/>
      <c r="U150" s="138"/>
      <c r="V150" s="153"/>
      <c r="W150" s="153"/>
      <c r="X150" s="153"/>
      <c r="Y150" s="153"/>
      <c r="Z150" s="153"/>
    </row>
    <row r="151" spans="2:26" x14ac:dyDescent="0.3">
      <c r="B151" s="151"/>
      <c r="C151" s="152"/>
      <c r="D151" s="72"/>
      <c r="E151" s="72"/>
      <c r="F151" s="151"/>
      <c r="G151" s="153"/>
      <c r="H151" s="153"/>
      <c r="I151" s="152"/>
      <c r="J151" s="72"/>
      <c r="K151" s="72"/>
      <c r="L151" s="160"/>
      <c r="M151" s="161"/>
      <c r="N151" s="161"/>
      <c r="O151" s="161"/>
      <c r="P151" s="161"/>
      <c r="Q151" s="161"/>
      <c r="R151" s="161"/>
      <c r="S151" s="151"/>
      <c r="T151" s="153"/>
      <c r="U151" s="138"/>
      <c r="V151" s="153"/>
      <c r="W151" s="153"/>
      <c r="X151" s="153"/>
      <c r="Y151" s="153"/>
      <c r="Z151" s="153"/>
    </row>
    <row r="152" spans="2:26" x14ac:dyDescent="0.3">
      <c r="B152" s="151"/>
      <c r="C152" s="152"/>
      <c r="D152" s="72"/>
      <c r="E152" s="72"/>
      <c r="F152" s="151"/>
      <c r="G152" s="153"/>
      <c r="H152" s="153"/>
      <c r="I152" s="152"/>
      <c r="J152" s="72"/>
      <c r="K152" s="72"/>
      <c r="L152" s="160"/>
      <c r="M152" s="161"/>
      <c r="N152" s="161"/>
      <c r="O152" s="161"/>
      <c r="P152" s="161"/>
      <c r="Q152" s="161"/>
      <c r="R152" s="161"/>
      <c r="S152" s="151"/>
      <c r="T152" s="153"/>
      <c r="U152" s="138"/>
      <c r="V152" s="153"/>
      <c r="W152" s="153"/>
      <c r="X152" s="153"/>
      <c r="Y152" s="153"/>
      <c r="Z152" s="153"/>
    </row>
    <row r="153" spans="2:26" x14ac:dyDescent="0.3">
      <c r="B153" s="151"/>
      <c r="C153" s="152"/>
      <c r="D153" s="72"/>
      <c r="E153" s="72"/>
      <c r="F153" s="151"/>
      <c r="G153" s="153"/>
      <c r="H153" s="153"/>
      <c r="I153" s="152"/>
      <c r="J153" s="72"/>
      <c r="K153" s="72"/>
      <c r="L153" s="160"/>
      <c r="M153" s="161"/>
      <c r="N153" s="161"/>
      <c r="O153" s="161"/>
      <c r="P153" s="161"/>
      <c r="Q153" s="161"/>
      <c r="R153" s="161"/>
      <c r="S153" s="151"/>
      <c r="T153" s="153"/>
      <c r="U153" s="138"/>
      <c r="V153" s="153"/>
      <c r="W153" s="153"/>
      <c r="X153" s="153"/>
      <c r="Y153" s="153"/>
      <c r="Z153" s="153"/>
    </row>
    <row r="154" spans="2:26" x14ac:dyDescent="0.3">
      <c r="B154" s="151"/>
      <c r="C154" s="152"/>
      <c r="D154" s="72"/>
      <c r="E154" s="72"/>
      <c r="F154" s="151"/>
      <c r="G154" s="153"/>
      <c r="H154" s="153"/>
      <c r="I154" s="152"/>
      <c r="J154" s="72"/>
      <c r="K154" s="72"/>
      <c r="L154" s="160"/>
      <c r="M154" s="161"/>
      <c r="N154" s="161"/>
      <c r="O154" s="161"/>
      <c r="P154" s="161"/>
      <c r="Q154" s="161"/>
      <c r="R154" s="161"/>
      <c r="S154" s="151"/>
      <c r="T154" s="153"/>
      <c r="U154" s="138"/>
      <c r="V154" s="153"/>
      <c r="W154" s="153"/>
      <c r="X154" s="153"/>
      <c r="Y154" s="153"/>
      <c r="Z154" s="153"/>
    </row>
    <row r="155" spans="2:26" x14ac:dyDescent="0.3">
      <c r="B155" s="151"/>
      <c r="C155" s="152"/>
      <c r="D155" s="72"/>
      <c r="E155" s="72"/>
      <c r="F155" s="151"/>
      <c r="G155" s="153"/>
      <c r="H155" s="153"/>
      <c r="I155" s="152"/>
      <c r="J155" s="72"/>
      <c r="K155" s="72"/>
      <c r="L155" s="160"/>
      <c r="M155" s="161"/>
      <c r="N155" s="161"/>
      <c r="O155" s="161"/>
      <c r="P155" s="161"/>
      <c r="Q155" s="161"/>
      <c r="R155" s="161"/>
      <c r="S155" s="151"/>
      <c r="T155" s="153"/>
      <c r="U155" s="138"/>
      <c r="V155" s="153"/>
      <c r="W155" s="153"/>
      <c r="X155" s="153"/>
      <c r="Y155" s="153"/>
      <c r="Z155" s="153"/>
    </row>
    <row r="156" spans="2:26" x14ac:dyDescent="0.3">
      <c r="B156" s="151"/>
      <c r="C156" s="152"/>
      <c r="D156" s="72"/>
      <c r="E156" s="72"/>
      <c r="F156" s="151"/>
      <c r="G156" s="153"/>
      <c r="H156" s="153"/>
      <c r="I156" s="152"/>
      <c r="J156" s="72"/>
      <c r="K156" s="72"/>
      <c r="L156" s="160"/>
      <c r="M156" s="161"/>
      <c r="N156" s="161"/>
      <c r="O156" s="161"/>
      <c r="P156" s="161"/>
      <c r="Q156" s="161"/>
      <c r="R156" s="161"/>
      <c r="S156" s="151"/>
      <c r="T156" s="153"/>
      <c r="U156" s="138"/>
      <c r="V156" s="153"/>
      <c r="W156" s="153"/>
      <c r="X156" s="153"/>
      <c r="Y156" s="153"/>
      <c r="Z156" s="153"/>
    </row>
    <row r="157" spans="2:26" x14ac:dyDescent="0.3">
      <c r="B157" s="151"/>
      <c r="C157" s="152"/>
      <c r="D157" s="72"/>
      <c r="E157" s="72"/>
      <c r="F157" s="151"/>
      <c r="G157" s="153"/>
      <c r="H157" s="153"/>
      <c r="I157" s="152"/>
      <c r="J157" s="72"/>
      <c r="K157" s="72"/>
      <c r="L157" s="160"/>
      <c r="M157" s="161"/>
      <c r="N157" s="161"/>
      <c r="O157" s="161"/>
      <c r="P157" s="161"/>
      <c r="Q157" s="161"/>
      <c r="R157" s="161"/>
      <c r="S157" s="151"/>
      <c r="T157" s="153"/>
      <c r="U157" s="138"/>
      <c r="V157" s="153"/>
      <c r="W157" s="153"/>
      <c r="X157" s="153"/>
      <c r="Y157" s="153"/>
      <c r="Z157" s="153"/>
    </row>
    <row r="158" spans="2:26" x14ac:dyDescent="0.3">
      <c r="B158" s="151"/>
      <c r="C158" s="152"/>
      <c r="D158" s="72"/>
      <c r="E158" s="72"/>
      <c r="F158" s="151"/>
      <c r="G158" s="153"/>
      <c r="H158" s="153"/>
      <c r="I158" s="152"/>
      <c r="J158" s="72"/>
      <c r="K158" s="72"/>
      <c r="L158" s="160"/>
      <c r="M158" s="161"/>
      <c r="N158" s="161"/>
      <c r="O158" s="161"/>
      <c r="P158" s="161"/>
      <c r="Q158" s="161"/>
      <c r="R158" s="161"/>
      <c r="S158" s="151"/>
      <c r="T158" s="153"/>
      <c r="U158" s="138"/>
      <c r="V158" s="153"/>
      <c r="W158" s="153"/>
      <c r="X158" s="153"/>
      <c r="Y158" s="153"/>
      <c r="Z158" s="153"/>
    </row>
    <row r="159" spans="2:26" x14ac:dyDescent="0.3">
      <c r="B159" s="151"/>
      <c r="C159" s="152"/>
      <c r="D159" s="72"/>
      <c r="E159" s="72"/>
      <c r="F159" s="151"/>
      <c r="G159" s="153"/>
      <c r="H159" s="153"/>
      <c r="I159" s="152"/>
      <c r="J159" s="72"/>
      <c r="K159" s="72"/>
      <c r="L159" s="160"/>
      <c r="M159" s="161"/>
      <c r="N159" s="161"/>
      <c r="O159" s="161"/>
      <c r="P159" s="161"/>
      <c r="Q159" s="161"/>
      <c r="R159" s="161"/>
      <c r="S159" s="151"/>
      <c r="T159" s="153"/>
      <c r="U159" s="138"/>
      <c r="V159" s="153"/>
      <c r="W159" s="153"/>
      <c r="X159" s="153"/>
      <c r="Y159" s="153"/>
      <c r="Z159" s="153"/>
    </row>
    <row r="160" spans="2:26" x14ac:dyDescent="0.3">
      <c r="B160" s="151"/>
      <c r="C160" s="152"/>
      <c r="D160" s="72"/>
      <c r="E160" s="72"/>
      <c r="F160" s="151"/>
      <c r="G160" s="153"/>
      <c r="H160" s="153"/>
      <c r="I160" s="152"/>
      <c r="J160" s="72"/>
      <c r="K160" s="72"/>
      <c r="L160" s="160"/>
      <c r="M160" s="161"/>
      <c r="N160" s="161"/>
      <c r="O160" s="161"/>
      <c r="P160" s="161"/>
      <c r="Q160" s="161"/>
      <c r="R160" s="161"/>
      <c r="S160" s="151"/>
      <c r="T160" s="153"/>
      <c r="U160" s="138"/>
      <c r="V160" s="153"/>
      <c r="W160" s="153"/>
      <c r="X160" s="153"/>
      <c r="Y160" s="153"/>
      <c r="Z160" s="153"/>
    </row>
    <row r="161" spans="2:26" x14ac:dyDescent="0.3">
      <c r="B161" s="151"/>
      <c r="C161" s="152"/>
      <c r="D161" s="72"/>
      <c r="E161" s="72"/>
      <c r="F161" s="151"/>
      <c r="G161" s="153"/>
      <c r="H161" s="153"/>
      <c r="I161" s="152"/>
      <c r="J161" s="72"/>
      <c r="K161" s="72"/>
      <c r="L161" s="160"/>
      <c r="M161" s="161"/>
      <c r="N161" s="161"/>
      <c r="O161" s="161"/>
      <c r="P161" s="161"/>
      <c r="Q161" s="161"/>
      <c r="R161" s="161"/>
      <c r="S161" s="151"/>
      <c r="T161" s="153"/>
      <c r="U161" s="138"/>
      <c r="V161" s="153"/>
      <c r="W161" s="153"/>
      <c r="X161" s="153"/>
      <c r="Y161" s="153"/>
      <c r="Z161" s="153"/>
    </row>
    <row r="162" spans="2:26" x14ac:dyDescent="0.3">
      <c r="B162" s="151"/>
      <c r="C162" s="152"/>
      <c r="D162" s="72"/>
      <c r="E162" s="72"/>
      <c r="F162" s="151"/>
      <c r="G162" s="153"/>
      <c r="H162" s="153"/>
      <c r="I162" s="152"/>
      <c r="J162" s="72"/>
      <c r="K162" s="72"/>
      <c r="L162" s="160"/>
      <c r="M162" s="161"/>
      <c r="N162" s="161"/>
      <c r="O162" s="161"/>
      <c r="P162" s="161"/>
      <c r="Q162" s="161"/>
      <c r="R162" s="161"/>
      <c r="S162" s="151"/>
      <c r="T162" s="153"/>
      <c r="U162" s="138"/>
      <c r="V162" s="153"/>
      <c r="W162" s="153"/>
      <c r="X162" s="153"/>
      <c r="Y162" s="153"/>
      <c r="Z162" s="153"/>
    </row>
    <row r="163" spans="2:26" x14ac:dyDescent="0.3">
      <c r="B163" s="151"/>
      <c r="C163" s="152"/>
      <c r="D163" s="72"/>
      <c r="E163" s="72"/>
      <c r="F163" s="151"/>
      <c r="G163" s="153"/>
      <c r="H163" s="153"/>
      <c r="I163" s="152"/>
      <c r="J163" s="72"/>
      <c r="K163" s="72"/>
      <c r="L163" s="160"/>
      <c r="M163" s="161"/>
      <c r="N163" s="161"/>
      <c r="O163" s="161"/>
      <c r="P163" s="161"/>
      <c r="Q163" s="161"/>
      <c r="R163" s="161"/>
      <c r="S163" s="151"/>
      <c r="T163" s="153"/>
      <c r="U163" s="138"/>
      <c r="V163" s="153"/>
      <c r="W163" s="153"/>
      <c r="X163" s="153"/>
      <c r="Y163" s="153"/>
      <c r="Z163" s="153"/>
    </row>
    <row r="164" spans="2:26" x14ac:dyDescent="0.3">
      <c r="B164" s="151"/>
      <c r="C164" s="152"/>
      <c r="D164" s="72"/>
      <c r="E164" s="72"/>
      <c r="F164" s="151"/>
      <c r="G164" s="153"/>
      <c r="H164" s="153"/>
      <c r="I164" s="152"/>
      <c r="J164" s="72"/>
      <c r="K164" s="72"/>
      <c r="L164" s="160"/>
      <c r="M164" s="161"/>
      <c r="N164" s="161"/>
      <c r="O164" s="161"/>
      <c r="P164" s="161"/>
      <c r="Q164" s="161"/>
      <c r="R164" s="161"/>
      <c r="S164" s="151"/>
      <c r="T164" s="153"/>
      <c r="U164" s="138"/>
      <c r="V164" s="153"/>
      <c r="W164" s="153"/>
      <c r="X164" s="153"/>
      <c r="Y164" s="153"/>
      <c r="Z164" s="153"/>
    </row>
    <row r="165" spans="2:26" x14ac:dyDescent="0.3">
      <c r="B165" s="151"/>
      <c r="C165" s="152"/>
      <c r="D165" s="72"/>
      <c r="E165" s="72"/>
      <c r="F165" s="151"/>
      <c r="G165" s="153"/>
      <c r="H165" s="153"/>
      <c r="I165" s="152"/>
      <c r="J165" s="72"/>
      <c r="K165" s="72"/>
      <c r="L165" s="160"/>
      <c r="M165" s="161"/>
      <c r="N165" s="161"/>
      <c r="O165" s="161"/>
      <c r="P165" s="161"/>
      <c r="Q165" s="161"/>
      <c r="R165" s="161"/>
      <c r="S165" s="151"/>
      <c r="T165" s="153"/>
      <c r="U165" s="138"/>
      <c r="V165" s="153"/>
      <c r="W165" s="153"/>
      <c r="X165" s="153"/>
      <c r="Y165" s="153"/>
      <c r="Z165" s="153"/>
    </row>
    <row r="166" spans="2:26" x14ac:dyDescent="0.3">
      <c r="B166" s="151"/>
      <c r="C166" s="152"/>
      <c r="D166" s="72"/>
      <c r="E166" s="72"/>
      <c r="F166" s="151"/>
      <c r="G166" s="153"/>
      <c r="H166" s="153"/>
      <c r="I166" s="152"/>
      <c r="J166" s="72"/>
      <c r="K166" s="72"/>
      <c r="L166" s="160"/>
      <c r="M166" s="161"/>
      <c r="N166" s="161"/>
      <c r="O166" s="161"/>
      <c r="P166" s="161"/>
      <c r="Q166" s="161"/>
      <c r="R166" s="161"/>
      <c r="S166" s="151"/>
      <c r="T166" s="153"/>
      <c r="U166" s="138"/>
      <c r="V166" s="153"/>
      <c r="W166" s="153"/>
      <c r="X166" s="153"/>
      <c r="Y166" s="153"/>
      <c r="Z166" s="153"/>
    </row>
    <row r="167" spans="2:26" x14ac:dyDescent="0.3">
      <c r="B167" s="151"/>
      <c r="C167" s="152"/>
      <c r="D167" s="72"/>
      <c r="E167" s="72"/>
      <c r="F167" s="151"/>
      <c r="G167" s="153"/>
      <c r="H167" s="153"/>
      <c r="I167" s="152"/>
      <c r="J167" s="72"/>
      <c r="K167" s="72"/>
      <c r="L167" s="160"/>
      <c r="M167" s="161"/>
      <c r="N167" s="161"/>
      <c r="O167" s="161"/>
      <c r="P167" s="161"/>
      <c r="Q167" s="161"/>
      <c r="R167" s="161"/>
      <c r="S167" s="151"/>
      <c r="T167" s="153"/>
      <c r="U167" s="138"/>
      <c r="V167" s="153"/>
      <c r="W167" s="153"/>
      <c r="X167" s="153"/>
      <c r="Y167" s="153"/>
      <c r="Z167" s="153"/>
    </row>
    <row r="168" spans="2:26" x14ac:dyDescent="0.3">
      <c r="B168" s="151"/>
      <c r="C168" s="152"/>
      <c r="D168" s="72"/>
      <c r="E168" s="72"/>
      <c r="F168" s="151"/>
      <c r="G168" s="153"/>
      <c r="H168" s="153"/>
      <c r="I168" s="152"/>
      <c r="J168" s="72"/>
      <c r="K168" s="72"/>
      <c r="L168" s="160"/>
      <c r="M168" s="161"/>
      <c r="N168" s="161"/>
      <c r="O168" s="161"/>
      <c r="P168" s="161"/>
      <c r="Q168" s="161"/>
      <c r="R168" s="161"/>
      <c r="S168" s="151"/>
      <c r="T168" s="153"/>
      <c r="U168" s="138"/>
      <c r="V168" s="153"/>
      <c r="W168" s="153"/>
      <c r="X168" s="153"/>
      <c r="Y168" s="153"/>
      <c r="Z168" s="153"/>
    </row>
    <row r="169" spans="2:26" x14ac:dyDescent="0.3">
      <c r="B169" s="151"/>
      <c r="C169" s="152"/>
      <c r="D169" s="72"/>
      <c r="E169" s="72"/>
      <c r="F169" s="151"/>
      <c r="G169" s="153"/>
      <c r="H169" s="153"/>
      <c r="I169" s="152"/>
      <c r="J169" s="72"/>
      <c r="K169" s="72"/>
      <c r="L169" s="160"/>
      <c r="M169" s="161"/>
      <c r="N169" s="161"/>
      <c r="O169" s="161"/>
      <c r="P169" s="161"/>
      <c r="Q169" s="161"/>
      <c r="R169" s="161"/>
      <c r="S169" s="151"/>
      <c r="T169" s="153"/>
      <c r="U169" s="138"/>
      <c r="V169" s="153"/>
      <c r="W169" s="153"/>
      <c r="X169" s="153"/>
      <c r="Y169" s="153"/>
      <c r="Z169" s="153"/>
    </row>
    <row r="170" spans="2:26" x14ac:dyDescent="0.3">
      <c r="B170" s="151"/>
      <c r="C170" s="152"/>
      <c r="D170" s="72"/>
      <c r="E170" s="72"/>
      <c r="F170" s="151"/>
      <c r="G170" s="153"/>
      <c r="H170" s="153"/>
      <c r="I170" s="152"/>
      <c r="J170" s="72"/>
      <c r="K170" s="72"/>
      <c r="L170" s="160"/>
      <c r="M170" s="161"/>
      <c r="N170" s="161"/>
      <c r="O170" s="161"/>
      <c r="P170" s="161"/>
      <c r="Q170" s="161"/>
      <c r="R170" s="161"/>
      <c r="S170" s="151"/>
      <c r="T170" s="153"/>
      <c r="U170" s="138"/>
      <c r="V170" s="153"/>
      <c r="W170" s="153"/>
      <c r="X170" s="153"/>
      <c r="Y170" s="153"/>
      <c r="Z170" s="153"/>
    </row>
    <row r="171" spans="2:26" x14ac:dyDescent="0.3">
      <c r="B171" s="151"/>
      <c r="C171" s="152"/>
      <c r="D171" s="72"/>
      <c r="E171" s="72"/>
      <c r="F171" s="151"/>
      <c r="G171" s="153"/>
      <c r="H171" s="153"/>
      <c r="I171" s="152"/>
      <c r="J171" s="72"/>
      <c r="K171" s="72"/>
      <c r="L171" s="160"/>
      <c r="M171" s="161"/>
      <c r="N171" s="161"/>
      <c r="O171" s="161"/>
      <c r="P171" s="161"/>
      <c r="Q171" s="161"/>
      <c r="R171" s="161"/>
      <c r="S171" s="151"/>
      <c r="T171" s="153"/>
      <c r="U171" s="138"/>
      <c r="V171" s="153"/>
      <c r="W171" s="153"/>
      <c r="X171" s="153"/>
      <c r="Y171" s="153"/>
      <c r="Z171" s="153"/>
    </row>
    <row r="172" spans="2:26" x14ac:dyDescent="0.3">
      <c r="B172" s="151"/>
      <c r="C172" s="152"/>
      <c r="D172" s="72"/>
      <c r="E172" s="72"/>
      <c r="F172" s="151"/>
      <c r="G172" s="153"/>
      <c r="H172" s="153"/>
      <c r="I172" s="152"/>
      <c r="J172" s="72"/>
      <c r="K172" s="72"/>
      <c r="L172" s="160"/>
      <c r="M172" s="161"/>
      <c r="N172" s="161"/>
      <c r="O172" s="161"/>
      <c r="P172" s="161"/>
      <c r="Q172" s="161"/>
      <c r="R172" s="161"/>
      <c r="S172" s="151"/>
      <c r="T172" s="153"/>
      <c r="U172" s="138"/>
      <c r="V172" s="153"/>
      <c r="W172" s="153"/>
      <c r="X172" s="153"/>
      <c r="Y172" s="153"/>
      <c r="Z172" s="153"/>
    </row>
    <row r="173" spans="2:26" x14ac:dyDescent="0.3">
      <c r="B173" s="151"/>
      <c r="C173" s="152"/>
      <c r="D173" s="72"/>
      <c r="E173" s="72"/>
      <c r="F173" s="151"/>
      <c r="G173" s="153"/>
      <c r="H173" s="153"/>
      <c r="I173" s="152"/>
      <c r="J173" s="72"/>
      <c r="K173" s="72"/>
      <c r="L173" s="160"/>
      <c r="M173" s="161"/>
      <c r="N173" s="161"/>
      <c r="O173" s="161"/>
      <c r="P173" s="161"/>
      <c r="Q173" s="161"/>
      <c r="R173" s="161"/>
      <c r="S173" s="151"/>
      <c r="T173" s="153"/>
      <c r="U173" s="138"/>
      <c r="V173" s="153"/>
      <c r="W173" s="153"/>
      <c r="X173" s="153"/>
      <c r="Y173" s="153"/>
      <c r="Z173" s="153"/>
    </row>
    <row r="174" spans="2:26" x14ac:dyDescent="0.3">
      <c r="B174" s="151"/>
      <c r="C174" s="152"/>
      <c r="D174" s="72"/>
      <c r="E174" s="72"/>
      <c r="F174" s="151"/>
      <c r="G174" s="153"/>
      <c r="H174" s="153"/>
      <c r="I174" s="152"/>
      <c r="J174" s="72"/>
      <c r="K174" s="72"/>
      <c r="L174" s="160"/>
      <c r="M174" s="161"/>
      <c r="N174" s="161"/>
      <c r="O174" s="161"/>
      <c r="P174" s="161"/>
      <c r="Q174" s="161"/>
      <c r="R174" s="161"/>
      <c r="S174" s="151"/>
      <c r="T174" s="153"/>
      <c r="U174" s="138"/>
      <c r="V174" s="153"/>
      <c r="W174" s="153"/>
      <c r="X174" s="153"/>
      <c r="Y174" s="153"/>
      <c r="Z174" s="153"/>
    </row>
    <row r="175" spans="2:26" x14ac:dyDescent="0.3">
      <c r="B175" s="151"/>
      <c r="C175" s="152"/>
      <c r="D175" s="72"/>
      <c r="E175" s="72"/>
      <c r="F175" s="151"/>
      <c r="G175" s="153"/>
      <c r="H175" s="153"/>
      <c r="I175" s="152"/>
      <c r="J175" s="72"/>
      <c r="K175" s="72"/>
      <c r="L175" s="160"/>
      <c r="M175" s="161"/>
      <c r="N175" s="161"/>
      <c r="O175" s="161"/>
      <c r="P175" s="161"/>
      <c r="Q175" s="161"/>
      <c r="R175" s="161"/>
      <c r="S175" s="151"/>
      <c r="T175" s="153"/>
      <c r="U175" s="138"/>
      <c r="V175" s="153"/>
      <c r="W175" s="153"/>
      <c r="X175" s="153"/>
      <c r="Y175" s="153"/>
      <c r="Z175" s="153"/>
    </row>
    <row r="176" spans="2:26" x14ac:dyDescent="0.3">
      <c r="B176" s="151"/>
      <c r="C176" s="152"/>
      <c r="D176" s="72"/>
      <c r="E176" s="72"/>
      <c r="F176" s="151"/>
      <c r="G176" s="153"/>
      <c r="H176" s="153"/>
      <c r="I176" s="152"/>
      <c r="J176" s="72"/>
      <c r="K176" s="72"/>
      <c r="L176" s="160"/>
      <c r="M176" s="161"/>
      <c r="N176" s="161"/>
      <c r="O176" s="161"/>
      <c r="P176" s="161"/>
      <c r="Q176" s="161"/>
      <c r="R176" s="161"/>
      <c r="S176" s="151"/>
      <c r="T176" s="153"/>
      <c r="U176" s="138"/>
      <c r="V176" s="153"/>
      <c r="W176" s="153"/>
      <c r="X176" s="153"/>
      <c r="Y176" s="153"/>
      <c r="Z176" s="153"/>
    </row>
    <row r="177" spans="2:26" x14ac:dyDescent="0.3">
      <c r="B177" s="151"/>
      <c r="C177" s="152"/>
      <c r="D177" s="72"/>
      <c r="E177" s="72"/>
      <c r="F177" s="151"/>
      <c r="G177" s="153"/>
      <c r="H177" s="153"/>
      <c r="I177" s="152"/>
      <c r="J177" s="72"/>
      <c r="K177" s="72"/>
      <c r="L177" s="160"/>
      <c r="M177" s="161"/>
      <c r="N177" s="161"/>
      <c r="O177" s="161"/>
      <c r="P177" s="161"/>
      <c r="Q177" s="161"/>
      <c r="R177" s="161"/>
      <c r="S177" s="151"/>
      <c r="T177" s="153"/>
      <c r="U177" s="138"/>
      <c r="V177" s="153"/>
      <c r="W177" s="153"/>
      <c r="X177" s="153"/>
      <c r="Y177" s="153"/>
      <c r="Z177" s="153"/>
    </row>
    <row r="178" spans="2:26" x14ac:dyDescent="0.3">
      <c r="B178" s="151"/>
      <c r="C178" s="152"/>
      <c r="D178" s="72"/>
      <c r="E178" s="72"/>
      <c r="F178" s="151"/>
      <c r="G178" s="153"/>
      <c r="H178" s="153"/>
      <c r="I178" s="152"/>
      <c r="J178" s="72"/>
      <c r="K178" s="72"/>
      <c r="L178" s="160"/>
      <c r="M178" s="161"/>
      <c r="N178" s="161"/>
      <c r="O178" s="161"/>
      <c r="P178" s="161"/>
      <c r="Q178" s="161"/>
      <c r="R178" s="161"/>
      <c r="S178" s="151"/>
      <c r="T178" s="153"/>
      <c r="U178" s="138"/>
      <c r="V178" s="153"/>
      <c r="W178" s="153"/>
      <c r="X178" s="153"/>
      <c r="Y178" s="153"/>
      <c r="Z178" s="153"/>
    </row>
    <row r="179" spans="2:26" x14ac:dyDescent="0.3">
      <c r="B179" s="151"/>
      <c r="C179" s="152"/>
      <c r="D179" s="72"/>
      <c r="E179" s="72"/>
      <c r="F179" s="151"/>
      <c r="G179" s="153"/>
      <c r="H179" s="153"/>
      <c r="I179" s="152"/>
      <c r="J179" s="72"/>
      <c r="K179" s="72"/>
      <c r="L179" s="160"/>
      <c r="M179" s="161"/>
      <c r="N179" s="161"/>
      <c r="O179" s="161"/>
      <c r="P179" s="161"/>
      <c r="Q179" s="161"/>
      <c r="R179" s="161"/>
      <c r="S179" s="151"/>
      <c r="T179" s="153"/>
      <c r="U179" s="138"/>
      <c r="V179" s="153"/>
      <c r="W179" s="153"/>
      <c r="X179" s="153"/>
      <c r="Y179" s="153"/>
      <c r="Z179" s="153"/>
    </row>
    <row r="180" spans="2:26" x14ac:dyDescent="0.3">
      <c r="B180" s="151"/>
      <c r="C180" s="152"/>
      <c r="D180" s="72"/>
      <c r="E180" s="72"/>
      <c r="F180" s="151"/>
      <c r="G180" s="153"/>
      <c r="H180" s="153"/>
      <c r="I180" s="152"/>
      <c r="J180" s="72"/>
      <c r="K180" s="72"/>
      <c r="L180" s="160"/>
      <c r="M180" s="161"/>
      <c r="N180" s="161"/>
      <c r="O180" s="161"/>
      <c r="P180" s="161"/>
      <c r="Q180" s="161"/>
      <c r="R180" s="161"/>
      <c r="S180" s="151"/>
      <c r="T180" s="153"/>
      <c r="U180" s="138"/>
      <c r="V180" s="153"/>
      <c r="W180" s="153"/>
      <c r="X180" s="153"/>
      <c r="Y180" s="153"/>
      <c r="Z180" s="153"/>
    </row>
    <row r="181" spans="2:26" x14ac:dyDescent="0.3">
      <c r="B181" s="151"/>
      <c r="C181" s="152"/>
      <c r="D181" s="72"/>
      <c r="E181" s="72"/>
      <c r="F181" s="151"/>
      <c r="G181" s="153"/>
      <c r="H181" s="153"/>
      <c r="I181" s="152"/>
      <c r="J181" s="72"/>
      <c r="K181" s="72"/>
      <c r="L181" s="160"/>
      <c r="M181" s="161"/>
      <c r="N181" s="161"/>
      <c r="O181" s="161"/>
      <c r="P181" s="161"/>
      <c r="Q181" s="161"/>
      <c r="R181" s="161"/>
      <c r="S181" s="151"/>
      <c r="T181" s="153"/>
      <c r="U181" s="138"/>
      <c r="V181" s="153"/>
      <c r="W181" s="153"/>
      <c r="X181" s="153"/>
      <c r="Y181" s="153"/>
      <c r="Z181" s="153"/>
    </row>
    <row r="182" spans="2:26" x14ac:dyDescent="0.3">
      <c r="B182" s="151"/>
      <c r="C182" s="152"/>
      <c r="D182" s="72"/>
      <c r="E182" s="72"/>
      <c r="F182" s="151"/>
      <c r="G182" s="153"/>
      <c r="H182" s="153"/>
      <c r="I182" s="152"/>
      <c r="J182" s="72"/>
      <c r="K182" s="72"/>
      <c r="L182" s="160"/>
      <c r="M182" s="161"/>
      <c r="N182" s="161"/>
      <c r="O182" s="161"/>
      <c r="P182" s="161"/>
      <c r="Q182" s="161"/>
      <c r="R182" s="161"/>
      <c r="S182" s="151"/>
      <c r="T182" s="153"/>
      <c r="U182" s="138"/>
      <c r="V182" s="153"/>
      <c r="W182" s="153"/>
      <c r="X182" s="153"/>
      <c r="Y182" s="153"/>
      <c r="Z182" s="153"/>
    </row>
    <row r="183" spans="2:26" x14ac:dyDescent="0.3">
      <c r="B183" s="151"/>
      <c r="C183" s="152"/>
      <c r="D183" s="72"/>
      <c r="E183" s="72"/>
      <c r="F183" s="151"/>
      <c r="G183" s="153"/>
      <c r="H183" s="153"/>
      <c r="I183" s="152"/>
      <c r="J183" s="72"/>
      <c r="K183" s="72"/>
      <c r="L183" s="160"/>
      <c r="M183" s="161"/>
      <c r="N183" s="161"/>
      <c r="O183" s="161"/>
      <c r="P183" s="161"/>
      <c r="Q183" s="161"/>
      <c r="R183" s="161"/>
      <c r="S183" s="151"/>
      <c r="T183" s="153"/>
      <c r="U183" s="138"/>
      <c r="V183" s="153"/>
      <c r="W183" s="153"/>
      <c r="X183" s="153"/>
      <c r="Y183" s="153"/>
      <c r="Z183" s="153"/>
    </row>
    <row r="184" spans="2:26" x14ac:dyDescent="0.3">
      <c r="B184" s="151"/>
      <c r="C184" s="152"/>
      <c r="D184" s="72"/>
      <c r="E184" s="72"/>
      <c r="F184" s="151"/>
      <c r="G184" s="153"/>
      <c r="H184" s="153"/>
      <c r="I184" s="152"/>
      <c r="J184" s="72"/>
      <c r="K184" s="72"/>
      <c r="L184" s="160"/>
      <c r="M184" s="161"/>
      <c r="N184" s="161"/>
      <c r="O184" s="161"/>
      <c r="P184" s="161"/>
      <c r="Q184" s="161"/>
      <c r="R184" s="161"/>
      <c r="S184" s="151"/>
      <c r="T184" s="153"/>
      <c r="U184" s="138"/>
      <c r="V184" s="153"/>
      <c r="W184" s="153"/>
      <c r="X184" s="153"/>
      <c r="Y184" s="153"/>
      <c r="Z184" s="153"/>
    </row>
    <row r="185" spans="2:26" x14ac:dyDescent="0.3">
      <c r="B185" s="151"/>
      <c r="C185" s="152"/>
      <c r="D185" s="72"/>
      <c r="E185" s="72"/>
      <c r="F185" s="151"/>
      <c r="G185" s="153"/>
      <c r="H185" s="153"/>
      <c r="I185" s="152"/>
      <c r="J185" s="72"/>
      <c r="K185" s="72"/>
      <c r="L185" s="160"/>
      <c r="M185" s="161"/>
      <c r="N185" s="161"/>
      <c r="O185" s="161"/>
      <c r="P185" s="161"/>
      <c r="Q185" s="161"/>
      <c r="R185" s="161"/>
      <c r="S185" s="151"/>
      <c r="T185" s="153"/>
      <c r="U185" s="138"/>
      <c r="V185" s="153"/>
      <c r="W185" s="153"/>
      <c r="X185" s="153"/>
      <c r="Y185" s="153"/>
      <c r="Z185" s="153"/>
    </row>
    <row r="186" spans="2:26" x14ac:dyDescent="0.3">
      <c r="B186" s="151"/>
      <c r="C186" s="152"/>
      <c r="D186" s="72"/>
      <c r="E186" s="72"/>
      <c r="F186" s="151"/>
      <c r="G186" s="153"/>
      <c r="H186" s="153"/>
      <c r="I186" s="152"/>
      <c r="J186" s="72"/>
      <c r="K186" s="72"/>
      <c r="L186" s="160"/>
      <c r="M186" s="161"/>
      <c r="N186" s="161"/>
      <c r="O186" s="161"/>
      <c r="P186" s="161"/>
      <c r="Q186" s="161"/>
      <c r="R186" s="161"/>
      <c r="S186" s="151"/>
      <c r="T186" s="153"/>
      <c r="U186" s="138"/>
      <c r="V186" s="153"/>
      <c r="W186" s="153"/>
      <c r="X186" s="153"/>
      <c r="Y186" s="153"/>
      <c r="Z186" s="153"/>
    </row>
    <row r="187" spans="2:26" x14ac:dyDescent="0.3">
      <c r="B187" s="151"/>
      <c r="C187" s="152"/>
      <c r="D187" s="72"/>
      <c r="E187" s="72"/>
      <c r="F187" s="151"/>
      <c r="G187" s="153"/>
      <c r="H187" s="153"/>
      <c r="I187" s="152"/>
      <c r="J187" s="72"/>
      <c r="K187" s="72"/>
      <c r="L187" s="160"/>
      <c r="M187" s="161"/>
      <c r="N187" s="161"/>
      <c r="O187" s="161"/>
      <c r="P187" s="161"/>
      <c r="Q187" s="161"/>
      <c r="R187" s="161"/>
      <c r="S187" s="151"/>
      <c r="T187" s="153"/>
      <c r="U187" s="138"/>
      <c r="V187" s="153"/>
      <c r="W187" s="153"/>
      <c r="X187" s="153"/>
      <c r="Y187" s="153"/>
      <c r="Z187" s="153"/>
    </row>
    <row r="188" spans="2:26" x14ac:dyDescent="0.3">
      <c r="B188" s="151"/>
      <c r="C188" s="152"/>
      <c r="D188" s="72"/>
      <c r="E188" s="72"/>
      <c r="F188" s="151"/>
      <c r="G188" s="153"/>
      <c r="H188" s="153"/>
      <c r="I188" s="152"/>
      <c r="J188" s="72"/>
      <c r="K188" s="72"/>
      <c r="L188" s="160"/>
      <c r="M188" s="161"/>
      <c r="N188" s="161"/>
      <c r="O188" s="161"/>
      <c r="P188" s="161"/>
      <c r="Q188" s="161"/>
      <c r="R188" s="161"/>
      <c r="S188" s="151"/>
      <c r="T188" s="153"/>
      <c r="U188" s="138"/>
      <c r="V188" s="153"/>
      <c r="W188" s="153"/>
      <c r="X188" s="153"/>
      <c r="Y188" s="153"/>
      <c r="Z188" s="153"/>
    </row>
    <row r="189" spans="2:26" x14ac:dyDescent="0.3">
      <c r="B189" s="151"/>
      <c r="C189" s="152"/>
      <c r="D189" s="72"/>
      <c r="E189" s="72"/>
      <c r="F189" s="151"/>
      <c r="G189" s="153"/>
      <c r="H189" s="153"/>
      <c r="I189" s="152"/>
      <c r="J189" s="72"/>
      <c r="K189" s="72"/>
      <c r="L189" s="160"/>
      <c r="M189" s="161"/>
      <c r="N189" s="161"/>
      <c r="O189" s="161"/>
      <c r="P189" s="161"/>
      <c r="Q189" s="161"/>
      <c r="R189" s="161"/>
      <c r="S189" s="151"/>
      <c r="T189" s="153"/>
      <c r="U189" s="138"/>
      <c r="V189" s="153"/>
      <c r="W189" s="153"/>
      <c r="X189" s="153"/>
      <c r="Y189" s="153"/>
      <c r="Z189" s="153"/>
    </row>
    <row r="190" spans="2:26" x14ac:dyDescent="0.3">
      <c r="B190" s="151"/>
      <c r="C190" s="152"/>
      <c r="D190" s="72"/>
      <c r="E190" s="72"/>
      <c r="F190" s="151"/>
      <c r="G190" s="153"/>
      <c r="H190" s="153"/>
      <c r="I190" s="152"/>
      <c r="J190" s="72"/>
      <c r="K190" s="72"/>
      <c r="L190" s="160"/>
      <c r="M190" s="161"/>
      <c r="N190" s="161"/>
      <c r="O190" s="161"/>
      <c r="P190" s="161"/>
      <c r="Q190" s="161"/>
      <c r="R190" s="161"/>
      <c r="S190" s="151"/>
      <c r="T190" s="153"/>
      <c r="U190" s="138"/>
      <c r="V190" s="153"/>
      <c r="W190" s="153"/>
      <c r="X190" s="153"/>
      <c r="Y190" s="153"/>
      <c r="Z190" s="153"/>
    </row>
    <row r="191" spans="2:26" x14ac:dyDescent="0.3">
      <c r="B191" s="151"/>
      <c r="C191" s="152"/>
      <c r="D191" s="72"/>
      <c r="E191" s="72"/>
      <c r="F191" s="151"/>
      <c r="G191" s="153"/>
      <c r="H191" s="153"/>
      <c r="I191" s="152"/>
      <c r="J191" s="72"/>
      <c r="K191" s="72"/>
      <c r="L191" s="160"/>
      <c r="M191" s="161"/>
      <c r="N191" s="161"/>
      <c r="O191" s="161"/>
      <c r="P191" s="161"/>
      <c r="Q191" s="161"/>
      <c r="R191" s="161"/>
      <c r="S191" s="151"/>
      <c r="T191" s="153"/>
      <c r="U191" s="138"/>
      <c r="V191" s="153"/>
      <c r="W191" s="153"/>
      <c r="X191" s="153"/>
      <c r="Y191" s="153"/>
      <c r="Z191" s="153"/>
    </row>
    <row r="192" spans="2:26" x14ac:dyDescent="0.3">
      <c r="B192" s="151"/>
      <c r="C192" s="152"/>
      <c r="D192" s="72"/>
      <c r="E192" s="72"/>
      <c r="F192" s="151"/>
      <c r="G192" s="153"/>
      <c r="H192" s="153"/>
      <c r="I192" s="152"/>
      <c r="J192" s="72"/>
      <c r="K192" s="72"/>
      <c r="L192" s="160"/>
      <c r="M192" s="161"/>
      <c r="N192" s="161"/>
      <c r="O192" s="161"/>
      <c r="P192" s="161"/>
      <c r="Q192" s="161"/>
      <c r="R192" s="161"/>
      <c r="S192" s="151"/>
      <c r="T192" s="153"/>
      <c r="U192" s="138"/>
      <c r="V192" s="153"/>
      <c r="W192" s="153"/>
      <c r="X192" s="153"/>
      <c r="Y192" s="153"/>
      <c r="Z192" s="153"/>
    </row>
    <row r="193" spans="2:26" x14ac:dyDescent="0.3">
      <c r="B193" s="151"/>
      <c r="C193" s="152"/>
      <c r="D193" s="72"/>
      <c r="E193" s="72"/>
      <c r="F193" s="151"/>
      <c r="G193" s="153"/>
      <c r="H193" s="153"/>
      <c r="I193" s="152"/>
      <c r="J193" s="72"/>
      <c r="K193" s="72"/>
      <c r="L193" s="160"/>
      <c r="M193" s="161"/>
      <c r="N193" s="161"/>
      <c r="O193" s="161"/>
      <c r="P193" s="161"/>
      <c r="Q193" s="161"/>
      <c r="R193" s="161"/>
      <c r="S193" s="151"/>
      <c r="T193" s="153"/>
      <c r="U193" s="138"/>
      <c r="V193" s="153"/>
      <c r="W193" s="153"/>
      <c r="X193" s="153"/>
      <c r="Y193" s="153"/>
      <c r="Z193" s="153"/>
    </row>
    <row r="194" spans="2:26" x14ac:dyDescent="0.3">
      <c r="B194" s="151"/>
      <c r="C194" s="152"/>
      <c r="D194" s="72"/>
      <c r="E194" s="72"/>
      <c r="F194" s="151"/>
      <c r="G194" s="153"/>
      <c r="H194" s="153"/>
      <c r="I194" s="152"/>
      <c r="J194" s="72"/>
      <c r="K194" s="72"/>
      <c r="L194" s="160"/>
      <c r="M194" s="161"/>
      <c r="N194" s="161"/>
      <c r="O194" s="161"/>
      <c r="P194" s="161"/>
      <c r="Q194" s="161"/>
      <c r="R194" s="161"/>
      <c r="S194" s="151"/>
      <c r="T194" s="153"/>
      <c r="U194" s="138"/>
      <c r="V194" s="153"/>
      <c r="W194" s="153"/>
      <c r="X194" s="153"/>
      <c r="Y194" s="153"/>
      <c r="Z194" s="153"/>
    </row>
    <row r="195" spans="2:26" x14ac:dyDescent="0.3">
      <c r="B195" s="151"/>
      <c r="C195" s="152"/>
      <c r="D195" s="72"/>
      <c r="E195" s="72"/>
      <c r="F195" s="151"/>
      <c r="G195" s="153"/>
      <c r="H195" s="153"/>
      <c r="I195" s="152"/>
      <c r="J195" s="72"/>
      <c r="K195" s="72"/>
      <c r="L195" s="160"/>
      <c r="M195" s="161"/>
      <c r="N195" s="161"/>
      <c r="O195" s="161"/>
      <c r="P195" s="161"/>
      <c r="Q195" s="161"/>
      <c r="R195" s="161"/>
      <c r="S195" s="151"/>
      <c r="T195" s="153"/>
      <c r="U195" s="138"/>
      <c r="V195" s="153"/>
      <c r="W195" s="153"/>
      <c r="X195" s="153"/>
      <c r="Y195" s="153"/>
      <c r="Z195" s="153"/>
    </row>
    <row r="196" spans="2:26" x14ac:dyDescent="0.3">
      <c r="B196" s="151"/>
      <c r="C196" s="152"/>
      <c r="D196" s="72"/>
      <c r="E196" s="72"/>
      <c r="F196" s="151"/>
      <c r="G196" s="153"/>
      <c r="H196" s="153"/>
      <c r="I196" s="152"/>
      <c r="J196" s="72"/>
      <c r="K196" s="72"/>
      <c r="L196" s="160"/>
      <c r="M196" s="161"/>
      <c r="N196" s="161"/>
      <c r="O196" s="161"/>
      <c r="P196" s="161"/>
      <c r="Q196" s="161"/>
      <c r="R196" s="161"/>
      <c r="S196" s="151"/>
      <c r="T196" s="153"/>
      <c r="U196" s="138"/>
      <c r="V196" s="153"/>
      <c r="W196" s="153"/>
      <c r="X196" s="153"/>
      <c r="Y196" s="153"/>
      <c r="Z196" s="153"/>
    </row>
    <row r="197" spans="2:26" x14ac:dyDescent="0.3">
      <c r="B197" s="151"/>
      <c r="C197" s="152"/>
      <c r="D197" s="72"/>
      <c r="E197" s="72"/>
      <c r="F197" s="151"/>
      <c r="G197" s="153"/>
      <c r="H197" s="153"/>
      <c r="I197" s="152"/>
      <c r="J197" s="72"/>
      <c r="K197" s="72"/>
      <c r="L197" s="160"/>
      <c r="M197" s="161"/>
      <c r="N197" s="161"/>
      <c r="O197" s="161"/>
      <c r="P197" s="161"/>
      <c r="Q197" s="161"/>
      <c r="R197" s="161"/>
      <c r="S197" s="151"/>
      <c r="T197" s="153"/>
      <c r="U197" s="138"/>
      <c r="V197" s="153"/>
      <c r="W197" s="153"/>
      <c r="X197" s="153"/>
      <c r="Y197" s="153"/>
      <c r="Z197" s="153"/>
    </row>
    <row r="198" spans="2:26" x14ac:dyDescent="0.3">
      <c r="B198" s="151"/>
      <c r="C198" s="152"/>
      <c r="D198" s="72"/>
      <c r="E198" s="72"/>
      <c r="F198" s="151"/>
      <c r="G198" s="153"/>
      <c r="H198" s="153"/>
      <c r="I198" s="152"/>
      <c r="J198" s="72"/>
      <c r="K198" s="72"/>
      <c r="L198" s="160"/>
      <c r="M198" s="161"/>
      <c r="N198" s="161"/>
      <c r="O198" s="161"/>
      <c r="P198" s="161"/>
      <c r="Q198" s="161"/>
      <c r="R198" s="161"/>
      <c r="S198" s="151"/>
      <c r="T198" s="153"/>
      <c r="U198" s="138"/>
      <c r="V198" s="153"/>
      <c r="W198" s="153"/>
      <c r="X198" s="153"/>
      <c r="Y198" s="153"/>
      <c r="Z198" s="153"/>
    </row>
    <row r="199" spans="2:26" x14ac:dyDescent="0.3">
      <c r="B199" s="151"/>
      <c r="C199" s="152"/>
      <c r="D199" s="72"/>
      <c r="E199" s="72"/>
      <c r="F199" s="151"/>
      <c r="G199" s="153"/>
      <c r="H199" s="153"/>
      <c r="I199" s="152"/>
      <c r="J199" s="72"/>
      <c r="K199" s="72"/>
      <c r="L199" s="160"/>
      <c r="M199" s="161"/>
      <c r="N199" s="161"/>
      <c r="O199" s="161"/>
      <c r="P199" s="161"/>
      <c r="Q199" s="161"/>
      <c r="R199" s="161"/>
      <c r="S199" s="151"/>
      <c r="T199" s="153"/>
      <c r="U199" s="138"/>
      <c r="V199" s="153"/>
      <c r="W199" s="153"/>
      <c r="X199" s="153"/>
      <c r="Y199" s="153"/>
      <c r="Z199" s="153"/>
    </row>
    <row r="200" spans="2:26" x14ac:dyDescent="0.3">
      <c r="B200" s="151"/>
      <c r="C200" s="152"/>
      <c r="D200" s="72"/>
      <c r="E200" s="72"/>
      <c r="F200" s="151"/>
      <c r="G200" s="153"/>
      <c r="H200" s="153"/>
      <c r="I200" s="152"/>
      <c r="J200" s="72"/>
      <c r="K200" s="72"/>
      <c r="L200" s="160"/>
      <c r="M200" s="161"/>
      <c r="N200" s="161"/>
      <c r="O200" s="161"/>
      <c r="P200" s="161"/>
      <c r="Q200" s="161"/>
      <c r="R200" s="161"/>
      <c r="S200" s="151"/>
      <c r="T200" s="153"/>
      <c r="U200" s="138"/>
      <c r="V200" s="153"/>
      <c r="W200" s="153"/>
      <c r="X200" s="153"/>
      <c r="Y200" s="153"/>
      <c r="Z200" s="153"/>
    </row>
    <row r="201" spans="2:26" x14ac:dyDescent="0.3">
      <c r="B201" s="151"/>
      <c r="C201" s="152"/>
      <c r="D201" s="72"/>
      <c r="E201" s="72"/>
      <c r="F201" s="151"/>
      <c r="G201" s="153"/>
      <c r="H201" s="153"/>
      <c r="I201" s="152"/>
      <c r="J201" s="72"/>
      <c r="K201" s="72"/>
      <c r="L201" s="160"/>
      <c r="M201" s="161"/>
      <c r="N201" s="161"/>
      <c r="O201" s="161"/>
      <c r="P201" s="161"/>
      <c r="Q201" s="161"/>
      <c r="R201" s="161"/>
      <c r="S201" s="151"/>
      <c r="T201" s="153"/>
      <c r="U201" s="138"/>
      <c r="V201" s="153"/>
      <c r="W201" s="153"/>
      <c r="X201" s="153"/>
      <c r="Y201" s="153"/>
      <c r="Z201" s="153"/>
    </row>
    <row r="202" spans="2:26" x14ac:dyDescent="0.3">
      <c r="B202" s="151"/>
      <c r="C202" s="152"/>
      <c r="D202" s="72"/>
      <c r="E202" s="72"/>
      <c r="F202" s="151"/>
      <c r="G202" s="153"/>
      <c r="H202" s="153"/>
      <c r="I202" s="152"/>
      <c r="J202" s="72"/>
      <c r="K202" s="72"/>
      <c r="L202" s="160"/>
      <c r="M202" s="161"/>
      <c r="N202" s="161"/>
      <c r="O202" s="161"/>
      <c r="P202" s="161"/>
      <c r="Q202" s="161"/>
      <c r="R202" s="161"/>
      <c r="S202" s="151"/>
      <c r="T202" s="153"/>
      <c r="U202" s="138"/>
      <c r="V202" s="153"/>
      <c r="W202" s="153"/>
      <c r="X202" s="153"/>
      <c r="Y202" s="153"/>
      <c r="Z202" s="153"/>
    </row>
    <row r="203" spans="2:26" x14ac:dyDescent="0.3">
      <c r="B203" s="151"/>
      <c r="C203" s="152"/>
      <c r="D203" s="72"/>
      <c r="E203" s="72"/>
      <c r="F203" s="151"/>
      <c r="G203" s="153"/>
      <c r="H203" s="153"/>
      <c r="I203" s="152"/>
      <c r="J203" s="72"/>
      <c r="K203" s="72"/>
      <c r="L203" s="160"/>
      <c r="M203" s="161"/>
      <c r="N203" s="161"/>
      <c r="O203" s="161"/>
      <c r="P203" s="161"/>
      <c r="Q203" s="161"/>
      <c r="R203" s="161"/>
      <c r="S203" s="151"/>
      <c r="T203" s="153"/>
      <c r="U203" s="138"/>
      <c r="V203" s="153"/>
      <c r="W203" s="153"/>
      <c r="X203" s="153"/>
      <c r="Y203" s="153"/>
      <c r="Z203" s="153"/>
    </row>
    <row r="204" spans="2:26" x14ac:dyDescent="0.3">
      <c r="B204" s="151"/>
      <c r="C204" s="152"/>
      <c r="D204" s="72"/>
      <c r="E204" s="72"/>
      <c r="F204" s="151"/>
      <c r="G204" s="153"/>
      <c r="H204" s="153"/>
      <c r="I204" s="152"/>
      <c r="J204" s="72"/>
      <c r="K204" s="72"/>
      <c r="L204" s="160"/>
      <c r="M204" s="161"/>
      <c r="N204" s="161"/>
      <c r="O204" s="161"/>
      <c r="P204" s="161"/>
      <c r="Q204" s="161"/>
      <c r="R204" s="161"/>
      <c r="S204" s="151"/>
      <c r="T204" s="153"/>
      <c r="U204" s="138"/>
      <c r="V204" s="153"/>
      <c r="W204" s="153"/>
      <c r="X204" s="153"/>
      <c r="Y204" s="153"/>
      <c r="Z204" s="153"/>
    </row>
    <row r="205" spans="2:26" x14ac:dyDescent="0.3">
      <c r="B205" s="151"/>
      <c r="C205" s="152"/>
      <c r="D205" s="72"/>
      <c r="E205" s="72"/>
      <c r="F205" s="151"/>
      <c r="G205" s="153"/>
      <c r="H205" s="153"/>
      <c r="I205" s="152"/>
      <c r="J205" s="72"/>
      <c r="K205" s="72"/>
      <c r="L205" s="160"/>
      <c r="M205" s="161"/>
      <c r="N205" s="161"/>
      <c r="O205" s="161"/>
      <c r="P205" s="161"/>
      <c r="Q205" s="161"/>
      <c r="R205" s="161"/>
      <c r="S205" s="151"/>
      <c r="T205" s="153"/>
      <c r="U205" s="138"/>
      <c r="V205" s="153"/>
      <c r="W205" s="153"/>
      <c r="X205" s="153"/>
      <c r="Y205" s="153"/>
      <c r="Z205" s="153"/>
    </row>
    <row r="206" spans="2:26" x14ac:dyDescent="0.3">
      <c r="B206" s="151"/>
      <c r="C206" s="152"/>
      <c r="D206" s="72"/>
      <c r="E206" s="72"/>
      <c r="F206" s="151"/>
      <c r="G206" s="153"/>
      <c r="H206" s="153"/>
      <c r="I206" s="152"/>
      <c r="J206" s="72"/>
      <c r="K206" s="72"/>
      <c r="L206" s="160"/>
      <c r="M206" s="161"/>
      <c r="N206" s="161"/>
      <c r="O206" s="161"/>
      <c r="P206" s="161"/>
      <c r="Q206" s="161"/>
      <c r="R206" s="161"/>
      <c r="S206" s="151"/>
      <c r="T206" s="153"/>
      <c r="U206" s="138"/>
      <c r="V206" s="153"/>
      <c r="W206" s="153"/>
      <c r="X206" s="153"/>
      <c r="Y206" s="153"/>
      <c r="Z206" s="153"/>
    </row>
    <row r="207" spans="2:26" x14ac:dyDescent="0.3">
      <c r="B207" s="151"/>
      <c r="C207" s="152"/>
      <c r="D207" s="72"/>
      <c r="E207" s="72"/>
      <c r="F207" s="151"/>
      <c r="G207" s="153"/>
      <c r="H207" s="153"/>
      <c r="I207" s="152"/>
      <c r="J207" s="72"/>
      <c r="K207" s="72"/>
      <c r="L207" s="160"/>
      <c r="M207" s="161"/>
      <c r="N207" s="161"/>
      <c r="O207" s="161"/>
      <c r="P207" s="161"/>
      <c r="Q207" s="161"/>
      <c r="R207" s="161"/>
      <c r="S207" s="151"/>
      <c r="T207" s="153"/>
      <c r="U207" s="138"/>
      <c r="V207" s="153"/>
      <c r="W207" s="153"/>
      <c r="X207" s="153"/>
      <c r="Y207" s="153"/>
      <c r="Z207" s="153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sheetPr codeName="Hoja5"/>
  <dimension ref="A1:M647"/>
  <sheetViews>
    <sheetView showGridLines="0" workbookViewId="0">
      <selection activeCell="J4" sqref="J4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0</v>
      </c>
    </row>
    <row r="3" spans="1:13" x14ac:dyDescent="0.3">
      <c r="B3" s="274" t="s">
        <v>51</v>
      </c>
      <c r="C3" s="275"/>
      <c r="D3" s="276" t="s">
        <v>54</v>
      </c>
      <c r="E3" s="277"/>
      <c r="F3" s="275" t="s">
        <v>55</v>
      </c>
      <c r="G3" s="275"/>
      <c r="H3" s="276" t="s">
        <v>41</v>
      </c>
      <c r="I3" s="277"/>
      <c r="J3" s="275" t="s">
        <v>56</v>
      </c>
      <c r="K3" s="275"/>
      <c r="L3" s="276" t="s">
        <v>45</v>
      </c>
      <c r="M3" s="277"/>
    </row>
    <row r="4" spans="1:13" x14ac:dyDescent="0.3">
      <c r="A4" s="1" t="s">
        <v>30</v>
      </c>
      <c r="B4" s="76">
        <f t="shared" ref="B4:M4" si="0">SUM(B5:B54)</f>
        <v>58.86</v>
      </c>
      <c r="C4" s="77">
        <f t="shared" si="0"/>
        <v>54.480000000000011</v>
      </c>
      <c r="D4" s="20">
        <f t="shared" si="0"/>
        <v>58.86</v>
      </c>
      <c r="E4" s="17">
        <f t="shared" si="0"/>
        <v>58.320000000000014</v>
      </c>
      <c r="F4" s="77">
        <f t="shared" si="0"/>
        <v>50.47999999999999</v>
      </c>
      <c r="G4" s="77">
        <f t="shared" si="0"/>
        <v>65.349999999999994</v>
      </c>
      <c r="H4" s="20">
        <f t="shared" si="0"/>
        <v>54.98</v>
      </c>
      <c r="I4" s="17">
        <f t="shared" si="0"/>
        <v>69.97999999999999</v>
      </c>
      <c r="J4" s="77">
        <f t="shared" si="0"/>
        <v>61.529999999999987</v>
      </c>
      <c r="K4" s="77">
        <f t="shared" si="0"/>
        <v>78.44</v>
      </c>
      <c r="L4" s="20">
        <f t="shared" si="0"/>
        <v>17.600000000000001</v>
      </c>
      <c r="M4" s="17">
        <f t="shared" si="0"/>
        <v>26.919999999999995</v>
      </c>
    </row>
    <row r="5" spans="1:13" ht="15" thickBot="1" x14ac:dyDescent="0.35">
      <c r="B5" s="78" t="s">
        <v>52</v>
      </c>
      <c r="C5" s="79" t="s">
        <v>53</v>
      </c>
      <c r="D5" s="80" t="s">
        <v>52</v>
      </c>
      <c r="E5" s="43" t="s">
        <v>53</v>
      </c>
      <c r="F5" s="79" t="s">
        <v>52</v>
      </c>
      <c r="G5" s="79" t="s">
        <v>53</v>
      </c>
      <c r="H5" s="80" t="s">
        <v>52</v>
      </c>
      <c r="I5" s="43" t="s">
        <v>53</v>
      </c>
      <c r="J5" s="79" t="s">
        <v>52</v>
      </c>
      <c r="K5" s="79" t="s">
        <v>53</v>
      </c>
      <c r="L5" s="80" t="s">
        <v>52</v>
      </c>
      <c r="M5" s="43" t="s">
        <v>53</v>
      </c>
    </row>
    <row r="6" spans="1:13" x14ac:dyDescent="0.3">
      <c r="B6" s="81">
        <v>3.17</v>
      </c>
      <c r="C6" s="81">
        <v>1.71</v>
      </c>
      <c r="D6" s="82">
        <v>3.17</v>
      </c>
      <c r="E6" s="82">
        <v>1.71</v>
      </c>
      <c r="F6" s="81">
        <v>2.6</v>
      </c>
      <c r="G6" s="81">
        <v>0.4</v>
      </c>
      <c r="H6" s="82">
        <v>1.4</v>
      </c>
      <c r="I6" s="82">
        <v>7.16</v>
      </c>
      <c r="J6" s="81">
        <v>5.3</v>
      </c>
      <c r="K6" s="81">
        <v>5.34</v>
      </c>
      <c r="L6" s="82">
        <v>4</v>
      </c>
      <c r="M6" s="82">
        <v>6.12</v>
      </c>
    </row>
    <row r="7" spans="1:13" x14ac:dyDescent="0.3">
      <c r="B7" s="81">
        <v>3.17</v>
      </c>
      <c r="C7" s="81">
        <v>0.7</v>
      </c>
      <c r="D7" s="82">
        <v>3.17</v>
      </c>
      <c r="E7" s="82">
        <v>0.7</v>
      </c>
      <c r="F7" s="81">
        <v>3.4</v>
      </c>
      <c r="G7" s="81">
        <v>0.7</v>
      </c>
      <c r="H7" s="82">
        <v>1.5</v>
      </c>
      <c r="I7" s="82">
        <v>0.4</v>
      </c>
      <c r="J7" s="81">
        <v>2.57</v>
      </c>
      <c r="K7" s="81">
        <v>1.52</v>
      </c>
      <c r="L7" s="82">
        <v>2.2999999999999998</v>
      </c>
      <c r="M7" s="82">
        <v>3.82</v>
      </c>
    </row>
    <row r="8" spans="1:13" x14ac:dyDescent="0.3">
      <c r="B8" s="81">
        <v>0.76</v>
      </c>
      <c r="C8" s="81">
        <v>0.7</v>
      </c>
      <c r="D8" s="82">
        <v>0.76</v>
      </c>
      <c r="E8" s="82">
        <v>0.7</v>
      </c>
      <c r="F8" s="81">
        <v>2</v>
      </c>
      <c r="G8" s="81">
        <v>0.7</v>
      </c>
      <c r="H8" s="82">
        <v>2.6</v>
      </c>
      <c r="I8" s="82">
        <v>0.6</v>
      </c>
      <c r="J8" s="81">
        <v>2.57</v>
      </c>
      <c r="K8" s="81">
        <v>4.3</v>
      </c>
      <c r="L8" s="82">
        <v>4.8</v>
      </c>
      <c r="M8" s="82">
        <v>2.1</v>
      </c>
    </row>
    <row r="9" spans="1:13" x14ac:dyDescent="0.3">
      <c r="B9" s="81">
        <v>0.76</v>
      </c>
      <c r="C9" s="81">
        <v>0.6</v>
      </c>
      <c r="D9" s="82">
        <v>0.76</v>
      </c>
      <c r="E9" s="82">
        <v>0.6</v>
      </c>
      <c r="F9" s="81">
        <v>0.8</v>
      </c>
      <c r="G9" s="81">
        <v>0.7</v>
      </c>
      <c r="H9" s="82">
        <v>2</v>
      </c>
      <c r="I9" s="82">
        <v>0.6</v>
      </c>
      <c r="J9" s="81">
        <v>3.9</v>
      </c>
      <c r="K9" s="81">
        <v>1.92</v>
      </c>
      <c r="L9" s="82">
        <v>0.85</v>
      </c>
      <c r="M9" s="82">
        <v>6.36</v>
      </c>
    </row>
    <row r="10" spans="1:13" x14ac:dyDescent="0.3">
      <c r="B10" s="81">
        <v>5.35</v>
      </c>
      <c r="C10" s="81">
        <v>0.6</v>
      </c>
      <c r="D10" s="82">
        <v>5.35</v>
      </c>
      <c r="E10" s="82">
        <v>0.6</v>
      </c>
      <c r="F10" s="81">
        <v>2</v>
      </c>
      <c r="G10" s="81">
        <v>0.6</v>
      </c>
      <c r="H10" s="82">
        <v>2.8</v>
      </c>
      <c r="I10" s="82">
        <v>0.7</v>
      </c>
      <c r="J10" s="81">
        <v>1.67</v>
      </c>
      <c r="K10" s="81">
        <v>1.6</v>
      </c>
      <c r="L10" s="82">
        <v>0.85</v>
      </c>
      <c r="M10" s="82">
        <v>4.26</v>
      </c>
    </row>
    <row r="11" spans="1:13" x14ac:dyDescent="0.3">
      <c r="B11" s="81">
        <v>4.5999999999999996</v>
      </c>
      <c r="C11" s="81">
        <v>3.38</v>
      </c>
      <c r="D11" s="82">
        <v>4.5999999999999996</v>
      </c>
      <c r="E11" s="82">
        <v>3.38</v>
      </c>
      <c r="F11" s="81">
        <v>2.86</v>
      </c>
      <c r="G11" s="81">
        <v>0.6</v>
      </c>
      <c r="H11" s="82">
        <v>4.4000000000000004</v>
      </c>
      <c r="I11" s="82">
        <v>0.7</v>
      </c>
      <c r="J11" s="81">
        <v>6.38</v>
      </c>
      <c r="K11" s="81">
        <v>2.08</v>
      </c>
      <c r="L11" s="82">
        <v>0.8</v>
      </c>
      <c r="M11" s="82">
        <v>4.26</v>
      </c>
    </row>
    <row r="12" spans="1:13" x14ac:dyDescent="0.3">
      <c r="B12" s="81">
        <v>0.8</v>
      </c>
      <c r="C12" s="81">
        <v>1.5</v>
      </c>
      <c r="D12" s="82">
        <v>0.8</v>
      </c>
      <c r="E12" s="82">
        <v>1.5</v>
      </c>
      <c r="F12" s="81">
        <v>5.35</v>
      </c>
      <c r="G12" s="81">
        <v>1.92</v>
      </c>
      <c r="H12" s="82">
        <v>0.8</v>
      </c>
      <c r="I12" s="82">
        <v>0.7</v>
      </c>
      <c r="J12" s="81">
        <v>2.67</v>
      </c>
      <c r="K12" s="81">
        <v>5</v>
      </c>
      <c r="L12" s="82">
        <v>2</v>
      </c>
      <c r="M12" s="82"/>
    </row>
    <row r="13" spans="1:13" x14ac:dyDescent="0.3">
      <c r="B13" s="81">
        <v>2</v>
      </c>
      <c r="C13" s="81">
        <v>4.45</v>
      </c>
      <c r="D13" s="82">
        <v>2</v>
      </c>
      <c r="E13" s="82">
        <v>4.45</v>
      </c>
      <c r="F13" s="81">
        <v>4</v>
      </c>
      <c r="G13" s="81">
        <v>4.8</v>
      </c>
      <c r="H13" s="82">
        <v>2</v>
      </c>
      <c r="I13" s="82">
        <v>4.9000000000000004</v>
      </c>
      <c r="J13" s="81">
        <v>0.85</v>
      </c>
      <c r="K13" s="81">
        <v>4.43</v>
      </c>
      <c r="L13" s="82">
        <v>2</v>
      </c>
      <c r="M13" s="82"/>
    </row>
    <row r="14" spans="1:13" x14ac:dyDescent="0.3">
      <c r="B14" s="81">
        <v>0.85</v>
      </c>
      <c r="C14" s="81">
        <v>6.35</v>
      </c>
      <c r="D14" s="82">
        <v>0.85</v>
      </c>
      <c r="E14" s="82">
        <v>6.35</v>
      </c>
      <c r="F14" s="81">
        <v>2.2999999999999998</v>
      </c>
      <c r="G14" s="81">
        <v>3.7</v>
      </c>
      <c r="H14" s="82">
        <v>0.8</v>
      </c>
      <c r="I14" s="82">
        <v>0.95</v>
      </c>
      <c r="J14" s="81">
        <v>0.8</v>
      </c>
      <c r="K14" s="81">
        <v>1.92</v>
      </c>
      <c r="L14" s="82"/>
      <c r="M14" s="82"/>
    </row>
    <row r="15" spans="1:13" x14ac:dyDescent="0.3">
      <c r="B15" s="81">
        <v>5.49</v>
      </c>
      <c r="C15" s="81">
        <v>6.15</v>
      </c>
      <c r="D15" s="82">
        <v>5.49</v>
      </c>
      <c r="E15" s="82">
        <v>6.15</v>
      </c>
      <c r="F15" s="81">
        <v>4.8</v>
      </c>
      <c r="G15" s="81">
        <v>1.1599999999999999</v>
      </c>
      <c r="H15" s="82">
        <v>2.73</v>
      </c>
      <c r="I15" s="82">
        <v>1.92</v>
      </c>
      <c r="J15" s="81">
        <v>4</v>
      </c>
      <c r="K15" s="81">
        <v>1.92</v>
      </c>
      <c r="L15" s="82"/>
      <c r="M15" s="82"/>
    </row>
    <row r="16" spans="1:13" x14ac:dyDescent="0.3">
      <c r="B16" s="81">
        <v>4</v>
      </c>
      <c r="C16" s="81">
        <v>3.8</v>
      </c>
      <c r="D16" s="82">
        <v>4</v>
      </c>
      <c r="E16" s="82">
        <v>3.8</v>
      </c>
      <c r="F16" s="81">
        <v>0.85</v>
      </c>
      <c r="G16" s="81">
        <v>5.16</v>
      </c>
      <c r="H16" s="82">
        <v>2</v>
      </c>
      <c r="I16" s="82">
        <v>4.42</v>
      </c>
      <c r="J16" s="81">
        <v>2.2999999999999998</v>
      </c>
      <c r="K16" s="81">
        <v>2.6</v>
      </c>
      <c r="L16" s="82"/>
      <c r="M16" s="82"/>
    </row>
    <row r="17" spans="2:13" x14ac:dyDescent="0.3">
      <c r="B17" s="81">
        <v>2.2999999999999998</v>
      </c>
      <c r="C17" s="81">
        <v>1.1599999999999999</v>
      </c>
      <c r="D17" s="82">
        <v>2.2999999999999998</v>
      </c>
      <c r="E17" s="82">
        <v>1.1599999999999999</v>
      </c>
      <c r="F17" s="81">
        <v>2</v>
      </c>
      <c r="G17" s="81">
        <v>3.84</v>
      </c>
      <c r="H17" s="82">
        <v>4</v>
      </c>
      <c r="I17" s="82">
        <v>1.2</v>
      </c>
      <c r="J17" s="81">
        <v>4.8</v>
      </c>
      <c r="K17" s="81">
        <v>3.24</v>
      </c>
      <c r="L17" s="82"/>
      <c r="M17" s="82"/>
    </row>
    <row r="18" spans="2:13" x14ac:dyDescent="0.3">
      <c r="B18" s="81">
        <v>4.8</v>
      </c>
      <c r="C18" s="81">
        <v>6.15</v>
      </c>
      <c r="D18" s="82">
        <v>4.8</v>
      </c>
      <c r="E18" s="82">
        <v>6.15</v>
      </c>
      <c r="F18" s="81">
        <v>4.4000000000000004</v>
      </c>
      <c r="G18" s="81">
        <v>1.18</v>
      </c>
      <c r="H18" s="82">
        <v>2.2999999999999998</v>
      </c>
      <c r="I18" s="82">
        <v>3.79</v>
      </c>
      <c r="J18" s="81">
        <v>2</v>
      </c>
      <c r="K18" s="81">
        <v>4.9000000000000004</v>
      </c>
      <c r="L18" s="82"/>
      <c r="M18" s="82"/>
    </row>
    <row r="19" spans="2:13" x14ac:dyDescent="0.3">
      <c r="B19" s="81">
        <v>2</v>
      </c>
      <c r="C19" s="81">
        <v>4.45</v>
      </c>
      <c r="D19" s="82">
        <v>2</v>
      </c>
      <c r="E19" s="82">
        <v>4.45</v>
      </c>
      <c r="F19" s="81">
        <v>0.8</v>
      </c>
      <c r="G19" s="81">
        <v>6.15</v>
      </c>
      <c r="H19" s="82">
        <v>4.8</v>
      </c>
      <c r="I19" s="82">
        <v>1.18</v>
      </c>
      <c r="J19" s="81">
        <v>8.43</v>
      </c>
      <c r="K19" s="81">
        <v>4.92</v>
      </c>
      <c r="L19" s="82"/>
      <c r="M19" s="82"/>
    </row>
    <row r="20" spans="2:13" x14ac:dyDescent="0.3">
      <c r="B20" s="81">
        <v>0.85</v>
      </c>
      <c r="C20" s="81">
        <v>1.5</v>
      </c>
      <c r="D20" s="82">
        <v>0.85</v>
      </c>
      <c r="E20" s="82">
        <v>1.5</v>
      </c>
      <c r="F20" s="81">
        <v>5.5</v>
      </c>
      <c r="G20" s="81">
        <v>4.43</v>
      </c>
      <c r="H20" s="82">
        <v>8.4499999999999993</v>
      </c>
      <c r="I20" s="82">
        <v>6.1</v>
      </c>
      <c r="J20" s="81">
        <v>0.85</v>
      </c>
      <c r="K20" s="81">
        <v>6.18</v>
      </c>
      <c r="L20" s="82"/>
      <c r="M20" s="82"/>
    </row>
    <row r="21" spans="2:13" x14ac:dyDescent="0.3">
      <c r="B21" s="81">
        <v>0.8</v>
      </c>
      <c r="C21" s="81">
        <v>3.38</v>
      </c>
      <c r="D21" s="82">
        <v>0.8</v>
      </c>
      <c r="E21" s="82">
        <v>3.38</v>
      </c>
      <c r="F21" s="81">
        <v>0.62</v>
      </c>
      <c r="G21" s="81">
        <v>1.19</v>
      </c>
      <c r="H21" s="82">
        <v>0.85</v>
      </c>
      <c r="I21" s="82">
        <v>5.14</v>
      </c>
      <c r="J21" s="81">
        <v>1.02</v>
      </c>
      <c r="K21" s="81">
        <v>3.82</v>
      </c>
      <c r="L21" s="82"/>
      <c r="M21" s="82"/>
    </row>
    <row r="22" spans="2:13" x14ac:dyDescent="0.3">
      <c r="B22" s="81">
        <v>4.5999999999999996</v>
      </c>
      <c r="C22" s="81">
        <v>0.6</v>
      </c>
      <c r="D22" s="82">
        <v>4.5999999999999996</v>
      </c>
      <c r="E22" s="82">
        <v>0.6</v>
      </c>
      <c r="F22" s="81">
        <v>0.62</v>
      </c>
      <c r="G22" s="81">
        <v>3.38</v>
      </c>
      <c r="H22" s="82">
        <v>1</v>
      </c>
      <c r="I22" s="82">
        <v>4.41</v>
      </c>
      <c r="J22" s="81">
        <v>2.8</v>
      </c>
      <c r="K22" s="81">
        <v>1.2</v>
      </c>
      <c r="L22" s="82"/>
      <c r="M22" s="82"/>
    </row>
    <row r="23" spans="2:13" x14ac:dyDescent="0.3">
      <c r="B23" s="81">
        <v>5.5</v>
      </c>
      <c r="C23" s="81">
        <v>0.6</v>
      </c>
      <c r="D23" s="82">
        <v>5.5</v>
      </c>
      <c r="E23" s="82">
        <v>0.6</v>
      </c>
      <c r="F23" s="81">
        <v>2.62</v>
      </c>
      <c r="G23" s="81">
        <v>0.6</v>
      </c>
      <c r="H23" s="82">
        <v>2.75</v>
      </c>
      <c r="I23" s="82">
        <v>1.92</v>
      </c>
      <c r="J23" s="81">
        <v>5.52</v>
      </c>
      <c r="K23" s="81">
        <v>6.15</v>
      </c>
      <c r="L23" s="82"/>
      <c r="M23" s="82"/>
    </row>
    <row r="24" spans="2:13" x14ac:dyDescent="0.3">
      <c r="B24" s="81">
        <v>3.08</v>
      </c>
      <c r="C24" s="81">
        <v>2.78</v>
      </c>
      <c r="D24" s="82">
        <v>3.08</v>
      </c>
      <c r="E24" s="82">
        <v>2.78</v>
      </c>
      <c r="F24" s="81">
        <v>1.56</v>
      </c>
      <c r="G24" s="81">
        <v>0.6</v>
      </c>
      <c r="H24" s="82">
        <v>5.5</v>
      </c>
      <c r="I24" s="82">
        <v>1.92</v>
      </c>
      <c r="J24" s="81">
        <v>0.8</v>
      </c>
      <c r="K24" s="81">
        <v>5</v>
      </c>
      <c r="L24" s="82"/>
      <c r="M24" s="82"/>
    </row>
    <row r="25" spans="2:13" x14ac:dyDescent="0.3">
      <c r="B25" s="81">
        <v>3.08</v>
      </c>
      <c r="C25" s="81">
        <v>0.4</v>
      </c>
      <c r="D25" s="82">
        <v>3.08</v>
      </c>
      <c r="E25" s="82">
        <v>0.4</v>
      </c>
      <c r="F25" s="81">
        <v>1.4</v>
      </c>
      <c r="G25" s="81">
        <v>1.92</v>
      </c>
      <c r="H25" s="82">
        <v>0.8</v>
      </c>
      <c r="I25" s="82">
        <v>0.6</v>
      </c>
      <c r="J25" s="81">
        <v>0.8</v>
      </c>
      <c r="K25" s="81">
        <v>0.53</v>
      </c>
      <c r="L25" s="82"/>
      <c r="M25" s="82"/>
    </row>
    <row r="26" spans="2:13" x14ac:dyDescent="0.3">
      <c r="B26" s="81">
        <v>0.45</v>
      </c>
      <c r="C26" s="81">
        <v>1.72</v>
      </c>
      <c r="D26" s="82">
        <v>0.45</v>
      </c>
      <c r="E26" s="82">
        <v>1.72</v>
      </c>
      <c r="F26" s="81"/>
      <c r="G26" s="81">
        <v>1.92</v>
      </c>
      <c r="H26" s="82">
        <v>0.5</v>
      </c>
      <c r="I26" s="82">
        <v>0.6</v>
      </c>
      <c r="J26" s="81">
        <v>0.5</v>
      </c>
      <c r="K26" s="81">
        <v>1.77</v>
      </c>
      <c r="L26" s="82"/>
      <c r="M26" s="82"/>
    </row>
    <row r="27" spans="2:13" x14ac:dyDescent="0.3">
      <c r="B27" s="81">
        <v>0.45</v>
      </c>
      <c r="C27" s="81">
        <v>0.7</v>
      </c>
      <c r="D27" s="82">
        <v>0.45</v>
      </c>
      <c r="E27" s="82">
        <v>0.7</v>
      </c>
      <c r="F27" s="81"/>
      <c r="G27" s="81">
        <v>5.25</v>
      </c>
      <c r="H27" s="82">
        <v>0.5</v>
      </c>
      <c r="I27" s="82">
        <v>4.83</v>
      </c>
      <c r="J27" s="81">
        <v>0.5</v>
      </c>
      <c r="K27" s="81">
        <v>8.1</v>
      </c>
      <c r="L27" s="82"/>
      <c r="M27" s="82"/>
    </row>
    <row r="28" spans="2:13" x14ac:dyDescent="0.3">
      <c r="B28" s="81"/>
      <c r="C28" s="81">
        <v>0.7</v>
      </c>
      <c r="D28" s="82"/>
      <c r="E28" s="82">
        <v>0.7</v>
      </c>
      <c r="F28" s="81"/>
      <c r="G28" s="81">
        <v>5.03</v>
      </c>
      <c r="H28" s="82">
        <v>0.5</v>
      </c>
      <c r="I28" s="82">
        <v>3.4</v>
      </c>
      <c r="J28" s="81">
        <v>0.5</v>
      </c>
      <c r="K28" s="81"/>
      <c r="L28" s="82"/>
      <c r="M28" s="82"/>
    </row>
    <row r="29" spans="2:13" x14ac:dyDescent="0.3">
      <c r="B29" s="81"/>
      <c r="C29" s="81">
        <v>0.4</v>
      </c>
      <c r="D29" s="82"/>
      <c r="E29" s="82">
        <v>0.4</v>
      </c>
      <c r="F29" s="81"/>
      <c r="G29" s="81">
        <v>1.3</v>
      </c>
      <c r="H29" s="82"/>
      <c r="I29" s="82">
        <v>5.27</v>
      </c>
      <c r="J29" s="81"/>
      <c r="K29" s="81"/>
      <c r="L29" s="82"/>
      <c r="M29" s="82"/>
    </row>
    <row r="30" spans="2:13" x14ac:dyDescent="0.3">
      <c r="B30" s="81"/>
      <c r="C30" s="81"/>
      <c r="D30" s="82"/>
      <c r="E30" s="82">
        <v>1.92</v>
      </c>
      <c r="F30" s="81"/>
      <c r="G30" s="81">
        <v>0.4</v>
      </c>
      <c r="H30" s="82"/>
      <c r="I30" s="82">
        <v>6.57</v>
      </c>
      <c r="J30" s="81"/>
      <c r="K30" s="81"/>
      <c r="L30" s="82"/>
      <c r="M30" s="82"/>
    </row>
    <row r="31" spans="2:13" x14ac:dyDescent="0.3">
      <c r="B31" s="81"/>
      <c r="C31" s="81"/>
      <c r="D31" s="82"/>
      <c r="E31" s="82">
        <v>1.92</v>
      </c>
      <c r="F31" s="81"/>
      <c r="G31" s="81">
        <v>2.8</v>
      </c>
      <c r="H31" s="82"/>
      <c r="I31" s="82"/>
      <c r="J31" s="81"/>
      <c r="K31" s="81"/>
      <c r="L31" s="82"/>
      <c r="M31" s="82"/>
    </row>
    <row r="32" spans="2:13" x14ac:dyDescent="0.3">
      <c r="B32" s="81"/>
      <c r="C32" s="81"/>
      <c r="D32" s="82"/>
      <c r="E32" s="82"/>
      <c r="F32" s="81"/>
      <c r="G32" s="81">
        <v>4.92</v>
      </c>
      <c r="H32" s="82"/>
      <c r="I32" s="82"/>
      <c r="J32" s="81"/>
      <c r="K32" s="81"/>
      <c r="L32" s="82"/>
      <c r="M32" s="82"/>
    </row>
    <row r="33" spans="2:13" x14ac:dyDescent="0.3">
      <c r="B33" s="81"/>
      <c r="C33" s="81"/>
      <c r="D33" s="82"/>
      <c r="E33" s="82"/>
      <c r="F33" s="81"/>
      <c r="G33" s="81"/>
      <c r="H33" s="82"/>
      <c r="I33" s="82"/>
      <c r="J33" s="81"/>
      <c r="K33" s="81"/>
      <c r="L33" s="82"/>
      <c r="M33" s="82"/>
    </row>
    <row r="34" spans="2:13" x14ac:dyDescent="0.3">
      <c r="B34" s="81"/>
      <c r="C34" s="81"/>
      <c r="D34" s="82"/>
      <c r="E34" s="82"/>
      <c r="F34" s="81"/>
      <c r="G34" s="81"/>
      <c r="H34" s="82"/>
      <c r="I34" s="82"/>
      <c r="J34" s="81"/>
      <c r="K34" s="81">
        <f>'Distancias muros'!C51</f>
        <v>0</v>
      </c>
      <c r="L34" s="82"/>
      <c r="M34" s="82"/>
    </row>
    <row r="35" spans="2:13" x14ac:dyDescent="0.3">
      <c r="B35" s="81"/>
      <c r="C35" s="81"/>
      <c r="D35" s="82"/>
      <c r="E35" s="82"/>
      <c r="F35" s="81"/>
      <c r="G35" s="81"/>
      <c r="H35" s="82"/>
      <c r="I35" s="82"/>
      <c r="J35" s="81"/>
      <c r="K35" s="81"/>
      <c r="L35" s="82"/>
      <c r="M35" s="82"/>
    </row>
    <row r="36" spans="2:13" x14ac:dyDescent="0.3">
      <c r="B36" s="81"/>
      <c r="C36" s="81"/>
      <c r="D36" s="82"/>
      <c r="E36" s="82"/>
      <c r="F36" s="81"/>
      <c r="G36" s="81"/>
      <c r="H36" s="82"/>
      <c r="I36" s="82"/>
      <c r="J36" s="81"/>
      <c r="K36" s="81"/>
      <c r="L36" s="82"/>
      <c r="M36" s="82"/>
    </row>
    <row r="37" spans="2:13" x14ac:dyDescent="0.3">
      <c r="B37" s="81"/>
      <c r="C37" s="81"/>
      <c r="D37" s="82"/>
      <c r="E37" s="82"/>
      <c r="F37" s="81"/>
      <c r="G37" s="81"/>
      <c r="H37" s="82"/>
      <c r="I37" s="82"/>
      <c r="J37" s="81"/>
      <c r="K37" s="81"/>
      <c r="L37" s="82"/>
      <c r="M37" s="82"/>
    </row>
    <row r="38" spans="2:13" x14ac:dyDescent="0.3">
      <c r="B38" s="81"/>
      <c r="C38" s="81"/>
      <c r="D38" s="82"/>
      <c r="E38" s="82"/>
      <c r="F38" s="81"/>
      <c r="G38" s="81"/>
      <c r="H38" s="82"/>
      <c r="I38" s="82"/>
      <c r="J38" s="81"/>
      <c r="K38" s="81"/>
      <c r="L38" s="82"/>
      <c r="M38" s="82"/>
    </row>
    <row r="39" spans="2:13" x14ac:dyDescent="0.3">
      <c r="B39" s="81"/>
      <c r="C39" s="81"/>
      <c r="D39" s="82"/>
      <c r="E39" s="82"/>
      <c r="F39" s="81"/>
      <c r="G39" s="81"/>
      <c r="H39" s="82"/>
      <c r="I39" s="82"/>
      <c r="J39" s="81"/>
      <c r="K39" s="81"/>
      <c r="L39" s="82"/>
      <c r="M39" s="82"/>
    </row>
    <row r="40" spans="2:13" x14ac:dyDescent="0.3">
      <c r="B40" s="81"/>
      <c r="C40" s="81"/>
      <c r="D40" s="82"/>
      <c r="E40" s="82"/>
      <c r="F40" s="81"/>
      <c r="G40" s="81"/>
      <c r="H40" s="82"/>
      <c r="I40" s="82"/>
      <c r="J40" s="81"/>
      <c r="K40" s="81"/>
      <c r="L40" s="82"/>
      <c r="M40" s="82"/>
    </row>
    <row r="41" spans="2:13" x14ac:dyDescent="0.3">
      <c r="B41" s="81"/>
      <c r="C41" s="81"/>
      <c r="D41" s="82"/>
      <c r="E41" s="82"/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/>
      <c r="C42" s="81"/>
      <c r="D42" s="82"/>
      <c r="E42" s="82"/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/>
      <c r="C43" s="81"/>
      <c r="D43" s="82"/>
      <c r="E43" s="82"/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/>
      <c r="C44" s="81"/>
      <c r="D44" s="82"/>
      <c r="E44" s="82"/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/>
      <c r="C45" s="81"/>
      <c r="D45" s="82"/>
      <c r="E45" s="82"/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/>
      <c r="C46" s="81"/>
      <c r="D46" s="82"/>
      <c r="E46" s="82"/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/>
      <c r="C47" s="81"/>
      <c r="D47" s="82"/>
      <c r="E47" s="82"/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/>
      <c r="C48" s="81"/>
      <c r="D48" s="82"/>
      <c r="E48" s="82"/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/>
      <c r="C49" s="81"/>
      <c r="D49" s="82"/>
      <c r="E49" s="82"/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/>
      <c r="D50" s="82"/>
      <c r="E50" s="82"/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/>
      <c r="D51" s="82"/>
      <c r="E51" s="82"/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/>
      <c r="D52" s="82"/>
      <c r="E52" s="82"/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/>
      <c r="D53" s="82"/>
      <c r="E53" s="82"/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/>
      <c r="D54" s="82"/>
      <c r="E54" s="82"/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/>
      <c r="D55" s="82"/>
      <c r="E55" s="82"/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/>
      <c r="D56" s="82"/>
      <c r="E56" s="82"/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/>
      <c r="D57" s="82"/>
      <c r="E57" s="82"/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/>
      <c r="D58" s="82"/>
      <c r="E58" s="82"/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/>
      <c r="D59" s="82"/>
      <c r="E59" s="82"/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/>
      <c r="D60" s="82"/>
      <c r="E60" s="82"/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/>
      <c r="D61" s="82"/>
      <c r="E61" s="82"/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/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sheetPr codeName="Hoja6"/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57</v>
      </c>
    </row>
    <row r="3" spans="1:13" x14ac:dyDescent="0.3">
      <c r="B3" s="274" t="s">
        <v>51</v>
      </c>
      <c r="C3" s="275"/>
      <c r="D3" s="276" t="s">
        <v>54</v>
      </c>
      <c r="E3" s="277"/>
      <c r="F3" s="275" t="s">
        <v>55</v>
      </c>
      <c r="G3" s="275"/>
      <c r="H3" s="276" t="s">
        <v>41</v>
      </c>
      <c r="I3" s="277"/>
      <c r="J3" s="275" t="s">
        <v>56</v>
      </c>
      <c r="K3" s="275"/>
      <c r="L3" s="276" t="s">
        <v>45</v>
      </c>
      <c r="M3" s="277"/>
    </row>
    <row r="4" spans="1:13" x14ac:dyDescent="0.3">
      <c r="A4" s="1" t="s">
        <v>30</v>
      </c>
      <c r="B4" s="76">
        <f t="shared" ref="B4:M4" si="0">SUM(B5:B54)</f>
        <v>39.19</v>
      </c>
      <c r="C4" s="77">
        <f t="shared" si="0"/>
        <v>60.46</v>
      </c>
      <c r="D4" s="20">
        <f t="shared" si="0"/>
        <v>39.19</v>
      </c>
      <c r="E4" s="17">
        <f t="shared" si="0"/>
        <v>60.46</v>
      </c>
      <c r="F4" s="77">
        <f t="shared" si="0"/>
        <v>38.700000000000017</v>
      </c>
      <c r="G4" s="77">
        <f t="shared" si="0"/>
        <v>36.07</v>
      </c>
      <c r="H4" s="20">
        <f t="shared" si="0"/>
        <v>31.640000000000004</v>
      </c>
      <c r="I4" s="17">
        <f t="shared" si="0"/>
        <v>38.11</v>
      </c>
      <c r="J4" s="77">
        <f t="shared" si="0"/>
        <v>16.899999999999995</v>
      </c>
      <c r="K4" s="77">
        <f t="shared" si="0"/>
        <v>22.62</v>
      </c>
      <c r="L4" s="20">
        <f t="shared" si="0"/>
        <v>8.7000000000000028</v>
      </c>
      <c r="M4" s="17">
        <f t="shared" si="0"/>
        <v>10.25</v>
      </c>
    </row>
    <row r="5" spans="1:13" ht="15" thickBot="1" x14ac:dyDescent="0.35">
      <c r="B5" s="78" t="s">
        <v>52</v>
      </c>
      <c r="C5" s="79" t="s">
        <v>53</v>
      </c>
      <c r="D5" s="80" t="s">
        <v>52</v>
      </c>
      <c r="E5" s="43" t="s">
        <v>53</v>
      </c>
      <c r="F5" s="79" t="s">
        <v>52</v>
      </c>
      <c r="G5" s="79" t="s">
        <v>53</v>
      </c>
      <c r="H5" s="80" t="s">
        <v>52</v>
      </c>
      <c r="I5" s="43" t="s">
        <v>53</v>
      </c>
      <c r="J5" s="79" t="s">
        <v>52</v>
      </c>
      <c r="K5" s="79" t="s">
        <v>53</v>
      </c>
      <c r="L5" s="80" t="s">
        <v>52</v>
      </c>
      <c r="M5" s="43" t="s">
        <v>53</v>
      </c>
    </row>
    <row r="6" spans="1:13" x14ac:dyDescent="0.3">
      <c r="B6" s="81">
        <v>1.72</v>
      </c>
      <c r="C6" s="81">
        <v>0.6</v>
      </c>
      <c r="D6" s="82">
        <v>1.72</v>
      </c>
      <c r="E6" s="82">
        <v>0.6</v>
      </c>
      <c r="F6" s="81">
        <v>1.7</v>
      </c>
      <c r="G6" s="81">
        <v>4.5</v>
      </c>
      <c r="H6" s="82">
        <v>2.6</v>
      </c>
      <c r="I6" s="82">
        <v>3.32</v>
      </c>
      <c r="J6" s="81">
        <v>1.95</v>
      </c>
      <c r="K6" s="81">
        <v>2.72</v>
      </c>
      <c r="L6" s="82">
        <v>1.3</v>
      </c>
      <c r="M6" s="82">
        <v>3.6</v>
      </c>
    </row>
    <row r="7" spans="1:13" x14ac:dyDescent="0.3">
      <c r="B7" s="81">
        <v>1.72</v>
      </c>
      <c r="C7" s="81">
        <v>0.6</v>
      </c>
      <c r="D7" s="82">
        <v>1.72</v>
      </c>
      <c r="E7" s="82">
        <v>0.6</v>
      </c>
      <c r="F7" s="81">
        <v>2.8</v>
      </c>
      <c r="G7" s="81">
        <v>0.4</v>
      </c>
      <c r="H7" s="82">
        <v>2.6</v>
      </c>
      <c r="I7" s="82">
        <v>0.5</v>
      </c>
      <c r="J7" s="81">
        <v>2.4</v>
      </c>
      <c r="K7" s="81">
        <v>0.4</v>
      </c>
      <c r="L7" s="82">
        <v>1.2</v>
      </c>
      <c r="M7" s="82">
        <v>2.2999999999999998</v>
      </c>
    </row>
    <row r="8" spans="1:13" x14ac:dyDescent="0.3">
      <c r="B8" s="74">
        <v>1.42</v>
      </c>
      <c r="C8" s="81">
        <v>0.6</v>
      </c>
      <c r="D8" s="82">
        <v>1.42</v>
      </c>
      <c r="E8" s="82">
        <v>0.6</v>
      </c>
      <c r="F8" s="81">
        <v>0.6</v>
      </c>
      <c r="G8" s="81">
        <v>4.12</v>
      </c>
      <c r="H8" s="82">
        <v>0.6</v>
      </c>
      <c r="I8" s="82">
        <v>1</v>
      </c>
      <c r="J8" s="81">
        <v>1.35</v>
      </c>
      <c r="K8" s="81">
        <v>1.25</v>
      </c>
      <c r="L8" s="82">
        <v>1.2</v>
      </c>
      <c r="M8" s="82">
        <v>0.5</v>
      </c>
    </row>
    <row r="9" spans="1:13" x14ac:dyDescent="0.3">
      <c r="B9" s="81">
        <v>1.42</v>
      </c>
      <c r="C9" s="81">
        <v>0.6</v>
      </c>
      <c r="D9" s="82">
        <v>1.42</v>
      </c>
      <c r="E9" s="82">
        <v>0.6</v>
      </c>
      <c r="F9" s="81">
        <v>1.84</v>
      </c>
      <c r="G9" s="81">
        <v>0.6</v>
      </c>
      <c r="H9" s="82">
        <v>0.52</v>
      </c>
      <c r="I9" s="82">
        <v>1.72</v>
      </c>
      <c r="J9" s="81">
        <v>1.4</v>
      </c>
      <c r="K9" s="81">
        <v>0.2</v>
      </c>
      <c r="L9" s="82">
        <v>0.7</v>
      </c>
      <c r="M9" s="82">
        <v>1</v>
      </c>
    </row>
    <row r="10" spans="1:13" x14ac:dyDescent="0.3">
      <c r="B10" s="81">
        <v>0.87</v>
      </c>
      <c r="C10" s="81">
        <v>3.4</v>
      </c>
      <c r="D10" s="82">
        <v>0.87</v>
      </c>
      <c r="E10" s="82">
        <v>3.4</v>
      </c>
      <c r="F10" s="81">
        <v>0.8</v>
      </c>
      <c r="G10" s="81">
        <v>1.5</v>
      </c>
      <c r="H10" s="82">
        <v>1.92</v>
      </c>
      <c r="I10" s="82">
        <v>1.1000000000000001</v>
      </c>
      <c r="J10" s="81">
        <v>0.85</v>
      </c>
      <c r="K10" s="81">
        <v>0.9</v>
      </c>
      <c r="L10" s="82">
        <v>0.7</v>
      </c>
      <c r="M10" s="82">
        <v>2.1</v>
      </c>
    </row>
    <row r="11" spans="1:13" x14ac:dyDescent="0.3">
      <c r="B11" s="81">
        <v>1.56</v>
      </c>
      <c r="C11" s="81">
        <v>2.83</v>
      </c>
      <c r="D11" s="82">
        <v>1.56</v>
      </c>
      <c r="E11" s="82">
        <v>2.83</v>
      </c>
      <c r="F11" s="81">
        <v>0.67</v>
      </c>
      <c r="G11" s="81">
        <v>0.2</v>
      </c>
      <c r="H11" s="82">
        <v>1.92</v>
      </c>
      <c r="I11" s="82">
        <v>1.4</v>
      </c>
      <c r="J11" s="81">
        <v>0.85</v>
      </c>
      <c r="K11" s="81">
        <v>5.0999999999999996</v>
      </c>
      <c r="L11" s="82">
        <v>0.55000000000000004</v>
      </c>
      <c r="M11" s="82">
        <v>0.45</v>
      </c>
    </row>
    <row r="12" spans="1:13" x14ac:dyDescent="0.3">
      <c r="B12" s="81">
        <v>1.66</v>
      </c>
      <c r="C12" s="81">
        <v>0.8</v>
      </c>
      <c r="D12" s="82">
        <v>1.66</v>
      </c>
      <c r="E12" s="82">
        <v>0.8</v>
      </c>
      <c r="F12" s="81">
        <v>3.4</v>
      </c>
      <c r="G12" s="81">
        <v>1</v>
      </c>
      <c r="H12" s="82">
        <v>1.27</v>
      </c>
      <c r="I12" s="82">
        <v>1.5</v>
      </c>
      <c r="J12" s="81">
        <v>1.7</v>
      </c>
      <c r="K12" s="81">
        <v>1.2</v>
      </c>
      <c r="L12" s="82">
        <v>0.55000000000000004</v>
      </c>
      <c r="M12" s="82">
        <v>0.3</v>
      </c>
    </row>
    <row r="13" spans="1:13" x14ac:dyDescent="0.3">
      <c r="B13" s="81">
        <v>1.66</v>
      </c>
      <c r="C13" s="81">
        <v>0.6</v>
      </c>
      <c r="D13" s="82">
        <v>1.66</v>
      </c>
      <c r="E13" s="82">
        <v>0.6</v>
      </c>
      <c r="F13" s="81">
        <v>1</v>
      </c>
      <c r="G13" s="81">
        <v>0.5</v>
      </c>
      <c r="H13" s="82">
        <v>1.25</v>
      </c>
      <c r="I13" s="82">
        <v>0.5</v>
      </c>
      <c r="J13" s="81">
        <v>1.35</v>
      </c>
      <c r="K13" s="81">
        <v>1.2</v>
      </c>
      <c r="L13" s="82">
        <v>1.6</v>
      </c>
      <c r="M13" s="82"/>
    </row>
    <row r="14" spans="1:13" x14ac:dyDescent="0.3">
      <c r="B14" s="81">
        <v>0.6</v>
      </c>
      <c r="C14" s="81">
        <v>0.7</v>
      </c>
      <c r="D14" s="82">
        <v>0.6</v>
      </c>
      <c r="E14" s="82">
        <v>0.7</v>
      </c>
      <c r="F14" s="81">
        <v>1.78</v>
      </c>
      <c r="G14" s="81">
        <v>0.9</v>
      </c>
      <c r="H14" s="82">
        <v>0.45</v>
      </c>
      <c r="I14" s="82">
        <v>0.5</v>
      </c>
      <c r="J14" s="81">
        <v>1.5</v>
      </c>
      <c r="K14" s="81">
        <v>3.3</v>
      </c>
      <c r="L14" s="82">
        <v>0.3</v>
      </c>
      <c r="M14" s="82"/>
    </row>
    <row r="15" spans="1:13" x14ac:dyDescent="0.3">
      <c r="B15" s="81">
        <v>0.6</v>
      </c>
      <c r="C15" s="81">
        <v>1.05</v>
      </c>
      <c r="D15" s="82">
        <v>0.6</v>
      </c>
      <c r="E15" s="82">
        <v>1.05</v>
      </c>
      <c r="F15" s="81">
        <v>0.6</v>
      </c>
      <c r="G15" s="81">
        <v>0.2</v>
      </c>
      <c r="H15" s="82">
        <v>0.62</v>
      </c>
      <c r="I15" s="82">
        <v>0.5</v>
      </c>
      <c r="J15" s="81">
        <v>1.25</v>
      </c>
      <c r="K15" s="81">
        <v>4.9000000000000004</v>
      </c>
      <c r="L15" s="82">
        <v>0.3</v>
      </c>
      <c r="M15" s="82"/>
    </row>
    <row r="16" spans="1:13" x14ac:dyDescent="0.3">
      <c r="B16" s="81">
        <v>0.6</v>
      </c>
      <c r="C16" s="81">
        <v>2.8</v>
      </c>
      <c r="D16" s="82">
        <v>0.6</v>
      </c>
      <c r="E16" s="82">
        <v>2.8</v>
      </c>
      <c r="F16" s="81">
        <v>0.6</v>
      </c>
      <c r="G16" s="81">
        <v>3.62</v>
      </c>
      <c r="H16" s="82">
        <v>0.62</v>
      </c>
      <c r="I16" s="82">
        <v>1.5</v>
      </c>
      <c r="J16" s="81">
        <v>1.2</v>
      </c>
      <c r="K16" s="81">
        <v>1.45</v>
      </c>
      <c r="L16" s="82">
        <v>0.3</v>
      </c>
      <c r="M16" s="82"/>
    </row>
    <row r="17" spans="2:13" x14ac:dyDescent="0.3">
      <c r="B17" s="81">
        <v>0.6</v>
      </c>
      <c r="C17" s="81">
        <v>0.6</v>
      </c>
      <c r="D17" s="82">
        <v>0.6</v>
      </c>
      <c r="E17" s="82">
        <v>0.6</v>
      </c>
      <c r="F17" s="81">
        <v>0.6</v>
      </c>
      <c r="G17" s="81">
        <v>0.73</v>
      </c>
      <c r="H17" s="82">
        <v>0.43</v>
      </c>
      <c r="I17" s="82">
        <v>3.6</v>
      </c>
      <c r="J17" s="81">
        <v>0.45</v>
      </c>
      <c r="K17" s="81"/>
      <c r="L17" s="82"/>
      <c r="M17" s="82"/>
    </row>
    <row r="18" spans="2:13" x14ac:dyDescent="0.3">
      <c r="B18" s="81">
        <v>0.5</v>
      </c>
      <c r="C18" s="81">
        <v>0.7</v>
      </c>
      <c r="D18" s="82">
        <v>0.5</v>
      </c>
      <c r="E18" s="82">
        <v>0.7</v>
      </c>
      <c r="F18" s="81">
        <v>0.6</v>
      </c>
      <c r="G18" s="81">
        <v>0.25</v>
      </c>
      <c r="H18" s="82">
        <v>0.55000000000000004</v>
      </c>
      <c r="I18" s="82">
        <v>0.7</v>
      </c>
      <c r="J18" s="81">
        <v>0.45</v>
      </c>
      <c r="K18" s="81"/>
      <c r="L18" s="82"/>
      <c r="M18" s="82"/>
    </row>
    <row r="19" spans="2:13" x14ac:dyDescent="0.3">
      <c r="B19" s="81">
        <v>0.5</v>
      </c>
      <c r="C19" s="81">
        <v>0.7</v>
      </c>
      <c r="D19" s="82">
        <v>0.5</v>
      </c>
      <c r="E19" s="82">
        <v>0.7</v>
      </c>
      <c r="F19" s="81">
        <v>0.6</v>
      </c>
      <c r="G19" s="81">
        <v>0.25</v>
      </c>
      <c r="H19" s="82">
        <v>0.55000000000000004</v>
      </c>
      <c r="I19" s="82">
        <v>0.25</v>
      </c>
      <c r="J19" s="81">
        <v>0.2</v>
      </c>
      <c r="K19" s="81"/>
      <c r="L19" s="82"/>
      <c r="M19" s="82"/>
    </row>
    <row r="20" spans="2:13" x14ac:dyDescent="0.3">
      <c r="B20" s="81">
        <v>0.3</v>
      </c>
      <c r="C20" s="81">
        <v>1.9</v>
      </c>
      <c r="D20" s="82">
        <v>0.3</v>
      </c>
      <c r="E20" s="82">
        <v>1.9</v>
      </c>
      <c r="F20" s="81">
        <v>0.6</v>
      </c>
      <c r="G20" s="81">
        <v>1.5</v>
      </c>
      <c r="H20" s="82">
        <v>1.4</v>
      </c>
      <c r="I20" s="82">
        <v>0.25</v>
      </c>
      <c r="J20" s="81"/>
      <c r="K20" s="81"/>
      <c r="L20" s="82"/>
      <c r="M20" s="82"/>
    </row>
    <row r="21" spans="2:13" x14ac:dyDescent="0.3">
      <c r="B21" s="81">
        <v>0.96</v>
      </c>
      <c r="C21" s="81">
        <v>1.65</v>
      </c>
      <c r="D21" s="82">
        <v>0.96</v>
      </c>
      <c r="E21" s="82">
        <v>1.65</v>
      </c>
      <c r="F21" s="81">
        <v>1.4</v>
      </c>
      <c r="G21" s="81">
        <v>0.7</v>
      </c>
      <c r="H21" s="82">
        <v>1.5</v>
      </c>
      <c r="I21" s="82">
        <v>3.7</v>
      </c>
      <c r="J21" s="81"/>
      <c r="K21" s="81"/>
      <c r="L21" s="82"/>
      <c r="M21" s="82"/>
    </row>
    <row r="22" spans="2:13" x14ac:dyDescent="0.3">
      <c r="B22" s="81">
        <v>0.6</v>
      </c>
      <c r="C22" s="81">
        <v>0.25</v>
      </c>
      <c r="D22" s="82">
        <v>0.6</v>
      </c>
      <c r="E22" s="82">
        <v>0.25</v>
      </c>
      <c r="F22" s="81">
        <v>0.3</v>
      </c>
      <c r="G22" s="81">
        <v>0.7</v>
      </c>
      <c r="H22" s="82">
        <v>0.55000000000000004</v>
      </c>
      <c r="I22" s="82">
        <v>1</v>
      </c>
      <c r="J22" s="81"/>
      <c r="K22" s="81"/>
      <c r="L22" s="82"/>
      <c r="M22" s="82"/>
    </row>
    <row r="23" spans="2:13" x14ac:dyDescent="0.3">
      <c r="B23" s="81">
        <v>0.6</v>
      </c>
      <c r="C23" s="81">
        <v>0.25</v>
      </c>
      <c r="D23" s="82">
        <v>0.6</v>
      </c>
      <c r="E23" s="82">
        <v>0.25</v>
      </c>
      <c r="F23" s="81">
        <v>1.46</v>
      </c>
      <c r="G23" s="81">
        <v>0.25</v>
      </c>
      <c r="H23" s="82">
        <v>0.55000000000000004</v>
      </c>
      <c r="I23" s="82">
        <v>0.2</v>
      </c>
      <c r="J23" s="81"/>
      <c r="K23" s="81"/>
      <c r="L23" s="82"/>
      <c r="M23" s="82"/>
    </row>
    <row r="24" spans="2:13" x14ac:dyDescent="0.3">
      <c r="B24" s="81">
        <v>0.5</v>
      </c>
      <c r="C24" s="81">
        <v>2.8</v>
      </c>
      <c r="D24" s="82">
        <v>0.5</v>
      </c>
      <c r="E24" s="82">
        <v>2.8</v>
      </c>
      <c r="F24" s="81">
        <v>0.9</v>
      </c>
      <c r="G24" s="81">
        <v>0.55000000000000004</v>
      </c>
      <c r="H24" s="82">
        <v>0.3</v>
      </c>
      <c r="I24" s="82">
        <v>0.2</v>
      </c>
      <c r="J24" s="81"/>
      <c r="K24" s="81"/>
      <c r="L24" s="82"/>
      <c r="M24" s="82"/>
    </row>
    <row r="25" spans="2:13" x14ac:dyDescent="0.3">
      <c r="B25" s="81">
        <v>0.5</v>
      </c>
      <c r="C25" s="81">
        <v>1.25</v>
      </c>
      <c r="D25" s="82">
        <v>0.5</v>
      </c>
      <c r="E25" s="82">
        <v>1.25</v>
      </c>
      <c r="F25" s="81">
        <v>0.6</v>
      </c>
      <c r="G25" s="81">
        <v>0.2</v>
      </c>
      <c r="H25" s="82">
        <v>1.3</v>
      </c>
      <c r="I25" s="82">
        <v>0.93</v>
      </c>
      <c r="J25" s="81"/>
      <c r="K25" s="81"/>
      <c r="L25" s="82"/>
      <c r="M25" s="82"/>
    </row>
    <row r="26" spans="2:13" x14ac:dyDescent="0.3">
      <c r="B26" s="81">
        <v>0.3</v>
      </c>
      <c r="C26" s="81">
        <v>0.6</v>
      </c>
      <c r="D26" s="82">
        <v>0.3</v>
      </c>
      <c r="E26" s="82">
        <v>0.6</v>
      </c>
      <c r="F26" s="81">
        <v>0.6</v>
      </c>
      <c r="G26" s="81">
        <v>1.1200000000000001</v>
      </c>
      <c r="H26" s="82">
        <v>1.5</v>
      </c>
      <c r="I26" s="82">
        <v>0.5</v>
      </c>
      <c r="J26" s="81"/>
      <c r="K26" s="81"/>
      <c r="L26" s="82"/>
      <c r="M26" s="82"/>
    </row>
    <row r="27" spans="2:13" x14ac:dyDescent="0.3">
      <c r="B27" s="81">
        <v>0.7</v>
      </c>
      <c r="C27" s="81">
        <v>0.95</v>
      </c>
      <c r="D27" s="82">
        <v>0.7</v>
      </c>
      <c r="E27" s="82">
        <v>0.95</v>
      </c>
      <c r="F27" s="81">
        <v>0.6</v>
      </c>
      <c r="G27" s="81">
        <v>2</v>
      </c>
      <c r="H27" s="82">
        <v>1.5</v>
      </c>
      <c r="I27" s="82">
        <v>1.2</v>
      </c>
      <c r="J27" s="81"/>
      <c r="K27" s="81"/>
      <c r="L27" s="82"/>
      <c r="M27" s="82"/>
    </row>
    <row r="28" spans="2:13" x14ac:dyDescent="0.3">
      <c r="B28" s="81">
        <v>0.75</v>
      </c>
      <c r="C28" s="81">
        <v>3.7</v>
      </c>
      <c r="D28" s="82">
        <v>0.75</v>
      </c>
      <c r="E28" s="82">
        <v>3.7</v>
      </c>
      <c r="F28" s="81">
        <v>0.3</v>
      </c>
      <c r="G28" s="81">
        <v>0.65</v>
      </c>
      <c r="H28" s="82">
        <v>0.7</v>
      </c>
      <c r="I28" s="82">
        <v>0.5</v>
      </c>
      <c r="J28" s="81"/>
      <c r="K28" s="81"/>
      <c r="L28" s="82"/>
      <c r="M28" s="82"/>
    </row>
    <row r="29" spans="2:13" x14ac:dyDescent="0.3">
      <c r="B29" s="81">
        <v>0.75</v>
      </c>
      <c r="C29" s="81">
        <v>2.8</v>
      </c>
      <c r="D29" s="82">
        <v>0.75</v>
      </c>
      <c r="E29" s="82">
        <v>2.8</v>
      </c>
      <c r="F29" s="81">
        <v>0.6</v>
      </c>
      <c r="G29" s="81">
        <v>0.4</v>
      </c>
      <c r="H29" s="82">
        <v>0.5</v>
      </c>
      <c r="I29" s="82">
        <v>1.2</v>
      </c>
      <c r="J29" s="81"/>
      <c r="K29" s="81"/>
      <c r="L29" s="82"/>
      <c r="M29" s="82"/>
    </row>
    <row r="30" spans="2:13" x14ac:dyDescent="0.3">
      <c r="B30" s="81">
        <v>3.3</v>
      </c>
      <c r="C30" s="81">
        <v>1.4</v>
      </c>
      <c r="D30" s="82">
        <v>3.3</v>
      </c>
      <c r="E30" s="82">
        <v>1.4</v>
      </c>
      <c r="F30" s="81">
        <v>1.4</v>
      </c>
      <c r="G30" s="81">
        <v>1.6</v>
      </c>
      <c r="H30" s="82">
        <v>0.5</v>
      </c>
      <c r="I30" s="82">
        <v>3.3</v>
      </c>
      <c r="J30" s="81"/>
      <c r="K30" s="81"/>
      <c r="L30" s="82"/>
      <c r="M30" s="82"/>
    </row>
    <row r="31" spans="2:13" x14ac:dyDescent="0.3">
      <c r="B31" s="81">
        <v>1.3</v>
      </c>
      <c r="C31" s="81">
        <v>0.95</v>
      </c>
      <c r="D31" s="82">
        <v>1.3</v>
      </c>
      <c r="E31" s="82">
        <v>0.95</v>
      </c>
      <c r="F31" s="81">
        <v>0.7</v>
      </c>
      <c r="G31" s="81">
        <v>1.6</v>
      </c>
      <c r="H31" s="82">
        <v>0.6</v>
      </c>
      <c r="I31" s="82">
        <v>4.84</v>
      </c>
      <c r="J31" s="81"/>
      <c r="K31" s="81"/>
      <c r="L31" s="82"/>
      <c r="M31" s="82"/>
    </row>
    <row r="32" spans="2:13" x14ac:dyDescent="0.3">
      <c r="B32" s="81">
        <v>0.6</v>
      </c>
      <c r="C32" s="81">
        <v>0.65</v>
      </c>
      <c r="D32" s="82">
        <v>0.6</v>
      </c>
      <c r="E32" s="82">
        <v>0.65</v>
      </c>
      <c r="F32" s="81">
        <v>0.6</v>
      </c>
      <c r="G32" s="81">
        <v>0.2</v>
      </c>
      <c r="H32" s="82">
        <v>0.7</v>
      </c>
      <c r="I32" s="82">
        <v>1.7</v>
      </c>
      <c r="J32" s="81"/>
      <c r="K32" s="81"/>
      <c r="L32" s="82"/>
      <c r="M32" s="82"/>
    </row>
    <row r="33" spans="2:13" x14ac:dyDescent="0.3">
      <c r="B33" s="81">
        <v>0.6</v>
      </c>
      <c r="C33" s="81">
        <v>1</v>
      </c>
      <c r="D33" s="82">
        <v>0.6</v>
      </c>
      <c r="E33" s="82">
        <v>1</v>
      </c>
      <c r="F33" s="81">
        <v>0.6</v>
      </c>
      <c r="G33" s="81">
        <v>3.4</v>
      </c>
      <c r="H33" s="82">
        <v>0.34</v>
      </c>
      <c r="I33" s="82">
        <v>0.5</v>
      </c>
      <c r="J33" s="81"/>
      <c r="K33" s="81"/>
      <c r="L33" s="82"/>
      <c r="M33" s="82"/>
    </row>
    <row r="34" spans="2:13" x14ac:dyDescent="0.3">
      <c r="B34" s="81">
        <v>0.5</v>
      </c>
      <c r="C34" s="81">
        <v>0.54</v>
      </c>
      <c r="D34" s="82">
        <v>0.5</v>
      </c>
      <c r="E34" s="82">
        <v>0.54</v>
      </c>
      <c r="F34" s="81">
        <v>0.3</v>
      </c>
      <c r="G34" s="81">
        <v>1.03</v>
      </c>
      <c r="H34" s="1">
        <v>0.6</v>
      </c>
      <c r="I34" s="82"/>
      <c r="J34" s="81"/>
      <c r="K34" s="81"/>
      <c r="L34" s="82"/>
      <c r="M34" s="82"/>
    </row>
    <row r="35" spans="2:13" x14ac:dyDescent="0.3">
      <c r="B35" s="81">
        <v>0.5</v>
      </c>
      <c r="C35" s="81">
        <v>0.3</v>
      </c>
      <c r="D35" s="82">
        <v>0.5</v>
      </c>
      <c r="E35" s="82">
        <v>0.3</v>
      </c>
      <c r="F35" s="81">
        <v>2.6</v>
      </c>
      <c r="G35" s="81">
        <v>1.4</v>
      </c>
      <c r="H35" s="82">
        <v>0.6</v>
      </c>
      <c r="I35" s="82"/>
      <c r="J35" s="81"/>
      <c r="K35" s="81"/>
      <c r="L35" s="82"/>
      <c r="M35" s="82"/>
    </row>
    <row r="36" spans="2:13" x14ac:dyDescent="0.3">
      <c r="B36" s="81">
        <v>0.3</v>
      </c>
      <c r="C36" s="81">
        <v>0.3</v>
      </c>
      <c r="D36" s="82">
        <v>0.3</v>
      </c>
      <c r="E36" s="82">
        <v>0.3</v>
      </c>
      <c r="F36" s="81">
        <v>2.6</v>
      </c>
      <c r="G36" s="81"/>
      <c r="H36" s="1">
        <v>0.5</v>
      </c>
      <c r="I36" s="82"/>
      <c r="J36" s="81"/>
      <c r="K36" s="81"/>
      <c r="L36" s="82"/>
      <c r="M36" s="82"/>
    </row>
    <row r="37" spans="2:13" x14ac:dyDescent="0.3">
      <c r="B37" s="81">
        <v>0.5</v>
      </c>
      <c r="C37" s="81">
        <v>0.3</v>
      </c>
      <c r="D37" s="82">
        <v>0.5</v>
      </c>
      <c r="E37" s="82">
        <v>0.3</v>
      </c>
      <c r="F37" s="81">
        <v>0.7</v>
      </c>
      <c r="G37" s="81"/>
      <c r="H37" s="1">
        <v>0.95</v>
      </c>
      <c r="I37" s="82"/>
      <c r="J37" s="81"/>
      <c r="K37" s="81"/>
      <c r="L37" s="82"/>
      <c r="M37" s="82"/>
    </row>
    <row r="38" spans="2:13" x14ac:dyDescent="0.3">
      <c r="B38" s="81">
        <v>0.5</v>
      </c>
      <c r="C38" s="81">
        <v>0.3</v>
      </c>
      <c r="D38" s="82">
        <v>0.5</v>
      </c>
      <c r="E38" s="82">
        <v>0.3</v>
      </c>
      <c r="F38" s="81">
        <v>0.45</v>
      </c>
      <c r="G38" s="81"/>
      <c r="H38" s="82">
        <v>0.85</v>
      </c>
      <c r="I38" s="82"/>
      <c r="J38" s="81"/>
      <c r="K38" s="81"/>
      <c r="L38" s="82"/>
      <c r="M38" s="82"/>
    </row>
    <row r="39" spans="2:13" x14ac:dyDescent="0.3">
      <c r="B39" s="81">
        <v>0.6</v>
      </c>
      <c r="C39" s="81">
        <v>1.67</v>
      </c>
      <c r="D39" s="82">
        <v>0.6</v>
      </c>
      <c r="E39" s="82">
        <v>1.67</v>
      </c>
      <c r="F39" s="81">
        <v>1.9</v>
      </c>
      <c r="G39" s="81"/>
      <c r="H39" s="82">
        <v>0.3</v>
      </c>
      <c r="I39" s="82"/>
      <c r="J39" s="81"/>
      <c r="K39" s="81"/>
      <c r="L39" s="82"/>
      <c r="M39" s="82"/>
    </row>
    <row r="40" spans="2:13" x14ac:dyDescent="0.3">
      <c r="B40" s="81">
        <v>0.6</v>
      </c>
      <c r="C40" s="81">
        <v>1.92</v>
      </c>
      <c r="D40" s="82">
        <v>0.6</v>
      </c>
      <c r="E40" s="82">
        <v>1.92</v>
      </c>
      <c r="F40" s="81">
        <v>1.9</v>
      </c>
      <c r="G40" s="81"/>
      <c r="H40" s="82"/>
      <c r="I40" s="82"/>
      <c r="J40" s="81"/>
      <c r="K40" s="81"/>
      <c r="L40" s="82"/>
      <c r="M40" s="82"/>
    </row>
    <row r="41" spans="2:13" x14ac:dyDescent="0.3">
      <c r="B41" s="81">
        <v>0.8</v>
      </c>
      <c r="C41" s="81">
        <v>3</v>
      </c>
      <c r="D41" s="82">
        <v>0.8</v>
      </c>
      <c r="E41" s="82">
        <v>3</v>
      </c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>
        <v>0.9</v>
      </c>
      <c r="C42" s="81">
        <v>0.82</v>
      </c>
      <c r="D42" s="82">
        <v>0.9</v>
      </c>
      <c r="E42" s="82">
        <v>0.82</v>
      </c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>
        <v>1.8</v>
      </c>
      <c r="C43" s="81">
        <v>0.6</v>
      </c>
      <c r="D43" s="82">
        <v>1.8</v>
      </c>
      <c r="E43" s="82">
        <v>0.6</v>
      </c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>
        <v>1.8</v>
      </c>
      <c r="C44" s="81">
        <v>0.6</v>
      </c>
      <c r="D44" s="82">
        <v>1.8</v>
      </c>
      <c r="E44" s="82">
        <v>0.6</v>
      </c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>
        <v>0.9</v>
      </c>
      <c r="C45" s="81">
        <v>0.6</v>
      </c>
      <c r="D45" s="82">
        <v>0.9</v>
      </c>
      <c r="E45" s="82">
        <v>0.6</v>
      </c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>
        <v>0.8</v>
      </c>
      <c r="C46" s="81">
        <v>0.6</v>
      </c>
      <c r="D46" s="82">
        <v>0.8</v>
      </c>
      <c r="E46" s="82">
        <v>0.6</v>
      </c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>
        <v>0.6</v>
      </c>
      <c r="C47" s="81">
        <v>0.6</v>
      </c>
      <c r="D47" s="82">
        <v>0.6</v>
      </c>
      <c r="E47" s="82">
        <v>0.6</v>
      </c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>
        <v>0.6</v>
      </c>
      <c r="C48" s="81">
        <v>0.6</v>
      </c>
      <c r="D48" s="82">
        <v>0.6</v>
      </c>
      <c r="E48" s="82">
        <v>0.6</v>
      </c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>
        <v>0.3</v>
      </c>
      <c r="C49" s="81">
        <v>3.38</v>
      </c>
      <c r="D49" s="82">
        <v>0.3</v>
      </c>
      <c r="E49" s="82">
        <v>3.38</v>
      </c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>
        <v>2.8</v>
      </c>
      <c r="D50" s="82"/>
      <c r="E50" s="82">
        <v>2.8</v>
      </c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>
        <v>3</v>
      </c>
      <c r="D51" s="82"/>
      <c r="E51" s="82">
        <v>3</v>
      </c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>
        <v>0.6</v>
      </c>
      <c r="D52" s="82"/>
      <c r="E52" s="82">
        <v>0.6</v>
      </c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>
        <v>0.6</v>
      </c>
      <c r="D53" s="82"/>
      <c r="E53" s="82">
        <v>0.6</v>
      </c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>
        <v>0.6</v>
      </c>
      <c r="D54" s="82"/>
      <c r="E54" s="82">
        <v>0.6</v>
      </c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>
        <v>0.3</v>
      </c>
      <c r="D55" s="82"/>
      <c r="E55" s="82">
        <v>0.3</v>
      </c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>
        <v>0.6</v>
      </c>
      <c r="D56" s="82"/>
      <c r="E56" s="82">
        <v>0.6</v>
      </c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>
        <v>0.6</v>
      </c>
      <c r="D57" s="82"/>
      <c r="E57" s="82">
        <v>0.6</v>
      </c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>
        <v>0.25</v>
      </c>
      <c r="D58" s="82"/>
      <c r="E58" s="82">
        <v>0.25</v>
      </c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>
        <v>0.3</v>
      </c>
      <c r="D59" s="82"/>
      <c r="E59" s="82">
        <v>0.3</v>
      </c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>
        <v>0.25</v>
      </c>
      <c r="D60" s="82"/>
      <c r="E60" s="82">
        <v>0.25</v>
      </c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>
        <v>1.02</v>
      </c>
      <c r="D61" s="82"/>
      <c r="E61" s="82">
        <v>1.02</v>
      </c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>
        <v>0.7</v>
      </c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2018-11-07T13:20:15Z</dcterms:modified>
</cp:coreProperties>
</file>