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Diseño de Albañileria Estructural\proyecto-CI5223\Tarea 03\"/>
    </mc:Choice>
  </mc:AlternateContent>
  <xr:revisionPtr revIDLastSave="0" documentId="13_ncr:1_{6834EAD2-F7B4-4B09-AEBB-94BF1458EFD3}" xr6:coauthVersionLast="40" xr6:coauthVersionMax="40" xr10:uidLastSave="{00000000-0000-0000-0000-000000000000}"/>
  <bookViews>
    <workbookView xWindow="0" yWindow="0" windowWidth="11970" windowHeight="4590" activeTab="1" xr2:uid="{3C432B30-B9EB-47E7-B497-33C5C308436F}"/>
  </bookViews>
  <sheets>
    <sheet name="Resistencia al corte" sheetId="1" r:id="rId1"/>
    <sheet name="Solicitación timpano" sheetId="2" r:id="rId2"/>
    <sheet name="Solicitacion cercha madera" sheetId="3" r:id="rId3"/>
    <sheet name="Sheet1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8" i="3"/>
  <c r="F19" i="3"/>
  <c r="H20" i="3" l="1"/>
  <c r="H19" i="3"/>
  <c r="F22" i="3"/>
  <c r="C16" i="3"/>
  <c r="C15" i="2"/>
  <c r="C16" i="2"/>
  <c r="C15" i="3"/>
  <c r="C20" i="3"/>
  <c r="C12" i="3" l="1"/>
  <c r="E18" i="1"/>
  <c r="F18" i="1"/>
  <c r="G18" i="1" s="1"/>
  <c r="E19" i="1"/>
  <c r="F19" i="1"/>
  <c r="G19" i="1"/>
  <c r="H19" i="1"/>
  <c r="I19" i="1" s="1"/>
  <c r="J19" i="1" s="1"/>
  <c r="K19" i="1" s="1"/>
  <c r="E20" i="1"/>
  <c r="F20" i="1"/>
  <c r="G20" i="1"/>
  <c r="H20" i="1"/>
  <c r="I20" i="1"/>
  <c r="J20" i="1" s="1"/>
  <c r="K20" i="1" s="1"/>
  <c r="E21" i="1"/>
  <c r="F21" i="1"/>
  <c r="G21" i="1" s="1"/>
  <c r="I21" i="1" s="1"/>
  <c r="J21" i="1" s="1"/>
  <c r="K21" i="1" s="1"/>
  <c r="H21" i="1"/>
  <c r="E22" i="1"/>
  <c r="F22" i="1"/>
  <c r="H22" i="1" s="1"/>
  <c r="I22" i="1" s="1"/>
  <c r="J22" i="1" s="1"/>
  <c r="K22" i="1" s="1"/>
  <c r="G22" i="1"/>
  <c r="E23" i="1"/>
  <c r="F23" i="1"/>
  <c r="G23" i="1"/>
  <c r="H23" i="1"/>
  <c r="I23" i="1" s="1"/>
  <c r="J23" i="1" s="1"/>
  <c r="K23" i="1" s="1"/>
  <c r="E24" i="1"/>
  <c r="F24" i="1"/>
  <c r="G24" i="1" s="1"/>
  <c r="E25" i="1"/>
  <c r="F25" i="1"/>
  <c r="G25" i="1" s="1"/>
  <c r="E26" i="1"/>
  <c r="F26" i="1"/>
  <c r="H26" i="1" s="1"/>
  <c r="I26" i="1" s="1"/>
  <c r="J26" i="1" s="1"/>
  <c r="K26" i="1" s="1"/>
  <c r="G26" i="1"/>
  <c r="E27" i="1"/>
  <c r="F27" i="1"/>
  <c r="G27" i="1"/>
  <c r="H27" i="1"/>
  <c r="I27" i="1" s="1"/>
  <c r="J27" i="1" s="1"/>
  <c r="K27" i="1" s="1"/>
  <c r="E28" i="1"/>
  <c r="F28" i="1"/>
  <c r="G28" i="1"/>
  <c r="H28" i="1"/>
  <c r="I28" i="1"/>
  <c r="J28" i="1" s="1"/>
  <c r="K28" i="1" s="1"/>
  <c r="E29" i="1"/>
  <c r="F29" i="1"/>
  <c r="G29" i="1" s="1"/>
  <c r="I29" i="1" s="1"/>
  <c r="J29" i="1" s="1"/>
  <c r="K29" i="1" s="1"/>
  <c r="H29" i="1"/>
  <c r="E30" i="1"/>
  <c r="F30" i="1"/>
  <c r="H30" i="1" s="1"/>
  <c r="I30" i="1" s="1"/>
  <c r="J30" i="1" s="1"/>
  <c r="K30" i="1" s="1"/>
  <c r="G30" i="1"/>
  <c r="K17" i="1"/>
  <c r="J17" i="1"/>
  <c r="I17" i="1"/>
  <c r="B12" i="1"/>
  <c r="H17" i="1" s="1"/>
  <c r="G17" i="1"/>
  <c r="F17" i="1"/>
  <c r="E17" i="1"/>
  <c r="B9" i="1"/>
  <c r="B10" i="1"/>
  <c r="B13" i="1"/>
  <c r="C27" i="3" l="1"/>
  <c r="C17" i="2" s="1"/>
  <c r="C22" i="3"/>
  <c r="C21" i="3"/>
  <c r="C26" i="3"/>
  <c r="H24" i="1"/>
  <c r="I24" i="1" s="1"/>
  <c r="J24" i="1" s="1"/>
  <c r="K24" i="1" s="1"/>
  <c r="H25" i="1"/>
  <c r="I25" i="1" s="1"/>
  <c r="J25" i="1" s="1"/>
  <c r="K25" i="1" s="1"/>
  <c r="H18" i="1"/>
  <c r="I18" i="1" s="1"/>
  <c r="J18" i="1" s="1"/>
  <c r="K18" i="1" s="1"/>
</calcChain>
</file>

<file path=xl/sharedStrings.xml><?xml version="1.0" encoding="utf-8"?>
<sst xmlns="http://schemas.openxmlformats.org/spreadsheetml/2006/main" count="57" uniqueCount="54">
  <si>
    <t>Pier</t>
  </si>
  <si>
    <t>hiladas</t>
  </si>
  <si>
    <t>N hiladas</t>
  </si>
  <si>
    <t>Caso 1: Sin considerar armadura de corte</t>
  </si>
  <si>
    <t>$V_2 \quad (tonf)$</t>
  </si>
  <si>
    <t>$M_3 \quad (tonf \cdot m)$</t>
  </si>
  <si>
    <t>$d \quad (m)$</t>
  </si>
  <si>
    <t>$\tau_{0} \quad (tonf/m^2)$</t>
  </si>
  <si>
    <t>$\tau_{1} \quad (tonf/m^2)$</t>
  </si>
  <si>
    <t>$\tau_{sol} \quad (tonf/m^2)$</t>
  </si>
  <si>
    <t>$M/Vd \quad (-)$</t>
  </si>
  <si>
    <t>$\rho_h \quad (-)$</t>
  </si>
  <si>
    <t>$f'm \quad (MPa)$</t>
  </si>
  <si>
    <t>$M/Vd=0 $</t>
  </si>
  <si>
    <t>$M/Vd=1$</t>
  </si>
  <si>
    <t>Caso 2: Armadura resiste todo el corte</t>
  </si>
  <si>
    <t>$b \quad (m)$</t>
  </si>
  <si>
    <t>$F_s \quad (Mpa)$</t>
  </si>
  <si>
    <t>$A_{esc} \quad (m^2)$</t>
  </si>
  <si>
    <t>$Escantillon \quad (m)$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</si>
  <si>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</si>
  <si>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</si>
  <si>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</si>
  <si>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</si>
  <si>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</si>
  <si>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</si>
  <si>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</si>
  <si>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</si>
  <si>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</si>
  <si>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</si>
  <si>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</si>
  <si>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</si>
  <si>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</si>
  <si>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</si>
  <si>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</si>
  <si>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</si>
  <si>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</si>
  <si>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</si>
  <si>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</si>
  <si>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</si>
  <si>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</si>
  <si>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</si>
  <si>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</si>
  <si>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</si>
  <si>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</si>
  <si>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</si>
  <si>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</si>
  <si>
    <t>$Q_{timp} \quad (kgf/m)$</t>
  </si>
  <si>
    <t>$Q_{cad} \quad (kgf/m)$</t>
  </si>
  <si>
    <t>$Q_{total} \quad (kgf/m)$</t>
  </si>
  <si>
    <t>L_r (kgf)</t>
  </si>
  <si>
    <t>$A_{trib.cost} [m^2]$</t>
  </si>
  <si>
    <t>$P_{L_r} \quad (kgf)$</t>
  </si>
  <si>
    <t>$Q_{L_r} \quad (kgf/m)$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</si>
</sst>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K89"/>
  <sheetViews>
    <sheetView topLeftCell="A10" workbookViewId="0">
      <selection activeCell="D11" sqref="D11"/>
    </sheetView>
  </sheetViews>
  <sheetFormatPr defaultColWidth="11.42578125" defaultRowHeight="15" x14ac:dyDescent="0.25"/>
  <cols>
    <col min="1" max="1" width="34.7109375" bestFit="1" customWidth="1"/>
    <col min="2" max="2" width="16.42578125" bestFit="1" customWidth="1"/>
    <col min="3" max="3" width="24" bestFit="1" customWidth="1"/>
    <col min="4" max="4" width="12.28515625" bestFit="1" customWidth="1"/>
    <col min="5" max="5" width="25.85546875" bestFit="1" customWidth="1"/>
    <col min="6" max="6" width="15" bestFit="1" customWidth="1"/>
    <col min="7" max="8" width="24.5703125" bestFit="1" customWidth="1"/>
    <col min="9" max="9" width="16.140625" bestFit="1" customWidth="1"/>
  </cols>
  <sheetData>
    <row r="1" spans="1:11" x14ac:dyDescent="0.25">
      <c r="A1" s="2" t="s">
        <v>12</v>
      </c>
      <c r="B1" s="23">
        <v>3.8</v>
      </c>
    </row>
    <row r="2" spans="1:11" x14ac:dyDescent="0.25">
      <c r="A2" s="2" t="s">
        <v>16</v>
      </c>
      <c r="B2" s="23">
        <v>0.14000000000000001</v>
      </c>
    </row>
    <row r="3" spans="1:11" x14ac:dyDescent="0.25">
      <c r="A3" s="2" t="s">
        <v>17</v>
      </c>
      <c r="B3" s="23">
        <v>14000</v>
      </c>
    </row>
    <row r="4" spans="1:11" x14ac:dyDescent="0.25">
      <c r="A4" s="2" t="s">
        <v>18</v>
      </c>
      <c r="B4" s="23">
        <v>2.7708847204661971E-5</v>
      </c>
    </row>
    <row r="5" spans="1:11" x14ac:dyDescent="0.25">
      <c r="A5" s="5" t="s">
        <v>19</v>
      </c>
      <c r="B5" s="23">
        <v>0.08</v>
      </c>
    </row>
    <row r="8" spans="1:11" x14ac:dyDescent="0.25">
      <c r="A8" s="1" t="s">
        <v>3</v>
      </c>
    </row>
    <row r="9" spans="1:11" x14ac:dyDescent="0.25">
      <c r="A9" s="2" t="s">
        <v>13</v>
      </c>
      <c r="B9" s="3">
        <f>MIN(0.13*SQRT(B1),0.28)</f>
        <v>0.25341665296503307</v>
      </c>
    </row>
    <row r="10" spans="1:11" x14ac:dyDescent="0.25">
      <c r="A10" s="2" t="s">
        <v>14</v>
      </c>
      <c r="B10" s="3">
        <f>MIN(0.06*SQRT(B1),0.19)</f>
        <v>0.11696153213770756</v>
      </c>
    </row>
    <row r="11" spans="1:11" x14ac:dyDescent="0.25">
      <c r="A11" s="1" t="s">
        <v>15</v>
      </c>
    </row>
    <row r="12" spans="1:11" x14ac:dyDescent="0.25">
      <c r="A12" s="2" t="s">
        <v>13</v>
      </c>
      <c r="B12" s="3">
        <f>MIN(0.17*SQRT(B1),0.84)</f>
        <v>0.33139100772350477</v>
      </c>
    </row>
    <row r="13" spans="1:11" x14ac:dyDescent="0.25">
      <c r="A13" s="2" t="s">
        <v>14</v>
      </c>
      <c r="B13" s="3">
        <f>MIN(0.13*SQRT(B1),0.52)</f>
        <v>0.25341665296503307</v>
      </c>
    </row>
    <row r="16" spans="1:11" x14ac:dyDescent="0.25">
      <c r="A16" s="4" t="s">
        <v>0</v>
      </c>
      <c r="B16" s="4" t="s">
        <v>4</v>
      </c>
      <c r="C16" s="4" t="s">
        <v>5</v>
      </c>
      <c r="D16" s="4" t="s">
        <v>6</v>
      </c>
      <c r="E16" s="4" t="s">
        <v>9</v>
      </c>
      <c r="F16" s="4" t="s">
        <v>10</v>
      </c>
      <c r="G16" s="4" t="s">
        <v>7</v>
      </c>
      <c r="H16" s="4" t="s">
        <v>8</v>
      </c>
      <c r="I16" s="4" t="s">
        <v>11</v>
      </c>
      <c r="J16" s="4" t="s">
        <v>1</v>
      </c>
      <c r="K16" s="4" t="s">
        <v>2</v>
      </c>
    </row>
    <row r="17" spans="1:11" s="6" customFormat="1" x14ac:dyDescent="0.25">
      <c r="A17" s="7"/>
      <c r="B17" s="7">
        <v>-2.4980000000000002</v>
      </c>
      <c r="C17" s="7">
        <v>-1.2504</v>
      </c>
      <c r="D17" s="7">
        <v>0.86199999999999999</v>
      </c>
      <c r="E17" s="8">
        <f>ABS(B17/D17/$B$2)</f>
        <v>20.699370235333113</v>
      </c>
      <c r="F17" s="8">
        <f>C17/(B17*D17)</f>
        <v>0.58069657582214262</v>
      </c>
      <c r="G17" s="9">
        <f>100*IF(F17&gt;=1,$B$10,($B$10-$B$9)*(F17)+$B$9)</f>
        <v>17.417763154720838</v>
      </c>
      <c r="H17" s="9">
        <f>100*IF(F17&gt;=1,$B$13,($B$13-$B$12)*(F17)+$B$12)</f>
        <v>28.611156691331928</v>
      </c>
      <c r="I17" s="10">
        <f>IF(H17&lt;=E17,"agregar mas muros",IF(H17&lt;=G17,0.0006,1.1*ABS(B17)/($B$3*$B$2*D17)))</f>
        <v>1.6263790899190302E-3</v>
      </c>
      <c r="J17" s="8">
        <f>$B$4/(I17*$B$2*$B$5)</f>
        <v>1.5211731570067901</v>
      </c>
      <c r="K17" s="8">
        <f>IF(J17&gt;3,3,ROUNDDOWN(J17,0))</f>
        <v>1</v>
      </c>
    </row>
    <row r="18" spans="1:11" s="6" customFormat="1" x14ac:dyDescent="0.25">
      <c r="A18" s="7"/>
      <c r="B18" s="7">
        <v>-2.4980000000000002</v>
      </c>
      <c r="C18" s="7">
        <v>-1.2504</v>
      </c>
      <c r="D18" s="7">
        <v>0.86199999999999999</v>
      </c>
      <c r="E18" s="8">
        <f t="shared" ref="E18:E30" si="0">ABS(B18/D18/$B$2)</f>
        <v>20.699370235333113</v>
      </c>
      <c r="F18" s="8">
        <f t="shared" ref="F18:F30" si="1">C18/(B18*D18)</f>
        <v>0.58069657582214262</v>
      </c>
      <c r="G18" s="9">
        <f t="shared" ref="G18:G30" si="2">100*IF(F18&gt;=1,$B$10,($B$10-$B$9)*(F18)+$B$9)</f>
        <v>17.417763154720838</v>
      </c>
      <c r="H18" s="9">
        <f t="shared" ref="H18:H30" si="3">100*IF(F18&gt;=1,$B$13,($B$13-$B$12)*(F18)+$B$12)</f>
        <v>28.611156691331928</v>
      </c>
      <c r="I18" s="10">
        <f t="shared" ref="I18:I30" si="4">IF(H18&lt;=E18,"agregar mas muros",IF(H18&lt;=G18,0.0006,1.1*ABS(B18)/($B$3*$B$2*D18)))</f>
        <v>1.6263790899190302E-3</v>
      </c>
      <c r="J18" s="8">
        <f t="shared" ref="J18:J30" si="5">$B$4/(I18*$B$2*$B$5)</f>
        <v>1.5211731570067901</v>
      </c>
      <c r="K18" s="8">
        <f t="shared" ref="K18:K30" si="6">IF(J18&gt;3,3,ROUNDDOWN(J18,0))</f>
        <v>1</v>
      </c>
    </row>
    <row r="19" spans="1:11" s="6" customFormat="1" x14ac:dyDescent="0.25">
      <c r="A19" s="7"/>
      <c r="B19" s="7">
        <v>-2.4980000000000002</v>
      </c>
      <c r="C19" s="7">
        <v>-1.2504</v>
      </c>
      <c r="D19" s="7">
        <v>0.86199999999999999</v>
      </c>
      <c r="E19" s="8">
        <f t="shared" si="0"/>
        <v>20.699370235333113</v>
      </c>
      <c r="F19" s="8">
        <f t="shared" si="1"/>
        <v>0.58069657582214262</v>
      </c>
      <c r="G19" s="9">
        <f t="shared" si="2"/>
        <v>17.417763154720838</v>
      </c>
      <c r="H19" s="9">
        <f t="shared" si="3"/>
        <v>28.611156691331928</v>
      </c>
      <c r="I19" s="10">
        <f t="shared" si="4"/>
        <v>1.6263790899190302E-3</v>
      </c>
      <c r="J19" s="8">
        <f t="shared" si="5"/>
        <v>1.5211731570067901</v>
      </c>
      <c r="K19" s="8">
        <f t="shared" si="6"/>
        <v>1</v>
      </c>
    </row>
    <row r="20" spans="1:11" s="6" customFormat="1" x14ac:dyDescent="0.25">
      <c r="A20" s="7"/>
      <c r="B20" s="7">
        <v>-2.4980000000000002</v>
      </c>
      <c r="C20" s="7">
        <v>-1.2504</v>
      </c>
      <c r="D20" s="7">
        <v>0.86199999999999999</v>
      </c>
      <c r="E20" s="8">
        <f t="shared" si="0"/>
        <v>20.699370235333113</v>
      </c>
      <c r="F20" s="8">
        <f t="shared" si="1"/>
        <v>0.58069657582214262</v>
      </c>
      <c r="G20" s="9">
        <f t="shared" si="2"/>
        <v>17.417763154720838</v>
      </c>
      <c r="H20" s="9">
        <f t="shared" si="3"/>
        <v>28.611156691331928</v>
      </c>
      <c r="I20" s="10">
        <f t="shared" si="4"/>
        <v>1.6263790899190302E-3</v>
      </c>
      <c r="J20" s="8">
        <f t="shared" si="5"/>
        <v>1.5211731570067901</v>
      </c>
      <c r="K20" s="8">
        <f t="shared" si="6"/>
        <v>1</v>
      </c>
    </row>
    <row r="21" spans="1:11" s="6" customFormat="1" x14ac:dyDescent="0.25">
      <c r="A21" s="7"/>
      <c r="B21" s="7">
        <v>-2.4980000000000002</v>
      </c>
      <c r="C21" s="7">
        <v>-1.2504</v>
      </c>
      <c r="D21" s="7">
        <v>0.86199999999999999</v>
      </c>
      <c r="E21" s="8">
        <f t="shared" si="0"/>
        <v>20.699370235333113</v>
      </c>
      <c r="F21" s="8">
        <f t="shared" si="1"/>
        <v>0.58069657582214262</v>
      </c>
      <c r="G21" s="9">
        <f t="shared" si="2"/>
        <v>17.417763154720838</v>
      </c>
      <c r="H21" s="9">
        <f t="shared" si="3"/>
        <v>28.611156691331928</v>
      </c>
      <c r="I21" s="10">
        <f t="shared" si="4"/>
        <v>1.6263790899190302E-3</v>
      </c>
      <c r="J21" s="8">
        <f t="shared" si="5"/>
        <v>1.5211731570067901</v>
      </c>
      <c r="K21" s="8">
        <f t="shared" si="6"/>
        <v>1</v>
      </c>
    </row>
    <row r="22" spans="1:11" s="6" customFormat="1" x14ac:dyDescent="0.25">
      <c r="A22" s="7"/>
      <c r="B22" s="7">
        <v>-2.4980000000000002</v>
      </c>
      <c r="C22" s="7">
        <v>-1.2504</v>
      </c>
      <c r="D22" s="7">
        <v>0.86199999999999999</v>
      </c>
      <c r="E22" s="8">
        <f t="shared" si="0"/>
        <v>20.699370235333113</v>
      </c>
      <c r="F22" s="8">
        <f t="shared" si="1"/>
        <v>0.58069657582214262</v>
      </c>
      <c r="G22" s="9">
        <f t="shared" si="2"/>
        <v>17.417763154720838</v>
      </c>
      <c r="H22" s="9">
        <f t="shared" si="3"/>
        <v>28.611156691331928</v>
      </c>
      <c r="I22" s="10">
        <f t="shared" si="4"/>
        <v>1.6263790899190302E-3</v>
      </c>
      <c r="J22" s="8">
        <f t="shared" si="5"/>
        <v>1.5211731570067901</v>
      </c>
      <c r="K22" s="8">
        <f t="shared" si="6"/>
        <v>1</v>
      </c>
    </row>
    <row r="23" spans="1:11" s="6" customFormat="1" x14ac:dyDescent="0.25">
      <c r="A23" s="7"/>
      <c r="B23" s="7">
        <v>-2.4980000000000002</v>
      </c>
      <c r="C23" s="7">
        <v>-1.2504</v>
      </c>
      <c r="D23" s="7">
        <v>0.86199999999999999</v>
      </c>
      <c r="E23" s="8">
        <f t="shared" si="0"/>
        <v>20.699370235333113</v>
      </c>
      <c r="F23" s="8">
        <f t="shared" si="1"/>
        <v>0.58069657582214262</v>
      </c>
      <c r="G23" s="9">
        <f t="shared" si="2"/>
        <v>17.417763154720838</v>
      </c>
      <c r="H23" s="9">
        <f t="shared" si="3"/>
        <v>28.611156691331928</v>
      </c>
      <c r="I23" s="10">
        <f t="shared" si="4"/>
        <v>1.6263790899190302E-3</v>
      </c>
      <c r="J23" s="8">
        <f t="shared" si="5"/>
        <v>1.5211731570067901</v>
      </c>
      <c r="K23" s="8">
        <f t="shared" si="6"/>
        <v>1</v>
      </c>
    </row>
    <row r="24" spans="1:11" s="6" customFormat="1" x14ac:dyDescent="0.25">
      <c r="A24" s="7"/>
      <c r="B24" s="7">
        <v>-2.4980000000000002</v>
      </c>
      <c r="C24" s="7">
        <v>-1.2504</v>
      </c>
      <c r="D24" s="7">
        <v>0.86199999999999999</v>
      </c>
      <c r="E24" s="8">
        <f t="shared" si="0"/>
        <v>20.699370235333113</v>
      </c>
      <c r="F24" s="8">
        <f t="shared" si="1"/>
        <v>0.58069657582214262</v>
      </c>
      <c r="G24" s="9">
        <f t="shared" si="2"/>
        <v>17.417763154720838</v>
      </c>
      <c r="H24" s="9">
        <f t="shared" si="3"/>
        <v>28.611156691331928</v>
      </c>
      <c r="I24" s="10">
        <f t="shared" si="4"/>
        <v>1.6263790899190302E-3</v>
      </c>
      <c r="J24" s="8">
        <f t="shared" si="5"/>
        <v>1.5211731570067901</v>
      </c>
      <c r="K24" s="8">
        <f t="shared" si="6"/>
        <v>1</v>
      </c>
    </row>
    <row r="25" spans="1:11" s="6" customFormat="1" x14ac:dyDescent="0.25">
      <c r="A25" s="7"/>
      <c r="B25" s="7">
        <v>-2.4980000000000002</v>
      </c>
      <c r="C25" s="7">
        <v>-1.2504</v>
      </c>
      <c r="D25" s="7">
        <v>0.86199999999999999</v>
      </c>
      <c r="E25" s="8">
        <f t="shared" si="0"/>
        <v>20.699370235333113</v>
      </c>
      <c r="F25" s="8">
        <f t="shared" si="1"/>
        <v>0.58069657582214262</v>
      </c>
      <c r="G25" s="9">
        <f t="shared" si="2"/>
        <v>17.417763154720838</v>
      </c>
      <c r="H25" s="9">
        <f t="shared" si="3"/>
        <v>28.611156691331928</v>
      </c>
      <c r="I25" s="10">
        <f t="shared" si="4"/>
        <v>1.6263790899190302E-3</v>
      </c>
      <c r="J25" s="8">
        <f t="shared" si="5"/>
        <v>1.5211731570067901</v>
      </c>
      <c r="K25" s="8">
        <f t="shared" si="6"/>
        <v>1</v>
      </c>
    </row>
    <row r="26" spans="1:11" s="6" customFormat="1" x14ac:dyDescent="0.25">
      <c r="A26" s="7"/>
      <c r="B26" s="7">
        <v>-2.4980000000000002</v>
      </c>
      <c r="C26" s="7">
        <v>-1.2504</v>
      </c>
      <c r="D26" s="7">
        <v>0.86199999999999999</v>
      </c>
      <c r="E26" s="8">
        <f t="shared" si="0"/>
        <v>20.699370235333113</v>
      </c>
      <c r="F26" s="8">
        <f t="shared" si="1"/>
        <v>0.58069657582214262</v>
      </c>
      <c r="G26" s="9">
        <f t="shared" si="2"/>
        <v>17.417763154720838</v>
      </c>
      <c r="H26" s="9">
        <f t="shared" si="3"/>
        <v>28.611156691331928</v>
      </c>
      <c r="I26" s="10">
        <f t="shared" si="4"/>
        <v>1.6263790899190302E-3</v>
      </c>
      <c r="J26" s="8">
        <f t="shared" si="5"/>
        <v>1.5211731570067901</v>
      </c>
      <c r="K26" s="8">
        <f t="shared" si="6"/>
        <v>1</v>
      </c>
    </row>
    <row r="27" spans="1:11" s="6" customFormat="1" x14ac:dyDescent="0.25">
      <c r="A27" s="7"/>
      <c r="B27" s="7">
        <v>-2.4980000000000002</v>
      </c>
      <c r="C27" s="7">
        <v>-1.2504</v>
      </c>
      <c r="D27" s="7">
        <v>0.86199999999999999</v>
      </c>
      <c r="E27" s="8">
        <f t="shared" si="0"/>
        <v>20.699370235333113</v>
      </c>
      <c r="F27" s="8">
        <f t="shared" si="1"/>
        <v>0.58069657582214262</v>
      </c>
      <c r="G27" s="9">
        <f t="shared" si="2"/>
        <v>17.417763154720838</v>
      </c>
      <c r="H27" s="9">
        <f t="shared" si="3"/>
        <v>28.611156691331928</v>
      </c>
      <c r="I27" s="10">
        <f t="shared" si="4"/>
        <v>1.6263790899190302E-3</v>
      </c>
      <c r="J27" s="8">
        <f t="shared" si="5"/>
        <v>1.5211731570067901</v>
      </c>
      <c r="K27" s="8">
        <f t="shared" si="6"/>
        <v>1</v>
      </c>
    </row>
    <row r="28" spans="1:11" s="6" customFormat="1" x14ac:dyDescent="0.25">
      <c r="A28" s="7"/>
      <c r="B28" s="7">
        <v>-2.4980000000000002</v>
      </c>
      <c r="C28" s="7">
        <v>-1.2504</v>
      </c>
      <c r="D28" s="7">
        <v>0.86199999999999999</v>
      </c>
      <c r="E28" s="8">
        <f t="shared" si="0"/>
        <v>20.699370235333113</v>
      </c>
      <c r="F28" s="8">
        <f t="shared" si="1"/>
        <v>0.58069657582214262</v>
      </c>
      <c r="G28" s="9">
        <f t="shared" si="2"/>
        <v>17.417763154720838</v>
      </c>
      <c r="H28" s="9">
        <f t="shared" si="3"/>
        <v>28.611156691331928</v>
      </c>
      <c r="I28" s="10">
        <f t="shared" si="4"/>
        <v>1.6263790899190302E-3</v>
      </c>
      <c r="J28" s="8">
        <f t="shared" si="5"/>
        <v>1.5211731570067901</v>
      </c>
      <c r="K28" s="8">
        <f t="shared" si="6"/>
        <v>1</v>
      </c>
    </row>
    <row r="29" spans="1:11" s="6" customFormat="1" x14ac:dyDescent="0.25">
      <c r="A29" s="7"/>
      <c r="B29" s="7">
        <v>-2.4980000000000002</v>
      </c>
      <c r="C29" s="7">
        <v>-1.2504</v>
      </c>
      <c r="D29" s="7">
        <v>0.86199999999999999</v>
      </c>
      <c r="E29" s="8">
        <f t="shared" si="0"/>
        <v>20.699370235333113</v>
      </c>
      <c r="F29" s="8">
        <f t="shared" si="1"/>
        <v>0.58069657582214262</v>
      </c>
      <c r="G29" s="9">
        <f t="shared" si="2"/>
        <v>17.417763154720838</v>
      </c>
      <c r="H29" s="9">
        <f t="shared" si="3"/>
        <v>28.611156691331928</v>
      </c>
      <c r="I29" s="10">
        <f t="shared" si="4"/>
        <v>1.6263790899190302E-3</v>
      </c>
      <c r="J29" s="8">
        <f t="shared" si="5"/>
        <v>1.5211731570067901</v>
      </c>
      <c r="K29" s="8">
        <f t="shared" si="6"/>
        <v>1</v>
      </c>
    </row>
    <row r="30" spans="1:11" s="6" customFormat="1" x14ac:dyDescent="0.25">
      <c r="A30" s="7"/>
      <c r="B30" s="7">
        <v>-2.4980000000000002</v>
      </c>
      <c r="C30" s="7">
        <v>-1.2504</v>
      </c>
      <c r="D30" s="7">
        <v>0.86199999999999999</v>
      </c>
      <c r="E30" s="8">
        <f t="shared" si="0"/>
        <v>20.699370235333113</v>
      </c>
      <c r="F30" s="8">
        <f t="shared" si="1"/>
        <v>0.58069657582214262</v>
      </c>
      <c r="G30" s="9">
        <f t="shared" si="2"/>
        <v>17.417763154720838</v>
      </c>
      <c r="H30" s="9">
        <f t="shared" si="3"/>
        <v>28.611156691331928</v>
      </c>
      <c r="I30" s="10">
        <f t="shared" si="4"/>
        <v>1.6263790899190302E-3</v>
      </c>
      <c r="J30" s="8">
        <f t="shared" si="5"/>
        <v>1.5211731570067901</v>
      </c>
      <c r="K30" s="8">
        <f t="shared" si="6"/>
        <v>1</v>
      </c>
    </row>
    <row r="31" spans="1:11" s="6" customFormat="1" x14ac:dyDescent="0.25"/>
    <row r="32" spans="1:11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tabSelected="1" workbookViewId="0">
      <selection activeCell="C19" sqref="C19"/>
    </sheetView>
  </sheetViews>
  <sheetFormatPr defaultColWidth="11.5703125" defaultRowHeight="15" x14ac:dyDescent="0.25"/>
  <cols>
    <col min="1" max="1" width="7.42578125" style="6" customWidth="1"/>
    <col min="2" max="2" width="28.7109375" style="6" bestFit="1" customWidth="1"/>
    <col min="3" max="16384" width="11.5703125" style="6"/>
  </cols>
  <sheetData>
    <row r="2" spans="2:3" x14ac:dyDescent="0.25">
      <c r="B2" s="26" t="s">
        <v>23</v>
      </c>
      <c r="C2" s="26"/>
    </row>
    <row r="3" spans="2:3" x14ac:dyDescent="0.25">
      <c r="B3" s="8" t="s">
        <v>20</v>
      </c>
      <c r="C3" s="8">
        <v>1.8</v>
      </c>
    </row>
    <row r="4" spans="2:3" x14ac:dyDescent="0.25">
      <c r="B4" s="8" t="s">
        <v>21</v>
      </c>
      <c r="C4" s="8">
        <v>0.14000000000000001</v>
      </c>
    </row>
    <row r="5" spans="2:3" x14ac:dyDescent="0.25">
      <c r="B5" s="8" t="s">
        <v>22</v>
      </c>
      <c r="C5" s="8">
        <v>1.04</v>
      </c>
    </row>
    <row r="6" spans="2:3" x14ac:dyDescent="0.25">
      <c r="B6" s="8" t="s">
        <v>24</v>
      </c>
      <c r="C6" s="8">
        <v>10</v>
      </c>
    </row>
    <row r="8" spans="2:3" x14ac:dyDescent="0.25">
      <c r="B8" s="26" t="s">
        <v>25</v>
      </c>
      <c r="C8" s="26"/>
    </row>
    <row r="9" spans="2:3" x14ac:dyDescent="0.25">
      <c r="B9" s="8" t="s">
        <v>28</v>
      </c>
      <c r="C9" s="8">
        <v>2.5</v>
      </c>
    </row>
    <row r="10" spans="2:3" x14ac:dyDescent="0.25">
      <c r="B10" s="8" t="s">
        <v>21</v>
      </c>
      <c r="C10" s="8">
        <v>0.14000000000000001</v>
      </c>
    </row>
    <row r="11" spans="2:3" x14ac:dyDescent="0.25">
      <c r="B11" s="8" t="s">
        <v>27</v>
      </c>
      <c r="C11" s="8">
        <v>0.12</v>
      </c>
    </row>
    <row r="12" spans="2:3" x14ac:dyDescent="0.25">
      <c r="B12" s="8" t="s">
        <v>26</v>
      </c>
      <c r="C12" s="8">
        <v>10.49</v>
      </c>
    </row>
    <row r="15" spans="2:3" x14ac:dyDescent="0.25">
      <c r="B15" s="8" t="s">
        <v>47</v>
      </c>
      <c r="C15" s="8">
        <f>C3*C4*C5*1000</f>
        <v>262.0800000000001</v>
      </c>
    </row>
    <row r="16" spans="2:3" x14ac:dyDescent="0.25">
      <c r="B16" s="8" t="s">
        <v>48</v>
      </c>
      <c r="C16" s="8">
        <f>C9*C10*C11*1000</f>
        <v>42</v>
      </c>
    </row>
    <row r="17" spans="2:3" x14ac:dyDescent="0.25">
      <c r="B17" s="11" t="s">
        <v>49</v>
      </c>
      <c r="C17" s="11">
        <f>C15+C16+'Solicitacion cercha madera'!C27*'Solicitacion cercha madera'!C10/'Solicitación timpano'!C6</f>
        <v>307.01562500000011</v>
      </c>
    </row>
    <row r="18" spans="2:3" x14ac:dyDescent="0.25">
      <c r="B18" s="6" t="s">
        <v>53</v>
      </c>
      <c r="C18" s="6">
        <f>'Solicitacion cercha madera'!F22/2*5/C6</f>
        <v>70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28"/>
  <sheetViews>
    <sheetView topLeftCell="A8" zoomScaleNormal="100" workbookViewId="0">
      <selection activeCell="C29" sqref="C29"/>
    </sheetView>
  </sheetViews>
  <sheetFormatPr defaultColWidth="11.5703125" defaultRowHeight="15" x14ac:dyDescent="0.25"/>
  <cols>
    <col min="1" max="1" width="8.42578125" style="6" customWidth="1"/>
    <col min="2" max="2" width="32.140625" style="6" bestFit="1" customWidth="1"/>
    <col min="3" max="4" width="11.5703125" style="6"/>
    <col min="5" max="5" width="19.85546875" style="6" bestFit="1" customWidth="1"/>
    <col min="6" max="7" width="9" style="6" bestFit="1" customWidth="1"/>
    <col min="8" max="16384" width="11.5703125" style="6"/>
  </cols>
  <sheetData>
    <row r="1" spans="2:15" ht="15.75" thickBot="1" x14ac:dyDescent="0.3"/>
    <row r="2" spans="2:15" x14ac:dyDescent="0.25">
      <c r="B2" s="27" t="s">
        <v>29</v>
      </c>
      <c r="C2" s="27"/>
      <c r="E2" s="12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5" x14ac:dyDescent="0.25">
      <c r="B3" s="21" t="s">
        <v>30</v>
      </c>
      <c r="C3" s="8">
        <v>550</v>
      </c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2:15" x14ac:dyDescent="0.25">
      <c r="B4" s="21" t="s">
        <v>36</v>
      </c>
      <c r="C4" s="8">
        <v>100</v>
      </c>
      <c r="E4" s="15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2:15" x14ac:dyDescent="0.25">
      <c r="B5" s="21" t="s">
        <v>35</v>
      </c>
      <c r="C5" s="8">
        <v>50</v>
      </c>
      <c r="E5" s="15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2:15" x14ac:dyDescent="0.25">
      <c r="B6" s="22"/>
      <c r="E6" s="15"/>
      <c r="F6" s="16"/>
      <c r="G6" s="16"/>
      <c r="H6" s="16"/>
      <c r="I6" s="16"/>
      <c r="J6" s="16"/>
      <c r="K6" s="16"/>
      <c r="L6" s="16"/>
      <c r="M6" s="16"/>
      <c r="N6" s="16"/>
      <c r="O6" s="17"/>
    </row>
    <row r="7" spans="2:15" x14ac:dyDescent="0.25">
      <c r="B7" s="22"/>
      <c r="E7" s="15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2:15" x14ac:dyDescent="0.25">
      <c r="B8" s="21" t="s">
        <v>31</v>
      </c>
      <c r="C8" s="8">
        <v>0.157</v>
      </c>
      <c r="E8" s="15"/>
      <c r="F8" s="16"/>
      <c r="G8" s="16"/>
      <c r="H8" s="16"/>
      <c r="I8" s="16"/>
      <c r="J8" s="16"/>
      <c r="K8" s="16"/>
      <c r="L8" s="16"/>
      <c r="M8" s="16"/>
      <c r="N8" s="16"/>
      <c r="O8" s="17"/>
    </row>
    <row r="9" spans="2:15" x14ac:dyDescent="0.25">
      <c r="E9" s="15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2:15" x14ac:dyDescent="0.25">
      <c r="B10" s="8" t="s">
        <v>32</v>
      </c>
      <c r="C10" s="8">
        <v>5</v>
      </c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2:15" x14ac:dyDescent="0.25">
      <c r="B11" s="8" t="s">
        <v>33</v>
      </c>
      <c r="C11" s="8">
        <v>8.5399999999999991</v>
      </c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7"/>
    </row>
    <row r="12" spans="2:15" ht="15.75" thickBot="1" x14ac:dyDescent="0.3">
      <c r="B12" s="8" t="s">
        <v>34</v>
      </c>
      <c r="C12" s="8">
        <f>C11*C5/1000*C4/1000</f>
        <v>4.2699999999999995E-2</v>
      </c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4" spans="2:15" x14ac:dyDescent="0.25">
      <c r="B14" s="24" t="s">
        <v>37</v>
      </c>
      <c r="C14" s="24">
        <v>4</v>
      </c>
    </row>
    <row r="15" spans="2:15" x14ac:dyDescent="0.25">
      <c r="B15" s="8" t="s">
        <v>38</v>
      </c>
      <c r="C15" s="8">
        <f>C11/10</f>
        <v>0.85399999999999987</v>
      </c>
    </row>
    <row r="16" spans="2:15" x14ac:dyDescent="0.25">
      <c r="B16" s="8" t="s">
        <v>39</v>
      </c>
      <c r="C16" s="8">
        <f>C15*C5/1000*C4/1000</f>
        <v>4.2699999999999995E-3</v>
      </c>
    </row>
    <row r="18" spans="2:8" x14ac:dyDescent="0.25">
      <c r="H18" s="6">
        <v>49.59</v>
      </c>
    </row>
    <row r="19" spans="2:8" x14ac:dyDescent="0.25">
      <c r="B19" s="27" t="s">
        <v>40</v>
      </c>
      <c r="C19" s="27"/>
      <c r="E19" s="6" t="s">
        <v>51</v>
      </c>
      <c r="F19" s="28">
        <f>8.4/5*10/6</f>
        <v>2.8000000000000003</v>
      </c>
      <c r="H19" s="6">
        <f>10*8.4</f>
        <v>84</v>
      </c>
    </row>
    <row r="20" spans="2:8" x14ac:dyDescent="0.25">
      <c r="B20" s="8" t="s">
        <v>41</v>
      </c>
      <c r="C20" s="8">
        <f>C3*C8/2</f>
        <v>43.174999999999997</v>
      </c>
      <c r="H20" s="6">
        <f>H18/H19</f>
        <v>0.59035714285714291</v>
      </c>
    </row>
    <row r="21" spans="2:8" x14ac:dyDescent="0.25">
      <c r="B21" s="8" t="s">
        <v>42</v>
      </c>
      <c r="C21" s="25">
        <f>$C$16*$C$3*2*5/2</f>
        <v>11.742499999999998</v>
      </c>
    </row>
    <row r="22" spans="2:8" x14ac:dyDescent="0.25">
      <c r="B22" s="8" t="s">
        <v>43</v>
      </c>
      <c r="C22" s="25">
        <f>C16*C3*5/2</f>
        <v>5.871249999999999</v>
      </c>
      <c r="E22" s="6" t="s">
        <v>50</v>
      </c>
      <c r="F22" s="25">
        <f>F19*100</f>
        <v>280</v>
      </c>
    </row>
    <row r="25" spans="2:8" x14ac:dyDescent="0.25">
      <c r="B25" s="27" t="s">
        <v>46</v>
      </c>
      <c r="C25" s="27"/>
    </row>
    <row r="26" spans="2:8" x14ac:dyDescent="0.25">
      <c r="B26" s="8" t="s">
        <v>44</v>
      </c>
      <c r="C26" s="25">
        <f>C20+C21</f>
        <v>54.917499999999997</v>
      </c>
    </row>
    <row r="27" spans="2:8" x14ac:dyDescent="0.25">
      <c r="B27" s="8" t="s">
        <v>45</v>
      </c>
      <c r="C27" s="25">
        <f>C22</f>
        <v>5.871249999999999</v>
      </c>
    </row>
    <row r="28" spans="2:8" x14ac:dyDescent="0.25">
      <c r="B28" s="8" t="s">
        <v>52</v>
      </c>
      <c r="C28" s="25">
        <f>+F22*6/2</f>
        <v>840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Resistencia al corte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Administrador</cp:lastModifiedBy>
  <dcterms:created xsi:type="dcterms:W3CDTF">2018-12-17T20:20:05Z</dcterms:created>
  <dcterms:modified xsi:type="dcterms:W3CDTF">2018-12-19T15:54:55Z</dcterms:modified>
</cp:coreProperties>
</file>