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Google Drive (ignacio.yanez.g@ug.uchile.cl)\Universidad\Semestre 12 Primavera 2018\proyecto albañilería\proyecto-CI5223\Tarea 03\"/>
    </mc:Choice>
  </mc:AlternateContent>
  <xr:revisionPtr revIDLastSave="0" documentId="13_ncr:1_{1454E1A2-35E1-4CAD-BAD8-CB6A745CDB38}" xr6:coauthVersionLast="40" xr6:coauthVersionMax="40" xr10:uidLastSave="{00000000-0000-0000-0000-000000000000}"/>
  <bookViews>
    <workbookView xWindow="0" yWindow="0" windowWidth="11976" windowHeight="4596" activeTab="2" xr2:uid="{3C432B30-B9EB-47E7-B497-33C5C308436F}"/>
  </bookViews>
  <sheets>
    <sheet name="Resultados por pier" sheetId="5" r:id="rId1"/>
    <sheet name="Resistencia al corte" sheetId="1" r:id="rId2"/>
    <sheet name="Tablas Informe " sheetId="6" r:id="rId3"/>
    <sheet name="Solicitación timpano" sheetId="2" r:id="rId4"/>
    <sheet name="Solicitacion cercha madera" sheetId="3" r:id="rId5"/>
    <sheet name="Sheet1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Q10" i="6" s="1"/>
  <c r="S9" i="6"/>
  <c r="T9" i="6"/>
  <c r="S10" i="6"/>
  <c r="T10" i="6"/>
  <c r="S11" i="6"/>
  <c r="T11" i="6"/>
  <c r="N10" i="6"/>
  <c r="N15" i="6"/>
  <c r="N18" i="6"/>
  <c r="N23" i="6"/>
  <c r="N26" i="6"/>
  <c r="N34" i="6"/>
  <c r="O9" i="6"/>
  <c r="P9" i="6"/>
  <c r="Q9" i="6"/>
  <c r="O10" i="6"/>
  <c r="P10" i="6"/>
  <c r="O11" i="6"/>
  <c r="P11" i="6"/>
  <c r="Q11" i="6"/>
  <c r="O12" i="6"/>
  <c r="P12" i="6"/>
  <c r="Q12" i="6"/>
  <c r="O13" i="6"/>
  <c r="P13" i="6"/>
  <c r="Q13" i="6"/>
  <c r="O14" i="6"/>
  <c r="P14" i="6"/>
  <c r="Q14" i="6"/>
  <c r="O15" i="6"/>
  <c r="P15" i="6"/>
  <c r="Q15" i="6"/>
  <c r="O16" i="6"/>
  <c r="P16" i="6"/>
  <c r="Q16" i="6"/>
  <c r="O17" i="6"/>
  <c r="P17" i="6"/>
  <c r="Q17" i="6"/>
  <c r="O18" i="6"/>
  <c r="P18" i="6"/>
  <c r="Q18" i="6"/>
  <c r="O19" i="6"/>
  <c r="P19" i="6"/>
  <c r="Q19" i="6"/>
  <c r="O20" i="6"/>
  <c r="P20" i="6"/>
  <c r="Q20" i="6"/>
  <c r="O21" i="6"/>
  <c r="P21" i="6"/>
  <c r="Q21" i="6"/>
  <c r="O22" i="6"/>
  <c r="P22" i="6"/>
  <c r="Q22" i="6"/>
  <c r="O23" i="6"/>
  <c r="P23" i="6"/>
  <c r="Q23" i="6"/>
  <c r="O24" i="6"/>
  <c r="P24" i="6"/>
  <c r="Q24" i="6"/>
  <c r="O25" i="6"/>
  <c r="P25" i="6"/>
  <c r="Q25" i="6"/>
  <c r="O26" i="6"/>
  <c r="P26" i="6"/>
  <c r="Q26" i="6"/>
  <c r="O27" i="6"/>
  <c r="P27" i="6"/>
  <c r="Q27" i="6"/>
  <c r="O28" i="6"/>
  <c r="P28" i="6"/>
  <c r="Q28" i="6"/>
  <c r="O29" i="6"/>
  <c r="P29" i="6"/>
  <c r="Q29" i="6"/>
  <c r="O30" i="6"/>
  <c r="P30" i="6"/>
  <c r="Q30" i="6"/>
  <c r="O31" i="6"/>
  <c r="P31" i="6"/>
  <c r="Q31" i="6"/>
  <c r="O32" i="6"/>
  <c r="P32" i="6"/>
  <c r="Q32" i="6"/>
  <c r="O33" i="6"/>
  <c r="P33" i="6"/>
  <c r="Q33" i="6"/>
  <c r="O34" i="6"/>
  <c r="P34" i="6"/>
  <c r="Q34" i="6"/>
  <c r="O35" i="6"/>
  <c r="P35" i="6"/>
  <c r="Q35" i="6"/>
  <c r="O36" i="6"/>
  <c r="P36" i="6"/>
  <c r="Q36" i="6"/>
  <c r="O37" i="6"/>
  <c r="P37" i="6"/>
  <c r="Q37" i="6"/>
  <c r="O38" i="6"/>
  <c r="P38" i="6"/>
  <c r="Q38" i="6"/>
  <c r="G9" i="6"/>
  <c r="F9" i="6"/>
  <c r="N9" i="6" s="1"/>
  <c r="H9" i="6"/>
  <c r="I9" i="6"/>
  <c r="J9" i="6"/>
  <c r="K9" i="6"/>
  <c r="F10" i="6"/>
  <c r="G10" i="6"/>
  <c r="H10" i="6"/>
  <c r="I10" i="6"/>
  <c r="J10" i="6"/>
  <c r="K10" i="6"/>
  <c r="F11" i="6"/>
  <c r="N11" i="6" s="1"/>
  <c r="G11" i="6"/>
  <c r="H11" i="6"/>
  <c r="I11" i="6"/>
  <c r="J11" i="6"/>
  <c r="K11" i="6"/>
  <c r="F12" i="6"/>
  <c r="N12" i="6" s="1"/>
  <c r="G12" i="6"/>
  <c r="H12" i="6"/>
  <c r="I12" i="6"/>
  <c r="J12" i="6"/>
  <c r="K12" i="6"/>
  <c r="F13" i="6"/>
  <c r="N13" i="6" s="1"/>
  <c r="G13" i="6"/>
  <c r="H13" i="6"/>
  <c r="I13" i="6"/>
  <c r="J13" i="6"/>
  <c r="K13" i="6"/>
  <c r="F14" i="6"/>
  <c r="N14" i="6" s="1"/>
  <c r="G14" i="6"/>
  <c r="H14" i="6"/>
  <c r="I14" i="6"/>
  <c r="J14" i="6"/>
  <c r="K14" i="6"/>
  <c r="F15" i="6"/>
  <c r="G15" i="6"/>
  <c r="H15" i="6"/>
  <c r="I15" i="6"/>
  <c r="J15" i="6"/>
  <c r="K15" i="6"/>
  <c r="F16" i="6"/>
  <c r="N16" i="6" s="1"/>
  <c r="G16" i="6"/>
  <c r="H16" i="6"/>
  <c r="I16" i="6"/>
  <c r="J16" i="6"/>
  <c r="K16" i="6"/>
  <c r="F17" i="6"/>
  <c r="N17" i="6" s="1"/>
  <c r="G17" i="6"/>
  <c r="H17" i="6"/>
  <c r="I17" i="6"/>
  <c r="J17" i="6"/>
  <c r="K17" i="6"/>
  <c r="F18" i="6"/>
  <c r="G18" i="6"/>
  <c r="H18" i="6"/>
  <c r="I18" i="6"/>
  <c r="J18" i="6"/>
  <c r="K18" i="6"/>
  <c r="F19" i="6"/>
  <c r="N19" i="6" s="1"/>
  <c r="G19" i="6"/>
  <c r="H19" i="6"/>
  <c r="I19" i="6"/>
  <c r="J19" i="6"/>
  <c r="K19" i="6"/>
  <c r="F20" i="6"/>
  <c r="N20" i="6" s="1"/>
  <c r="G20" i="6"/>
  <c r="H20" i="6"/>
  <c r="I20" i="6"/>
  <c r="J20" i="6"/>
  <c r="K20" i="6"/>
  <c r="F21" i="6"/>
  <c r="N21" i="6" s="1"/>
  <c r="G21" i="6"/>
  <c r="H21" i="6"/>
  <c r="I21" i="6"/>
  <c r="J21" i="6"/>
  <c r="K21" i="6"/>
  <c r="F22" i="6"/>
  <c r="N22" i="6" s="1"/>
  <c r="G22" i="6"/>
  <c r="H22" i="6"/>
  <c r="I22" i="6"/>
  <c r="J22" i="6"/>
  <c r="K22" i="6"/>
  <c r="F23" i="6"/>
  <c r="G23" i="6"/>
  <c r="H23" i="6"/>
  <c r="I23" i="6"/>
  <c r="J23" i="6"/>
  <c r="K23" i="6"/>
  <c r="F24" i="6"/>
  <c r="N24" i="6" s="1"/>
  <c r="G24" i="6"/>
  <c r="H24" i="6"/>
  <c r="I24" i="6"/>
  <c r="J24" i="6"/>
  <c r="K24" i="6"/>
  <c r="F25" i="6"/>
  <c r="N25" i="6" s="1"/>
  <c r="G25" i="6"/>
  <c r="H25" i="6"/>
  <c r="I25" i="6"/>
  <c r="J25" i="6"/>
  <c r="K25" i="6"/>
  <c r="F26" i="6"/>
  <c r="G26" i="6"/>
  <c r="H26" i="6"/>
  <c r="I26" i="6"/>
  <c r="J26" i="6"/>
  <c r="K26" i="6"/>
  <c r="F27" i="6"/>
  <c r="N27" i="6" s="1"/>
  <c r="G27" i="6"/>
  <c r="H27" i="6"/>
  <c r="I27" i="6"/>
  <c r="J27" i="6"/>
  <c r="K27" i="6"/>
  <c r="F28" i="6"/>
  <c r="N28" i="6" s="1"/>
  <c r="G28" i="6"/>
  <c r="H28" i="6"/>
  <c r="I28" i="6"/>
  <c r="J28" i="6"/>
  <c r="K28" i="6"/>
  <c r="F29" i="6"/>
  <c r="N29" i="6" s="1"/>
  <c r="G29" i="6"/>
  <c r="H29" i="6"/>
  <c r="I29" i="6"/>
  <c r="J29" i="6"/>
  <c r="K29" i="6"/>
  <c r="F30" i="6"/>
  <c r="N30" i="6" s="1"/>
  <c r="G30" i="6"/>
  <c r="H30" i="6"/>
  <c r="I30" i="6"/>
  <c r="J30" i="6"/>
  <c r="K30" i="6"/>
  <c r="F31" i="6"/>
  <c r="N31" i="6" s="1"/>
  <c r="G31" i="6"/>
  <c r="H31" i="6"/>
  <c r="I31" i="6"/>
  <c r="J31" i="6"/>
  <c r="K31" i="6"/>
  <c r="F32" i="6"/>
  <c r="N32" i="6" s="1"/>
  <c r="G32" i="6"/>
  <c r="H32" i="6"/>
  <c r="I32" i="6"/>
  <c r="J32" i="6"/>
  <c r="K32" i="6"/>
  <c r="F33" i="6"/>
  <c r="N33" i="6" s="1"/>
  <c r="G33" i="6"/>
  <c r="H33" i="6"/>
  <c r="I33" i="6"/>
  <c r="J33" i="6"/>
  <c r="K33" i="6"/>
  <c r="F34" i="6"/>
  <c r="G34" i="6"/>
  <c r="H34" i="6"/>
  <c r="I34" i="6"/>
  <c r="J34" i="6"/>
  <c r="K34" i="6"/>
  <c r="F35" i="6"/>
  <c r="N35" i="6" s="1"/>
  <c r="G35" i="6"/>
  <c r="H35" i="6"/>
  <c r="I35" i="6"/>
  <c r="J35" i="6"/>
  <c r="K35" i="6"/>
  <c r="F36" i="6"/>
  <c r="N36" i="6" s="1"/>
  <c r="G36" i="6"/>
  <c r="H36" i="6"/>
  <c r="I36" i="6"/>
  <c r="J36" i="6"/>
  <c r="K36" i="6"/>
  <c r="F37" i="6"/>
  <c r="N37" i="6" s="1"/>
  <c r="G37" i="6"/>
  <c r="H37" i="6"/>
  <c r="I37" i="6"/>
  <c r="J37" i="6"/>
  <c r="K37" i="6"/>
  <c r="F38" i="6"/>
  <c r="N38" i="6" s="1"/>
  <c r="G38" i="6"/>
  <c r="H38" i="6"/>
  <c r="I38" i="6"/>
  <c r="J38" i="6"/>
  <c r="K38" i="6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B17" i="1"/>
  <c r="E17" i="1" s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10" i="1"/>
  <c r="C5" i="6" s="1"/>
  <c r="D4" i="6"/>
  <c r="D5" i="6"/>
  <c r="C4" i="6"/>
  <c r="B4" i="1"/>
  <c r="D5" i="1" l="1"/>
  <c r="E31" i="1" l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A43" i="1"/>
  <c r="A44" i="1"/>
  <c r="A45" i="1"/>
  <c r="A37" i="1"/>
  <c r="A38" i="1"/>
  <c r="A39" i="1"/>
  <c r="A40" i="1"/>
  <c r="A41" i="1"/>
  <c r="A42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17" i="1"/>
  <c r="F19" i="3" l="1"/>
  <c r="H19" i="3" l="1"/>
  <c r="H20" i="3" s="1"/>
  <c r="F22" i="3"/>
  <c r="C15" i="2"/>
  <c r="C16" i="2"/>
  <c r="C15" i="3"/>
  <c r="C16" i="3" s="1"/>
  <c r="C20" i="3"/>
  <c r="C18" i="2" l="1"/>
  <c r="C28" i="3"/>
  <c r="C12" i="3"/>
  <c r="E18" i="1"/>
  <c r="F18" i="1"/>
  <c r="E19" i="1"/>
  <c r="F19" i="1"/>
  <c r="H19" i="1" s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B12" i="1"/>
  <c r="F17" i="1"/>
  <c r="B9" i="1"/>
  <c r="B13" i="1"/>
  <c r="G17" i="1" l="1"/>
  <c r="H17" i="1"/>
  <c r="G23" i="1"/>
  <c r="G26" i="1"/>
  <c r="H27" i="1"/>
  <c r="H30" i="1"/>
  <c r="H22" i="1"/>
  <c r="H20" i="1"/>
  <c r="I20" i="1" s="1"/>
  <c r="J20" i="1" s="1"/>
  <c r="L20" i="1" s="1"/>
  <c r="H45" i="1"/>
  <c r="H43" i="1"/>
  <c r="H31" i="1"/>
  <c r="H40" i="1"/>
  <c r="H38" i="1"/>
  <c r="H34" i="1"/>
  <c r="H36" i="1"/>
  <c r="H35" i="1"/>
  <c r="H32" i="1"/>
  <c r="H42" i="1"/>
  <c r="H41" i="1"/>
  <c r="H37" i="1"/>
  <c r="H33" i="1"/>
  <c r="H39" i="1"/>
  <c r="H44" i="1"/>
  <c r="I44" i="1" s="1"/>
  <c r="J44" i="1" s="1"/>
  <c r="L44" i="1" s="1"/>
  <c r="H29" i="1"/>
  <c r="G25" i="1"/>
  <c r="G21" i="1"/>
  <c r="G37" i="1"/>
  <c r="G33" i="1"/>
  <c r="G35" i="1"/>
  <c r="G40" i="1"/>
  <c r="G31" i="1"/>
  <c r="G36" i="1"/>
  <c r="G34" i="1"/>
  <c r="G41" i="1"/>
  <c r="G44" i="1"/>
  <c r="G32" i="1"/>
  <c r="G42" i="1"/>
  <c r="G38" i="1"/>
  <c r="G39" i="1"/>
  <c r="G43" i="1"/>
  <c r="G45" i="1"/>
  <c r="G28" i="1"/>
  <c r="G24" i="1"/>
  <c r="G20" i="1"/>
  <c r="G22" i="1"/>
  <c r="G27" i="1"/>
  <c r="H23" i="1"/>
  <c r="I23" i="1" s="1"/>
  <c r="J23" i="1" s="1"/>
  <c r="L23" i="1" s="1"/>
  <c r="G19" i="1"/>
  <c r="I19" i="1" s="1"/>
  <c r="J19" i="1" s="1"/>
  <c r="L19" i="1" s="1"/>
  <c r="H28" i="1"/>
  <c r="G30" i="1"/>
  <c r="H26" i="1"/>
  <c r="I26" i="1" s="1"/>
  <c r="J26" i="1" s="1"/>
  <c r="L26" i="1" s="1"/>
  <c r="I30" i="1"/>
  <c r="J30" i="1" s="1"/>
  <c r="L30" i="1" s="1"/>
  <c r="G18" i="1"/>
  <c r="I27" i="1"/>
  <c r="J27" i="1" s="1"/>
  <c r="L27" i="1" s="1"/>
  <c r="G29" i="1"/>
  <c r="H21" i="1"/>
  <c r="C22" i="3"/>
  <c r="C27" i="3" s="1"/>
  <c r="C17" i="2" s="1"/>
  <c r="C21" i="3"/>
  <c r="C26" i="3" s="1"/>
  <c r="H24" i="1"/>
  <c r="I24" i="1" s="1"/>
  <c r="J24" i="1" s="1"/>
  <c r="L24" i="1" s="1"/>
  <c r="H25" i="1"/>
  <c r="H18" i="1"/>
  <c r="I18" i="1" s="1"/>
  <c r="J18" i="1" s="1"/>
  <c r="L18" i="1" s="1"/>
  <c r="I36" i="1" l="1"/>
  <c r="J36" i="1" s="1"/>
  <c r="L36" i="1" s="1"/>
  <c r="I35" i="1"/>
  <c r="J35" i="1" s="1"/>
  <c r="L35" i="1" s="1"/>
  <c r="I22" i="1"/>
  <c r="J22" i="1" s="1"/>
  <c r="L22" i="1" s="1"/>
  <c r="I37" i="1"/>
  <c r="J37" i="1" s="1"/>
  <c r="L37" i="1" s="1"/>
  <c r="I34" i="1"/>
  <c r="J34" i="1" s="1"/>
  <c r="L34" i="1" s="1"/>
  <c r="I32" i="1"/>
  <c r="J32" i="1" s="1"/>
  <c r="L32" i="1" s="1"/>
  <c r="J17" i="1"/>
  <c r="I43" i="1"/>
  <c r="J43" i="1" s="1"/>
  <c r="L43" i="1" s="1"/>
  <c r="I25" i="1"/>
  <c r="J25" i="1" s="1"/>
  <c r="L25" i="1" s="1"/>
  <c r="I45" i="1"/>
  <c r="J45" i="1" s="1"/>
  <c r="L45" i="1" s="1"/>
  <c r="I39" i="1"/>
  <c r="J39" i="1" s="1"/>
  <c r="L39" i="1" s="1"/>
  <c r="I42" i="1"/>
  <c r="J42" i="1" s="1"/>
  <c r="L42" i="1" s="1"/>
  <c r="I33" i="1"/>
  <c r="J33" i="1" s="1"/>
  <c r="L33" i="1" s="1"/>
  <c r="I38" i="1"/>
  <c r="J38" i="1" s="1"/>
  <c r="L38" i="1" s="1"/>
  <c r="I21" i="1"/>
  <c r="J21" i="1" s="1"/>
  <c r="L21" i="1" s="1"/>
  <c r="I40" i="1"/>
  <c r="J40" i="1" s="1"/>
  <c r="L40" i="1" s="1"/>
  <c r="I28" i="1"/>
  <c r="J28" i="1" s="1"/>
  <c r="L28" i="1" s="1"/>
  <c r="I29" i="1"/>
  <c r="J29" i="1" s="1"/>
  <c r="L29" i="1" s="1"/>
  <c r="I41" i="1"/>
  <c r="J41" i="1" s="1"/>
  <c r="L41" i="1" s="1"/>
  <c r="I31" i="1"/>
  <c r="J31" i="1" s="1"/>
  <c r="L31" i="1" s="1"/>
  <c r="L17" i="1" l="1"/>
  <c r="K17" i="1"/>
</calcChain>
</file>

<file path=xl/sharedStrings.xml><?xml version="1.0" encoding="utf-8"?>
<sst xmlns="http://schemas.openxmlformats.org/spreadsheetml/2006/main" count="107" uniqueCount="99">
  <si>
    <t>Pier</t>
  </si>
  <si>
    <t>hiladas</t>
  </si>
  <si>
    <t>N hiladas</t>
  </si>
  <si>
    <t>Caso 1: Sin considerar armadura de corte</t>
  </si>
  <si>
    <t>$M/Vd=0 $</t>
  </si>
  <si>
    <t>$M/Vd=1$</t>
  </si>
  <si>
    <t>Caso 2: Armadura resiste todo el corte</t>
  </si>
  <si>
    <t>$\rho_{alb} \quad (tonf/m^3)$</t>
  </si>
  <si>
    <t>$t \quad (m)$</t>
  </si>
  <si>
    <t>$h_{timp} \quad (m)$</t>
  </si>
  <si>
    <t>Propiedades tímpano</t>
  </si>
  <si>
    <t>$L_{tim} \quad (m)$</t>
  </si>
  <si>
    <t>Propiedades cadena tímpano</t>
  </si>
  <si>
    <t>$L_{cad} \quad (m)$</t>
  </si>
  <si>
    <t>$h_{cad} \quad (m)$</t>
  </si>
  <si>
    <t>$\rho_{cad} \quad (tonf/m^3)$</t>
  </si>
  <si>
    <t>Propiedades madera</t>
  </si>
  <si>
    <t>$\rho_{madera} \quad (550kgf/m^3)$</t>
  </si>
  <si>
    <t>Volumen total de cercha (m3)</t>
  </si>
  <si>
    <t>N° costaneras</t>
  </si>
  <si>
    <t>Largo costaneras (m)</t>
  </si>
  <si>
    <t>Volumen total costaneras (m3)</t>
  </si>
  <si>
    <t>$t_{viga} \quad (mm)$</t>
  </si>
  <si>
    <t>$b_{viga} \quad (mm)$</t>
  </si>
  <si>
    <t>N° de cerchas</t>
  </si>
  <si>
    <t>$b_{tribut} \quad (m)$</t>
  </si>
  <si>
    <t>$V_{tribut} \quad (m^3)$</t>
  </si>
  <si>
    <t>Cargas puntuales</t>
  </si>
  <si>
    <t>$P_{cercha} \quad (kgf)$</t>
  </si>
  <si>
    <t>$P_{cost.int} \quad (kgf)$</t>
  </si>
  <si>
    <t>$P_{cost.timp} \quad (kgf)$</t>
  </si>
  <si>
    <t>$P_{tot.cercha} \quad (kgf)$</t>
  </si>
  <si>
    <t>$P_{tot.timp} \quad (kgf)$</t>
  </si>
  <si>
    <t>Solicitaciones a aplicar en ETABS</t>
  </si>
  <si>
    <t>$Q_{timp} \quad (kgf/m)$</t>
  </si>
  <si>
    <t>$Q_{cad} \quad (kgf/m)$</t>
  </si>
  <si>
    <t>$Q_{total} \quad (kgf/m)$</t>
  </si>
  <si>
    <t>L_r (kgf)</t>
  </si>
  <si>
    <t>$A_{trib.cost} [m^2]$</t>
  </si>
  <si>
    <t>$P_{L_r} \quad (kgf)$</t>
  </si>
  <si>
    <t>$Q_{L_r} \quad (kgf/m)$</t>
  </si>
  <si>
    <t>P</t>
  </si>
  <si>
    <t>V2</t>
  </si>
  <si>
    <t>V3</t>
  </si>
  <si>
    <t>T</t>
  </si>
  <si>
    <t>M2</t>
  </si>
  <si>
    <t>M3</t>
  </si>
  <si>
    <t>M1Y</t>
  </si>
  <si>
    <t>M2Y</t>
  </si>
  <si>
    <t>M3Y</t>
  </si>
  <si>
    <t>M4Y</t>
  </si>
  <si>
    <t>M5Y</t>
  </si>
  <si>
    <t>M6Y</t>
  </si>
  <si>
    <t>M7Y</t>
  </si>
  <si>
    <t>M8Y</t>
  </si>
  <si>
    <t>M1X</t>
  </si>
  <si>
    <t>M2X</t>
  </si>
  <si>
    <t>M3X</t>
  </si>
  <si>
    <t>M4X</t>
  </si>
  <si>
    <t>M5X</t>
  </si>
  <si>
    <t>M6X</t>
  </si>
  <si>
    <t>M7X</t>
  </si>
  <si>
    <t>M8X</t>
  </si>
  <si>
    <t>M9X</t>
  </si>
  <si>
    <t>M10X</t>
  </si>
  <si>
    <t>M11X</t>
  </si>
  <si>
    <t>M12X</t>
  </si>
  <si>
    <t>M13X</t>
  </si>
  <si>
    <t>M14X</t>
  </si>
  <si>
    <t>M15X</t>
  </si>
  <si>
    <t>M16X</t>
  </si>
  <si>
    <t>M17X</t>
  </si>
  <si>
    <t>M18X</t>
  </si>
  <si>
    <t>M19X</t>
  </si>
  <si>
    <t>M20X</t>
  </si>
  <si>
    <t>M21X</t>
  </si>
  <si>
    <t>$F_s \quad (tonf/M35m^2+E17:F30)$</t>
  </si>
  <si>
    <t>escalerilla</t>
  </si>
  <si>
    <t>M/Vd</t>
  </si>
  <si>
    <t>$=0$</t>
  </si>
  <si>
    <t>$\geq 1$</t>
  </si>
  <si>
    <t>$\tau_0 $ (Mpa)</t>
  </si>
  <si>
    <t>$\tau_1 $ (Mpa)</t>
  </si>
  <si>
    <t>tonf</t>
  </si>
  <si>
    <t>tonf-m</t>
  </si>
  <si>
    <t>N°Hiladas</t>
  </si>
  <si>
    <t>$V_2 $ $ (tonf)$</t>
  </si>
  <si>
    <t>$M_3 $$(tonf \cdot m)$</t>
  </si>
  <si>
    <t>$d $$ (m)$</t>
  </si>
  <si>
    <t>$\tau_{sol} $$ (tonf/m^2)$</t>
  </si>
  <si>
    <t>$M/Vd$$ (-)$</t>
  </si>
  <si>
    <t>$\tau_{0resist} $ $ (tonf/m^2)$</t>
  </si>
  <si>
    <t>$\tau_{1resist} $ $ (tonf/m^2)$</t>
  </si>
  <si>
    <t>$\rho_h$ $ (-)$</t>
  </si>
  <si>
    <t>$Escantillon $ $ (m)$</t>
  </si>
  <si>
    <t>$A_{esc} $ $ (m^2)$</t>
  </si>
  <si>
    <t>$b $ $ (m)$</t>
  </si>
  <si>
    <t>$f'm $ $ (MPa)$</t>
  </si>
  <si>
    <t>$F_s$ $ (tonf/m^2)$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</si>
</sst>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164" formatCode="0.0000"/>
    <numFmt numFmtId="165" formatCode="0.000"/>
    <numFmt numFmtId="166" formatCode="0.0"/>
    <numFmt numFmtId="181" formatCode="0.00000"/>
    <numFmt numFmtId="183" formatCode="0.E+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47">
    <xf numFmtId="0" fontId="0" fillId="0" borderId="0" xfId="0"/>
    <xf numFmtId="0" fontId="0" fillId="2" borderId="2" xfId="0" applyFill="1" applyBorder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83" fontId="0" fillId="0" borderId="1" xfId="0" applyNumberFormat="1" applyBorder="1"/>
    <xf numFmtId="183" fontId="0" fillId="3" borderId="1" xfId="0" applyNumberFormat="1" applyFill="1" applyBorder="1" applyAlignment="1">
      <alignment horizontal="center"/>
    </xf>
    <xf numFmtId="42" fontId="0" fillId="0" borderId="0" xfId="1" applyFont="1"/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/>
    <xf numFmtId="0" fontId="3" fillId="6" borderId="13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81" fontId="0" fillId="0" borderId="0" xfId="0" applyNumberFormat="1" applyAlignment="1">
      <alignment horizontal="center" vertical="center"/>
    </xf>
    <xf numFmtId="181" fontId="0" fillId="0" borderId="10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73" name="AutoShape 1" descr="data:image/png;base64,iVBORw0KGgoAAAANSUhEUgAABU0AAAEsCAIAAAB44wXuAAAgAElEQVR4nOzdeXxU5b0/8JN9T85MlslkkslMZuZ5JpkshBjCFkJkSZDNwAREoNZaqRat11u9bW/156+/2768tYv23lqt1gUBWTIsgkgiIgIiICogW87JcoYshOwn+578/jjJgNa2QCY5Q/i8//DFCeGZL5hkzuc8z/N93IaGhhgAAAAAAAAAmBDc5S4AAAAAAAAAAJwGOR8AAAAAAABg4kDOBwAAAAAAAJg4kPMBAAAAAAAAJg7kfAAAAAAAAICJAzkfAAAAAAAAYOJAzgcAAAAAAACYOJDzAQAAAAAAACYO5HwAAAAAAACAiWNUOT8vL89ZdQAAAAAAAADA6Hne8p/My8vbtWvXjXxmZWXlU089tWXLFnd3d4Zhent7X3vttRMnTgwMDCQkJDz66KNhYWGOTx4YGHjnnXcOHTrU19en1+sfeughg8HAMMybb7556NAhLy8vq9V6zz333HLZAAAAAAAAABPYLc7n33jI//zzz3/5y1/29vY6PrJp06aqqqq//OUvGzZsCAwM/OMf/3j957/33ntnzpx56aWXtmzZctdddz3//PMMw9TU1Ozdu/f//t//u3bt2o0bN95azQAAAAAAAAAT3q3k/BsP+Tt37ty4ceN99913/Qf7+/tXrlwZHBzs7e29YMECjuOu/91ly5a98MILSqWyp6enr68vODiYYRi1Wr1s2bLf/OY327dvX7du3S3UDAAAAAAAAHAncBsaGrqpP3DjIZ9hmKamJqVSabfbn3zyyR07dkjr9q+3cePGs2fP/v73v//Wxw8dOvS///u/Pj4+L7zwQkxMzE1VCAAAAAAAAHDHurn5/JsK+QzDKJXKf/K7Bw8efP/9979zfn7WrFlbt25NSkp66623bqpCAAAAAAAAgDvZTeT8mw35/9y2bdveeuutZ555hhDy97/r4eHh7e29ePHiCxcuOOsVAQAAAAAAACa8G+2378SQPzg4+Kc//YnjuOeff/7v1+S/9tproaGhy5cvlz7Tx8fHKS8KAAAAAAAAcCe4ofl8587kv/POO6Wlpf9o431sbOy+ffuuXr3a2dlps9lmz57trNcFAAAAAAAAmPD+9Xy+c0N+T0/Pvn37GIb50Y9+5Pjg5s2bKysrf/7zn2/evDknJ6ehoeHpp59mGCYzM3Pt2rXOemkAAAAAAACACe9f9NvPy8v753/eiY8AAAAAAAAAAGCUbvpcPQAAAAAAAABwWTd3rh4AAAAAAAAAuDLkfAAAAAAAAICJAzkfAAAAAAAAYOJAzgcAAAAAAACYOJDzAQAAAAAAACYO5HwAAAAAAACAiQM5HwAAAAAAAGDiQM4HAAAAAAAAmDiQ8wEAAAAAAAAmDuR8AAAAAAAAgIkDOR8AAAAAAABg4kDOBwAAAAAAAJg4kPMBAAAAAAAAJg7kfAAAAAAAAICJAzkfAAAAAAAAYOJAzgcAAAAAAACYOJDzAQAAAAAAACYO5HwAAAAAAACAiQM5HwAAAAAAAGDiQM4HAAAAAAAAmDiQ8wEAAAAAAAAmDuR8AAAAAAAAgIkDOR8AAAAAAABg4kDOBwAAAAAAAJg4kPMBAAAAAAAAJg7kfAAAAAAAAICJAzkfAAAAAAAAYOJAzgcAAAAAAACYODzlLgAAAADGSn19Pc/zPM9zHMdxnNzlAAAAwI3atWvXLf9Z5HwAAICJo6+vjx/BXTrt6eFOdCzRsw8uVv6cY3779DReEDlB5O1ib+8giU8hhBBCKKXe3t5y1w4AAHAnGhgYeOedd/bs2TOaYP8tyPkAAAC3t+rqamnGnuf5qsrLRM8SHZuVzK5bMkMR4nP9ZxIdS3TsomyGYRixrYcXRN5+vODz/ZwgRmliyIiYmBh5/iYAAAB3nn379u3Zs8e5YyLnAwAA3GY6OjocwZ4rPqcI9iF6lurYnPui9NHmGxyEDfKZkqyakqySLu3Vbbxw5dKXF9/bITY0dxNqoZRKU/2BgYFj9lcBAAC4o7W1tW3fvl36tSiKLMs6ZVi3oaEhpwwEAAAAY6e8vNyxIF9sqiN6lupZKd77+93QU/u89ft3vbzgRj6zq7uft4ucIPKCyNnFoOAwKfATQgwGw+j+HgAAAHDNq6++WlRUJP06IyPj5z//uVOGxXw+AACAK2pqarq20567pFUHEh2bpGOXZxo0quQxfWk/X88Uc1iKOUy6rKnr4O0ixxUdLNxmr2ol1EwpNZlMlNLQ0NAxrQQAAGACa2hoOHPmjJ+fX3d399DQ0MmTJ48ePZqZmTn6kTGfDwAA4BKGhoaGl+JzHH/pq8HBIamFnjRp7+k52qNwb3w+/58YGBySOvmV2EVOEBmGIfGpjtl+Dw+PUY4PAABwZ8rLy3vttdcGBwdVKtXoR8N8PgAAgGyuXr3q2GlfVlYmLcWfEc8+eM+0MIWv3NV9Bw93t3iDIt6gkC4bxW7eLvLCkY2f7uEFMVand+zqV6vV8pYKAABwewkPD3fWUMj5AAAA46e7u5vjuJKSEo7j+OKv/X09pZ322csjjFqT3NXdtFDWd9qkyGmTIqXL8spWTqg4e/zr7VvEto5eak529PD39/eXt1QAAIA7B3I+AADA2KqoqJBm7Hmer6utpnrWpGNz0tnH8zODAyfUqfVxMcFxMcELZmkZhmnv6OPsIm8/9d72A7wgKsMipal+QohOp5O7UgAAgIkMOR8AAMDJWltbr+205y6qwvypjqV6dvHUWK3aInd14yQwwCvNEp5mGV6CWHW1nRPq+HP8/j1idV0HpQmOXf3OOkMIAAAAJMj5AAAATlBSUjLSG5/r6miWdtrnZ7PkB3N8vNGdjomODIyODJwzLZphmL6+Qc4u8sKFg/uOvfJn0dsvRJrnl2K/3JUCAADc9tBvHwAA4FbU19c7gj3Pc8bYEKJjiY6lelYV5ip70Ruau0+erT15tra8qrWjsy8owIvo2NkZGqpnw5V+clc3rK6xi7eLvCBydpEXRHIdp/QcBgAAcH15eXm7du1y1mjI+QAAADekr6/P0Rufu3TGy9NdOveO6lmiY93c5K6PYZjrzr07efaqvaqtb4CJUPpMtoRPTgifbAn/7Kurx07XfPbVVR8fH0+PwSSTUjq3z6xXeHi4xl+AYaTML/23u3eAxk9yzPZ7e0+odgYAAAAOyPkAAADjpLq62rHTvrqqwpHqqZ5lg33krm5YTX2nYzLcXtVKqPnSpUuObK8O/47FBY7An5eXx/N8cfHF2Kggaa8B1Su+84/IoqWtlxvJ/JwgqqOiHcv7Y2Ji5K4OAADAaZDzAQAAxkp7ezs/gis+pwj2oXqW6BVUz+o0QXJXN6y7d4AXhqMvJzQHBoc50q/BYGCke4WXF/zLcfLW73fcUpSXlzueaLS3NkiBX0r+vi7TX+DylTbpb83bxYbmbkItjr94UJCr/N8BAAC4Bcj5AAAAzlReXu7Yad8q1hM9O7wgX8f6+7lKw9rKmnZOGN7EXtfQSczDEZdS+vcR9xZy/vXa2tqkfw2O4/jiCxHSeQFxLNGxMepA5/x9Rq2ru5+3i7y9hROaeUF0POwwmUxGo1Hu6gAAAG6Oc3O+q9y+AAAAjJumpqZrO+25S7FRQUTHJulZ6yxjVESK3NUNGz5/fmT6OixcTSklkzIXraRarXZMXzooKCgtLS0tLU26rKio4DjuEse9d5hvqK+Rti1IU/2B/l5jWsk/4efrmWIOSzGHSZfDmxe4oo8Lt5VXtUrPQKTkHxoaKleRAAAAskDOBwCAiW9wcNAR7PlLXw0ODknr0lfnsPSRHNdpQVde2SrtRS8WxLaOXmpOJiQ97z5KCPHzk609vlar1Wq18+bNYximq6tL+pfcd4J78e3DwYHejsyvjw6Wq0KGYdTh/upw/6wpUQzDDA4O8XaRE7hjH51883WRYRiTeZIj9nt4uMo2BAAAgDGCnA8AABNTTU1NSUmJlO3Ly8ukWegZ8eyD90wLU/jKXd2w5pYeadJeWpCv1eoIIUkZc/IfMKvVarmr+w5+fn4pKSkpKcOrHq5cuSIt7y86yVdVHpf6FEqxnw2SrU+hu7ubOU5hjlNIl41id4m9hROObD62hxPE2Fi9tLyfUhoVFSVXkQAAAGMHOR8AACaI7u5uRyc5vvjrQH8vk46lejZ7eYRRa5K7umscvfE5QewfGKTxqYTMXJVFKKWenrfZ+3JUVFRUVFR2djZz3bmDB09zr7x7zNvbnepZqlcQHWvShchYZCjrGzrJd+oklXRZXtnKCRXnTn5t2yq2tvcSc5I01U8I8fd3lYMGAAAARuM2u58AAAC43uXLlx0L8uvrrkiH3i2YonhiZVZQgGxbx7+lvqmLk7bZCyJvF6XV4xmzyfd+RMPDw+Wuzmm8vLwsFovFYpEu6+rqpKn+w7v50tLPqF4htTYkelbe9RRxMcFxMcELZmkZhmnv7OMFkbOfem/7AV4QFaEqx/J+nU4nY5EAAACjgZwPAAC3k5aWFo7jhhfkcxcjw/yJno3Xs0un6WLUiXJXN6yvf9DRP48TRC+fYEoppWmZuYQQInd14yQiIiIiIiIzM5NhmKGhIelZzLFL3FvvnRvsaxuO/XqW6FkPd9n6IwT6e022hE+2DD9tqa7t4IQG/nxJ4d7N1XUdlCZI8/yUUpZl5SoSAADgZiHnAwCAqyspKXFM2nd3NlM9a9Kx+dks+cEcH5c52v1KXYdjxr6ypp3QeEot2QvII4iIDOPm5mY2m81ms3TZ1NQk/d/cuJ/juZP66GBH5o8Mk3PlvEYVoFEF3D1VwzBMX98gZxd54cKh/cde/cvwwxoyws3NVXo3AgAA/D3kfAAAcDn19fXXdtrzvEkXQnRsulGxel68KlS2tvPfIp3fzpUPb7YPZsMppSRh2rx7SVxcnNzVuTSlUjlt2rRp06ZJl6WlpTzPf8lxWwq5zvYmKfBTHUvjWG8v2Z7jeHm5J5qUiSaldCltvuCFj48d2snbRaPRJM3zE0JUKpVcRQIAAHwn5HwAAJBfX1/f8KF3PM9dOuPl6S6FvZlLQol+gdzVXXP5SptjQX5DczehFkpTFy6jTxISGBgod3W3K6PRaDQa77nnHoZhWltbpa+EgkMc98qXURH+RM8SHWuOU2hUATIWGa70C1f6zUwbPgShxN7C24VTR77avEHs7h0g5hRH7Pfxke2gAQAAAAlyPgAAyKOqqmo42HNcdXWF1KEtO4V95N4ZbLCrJKXW9l5pj720Jj9SHU0IiU+bvXQViYmJkbu6CSg4ODg9PT09PV26tNvtPM9f4vldh4qbm2qlLxKpjb+/n5z3MCZdiEkXsnB2LMMwLW29vF3khRMFXxQ6vkgkWq1WxiIBAOCOhZwPAADjpL293bEUny8+r2R9iS6E6BW590frNPFyV3dNaUULPxLsO7v7iTmZ0qn50zFVKwOdTqfT6ebPn88wTGdnp/TFs/cz7vdvHlIE+1A9S/QKqmd1miAZiwwJ8k5PikhPipAuL19p44Ua7vSlvTvFuqYuak50TPUHBclZJwAA3DmQ8wEAYAyVl5c7dtq3tTRI+66XzmTJ2mx/X1d5D2oUu/mRA+15QdTHGQghaTPpqh+QyMhIuauDYf7+/qmpqampqdJldXW19KVVeJy7Ul05vKtfz1I9GxzoLWOdsVFBsVFB82bEMAzT3TPACSJvP7t/9yd/EsSAoFBH5jcajTIWCQAAE5ur3GMBAMDE0NjYyI/guEuxUUFUz6bo2RVZJnXEJLmrGzY0NCRFemlBPuMRQAghZNbauykhxMPDVXr4wz+h0Wg0Gs3dd9/NMExvb6+U+Q98yf1501E/X0860sDfqA2RsUhfH48Uc2iKOVS6vNrQyQsix394qGh7eVUrIdQR+8PCwmSsEwAAJhjkfAAAGJWBgYHh0+x5nrv4FcMwRMcSPbs6h6WP5Hh4uMrxY7UNnY4D7csqWqVwNWMu/QGloaGhclcHo+Lt7Z2UlJSUlCRd1tbWchzHcdyhHXx5+XGiY81xrNTPL5T1lbHOyDD/yDD/WelRDMMMDg7xdpEX+GMHP3/rb+Lg4BCJT6WUmkwmSqmnJ+7QAADg1uFdBAAAblpNTY1jp71dKDfpWKpnZySwP1g4Td4cdb3evgHHgfbF5aJfgIJSSkj67IUUS6YnNpVKpVKpZs2axTDM4OAgz/PFxcVHz/NvFBxnGMYx1U/1rJubbM+h3N3dzHEKc5xCumxq6eEFkROObDm2l7OLWq1O6uRHKY2KipKrSAAAuE0h5wMAwL/W1dV1XQu9rwP9vaSd9nOsKoOWyF3dNdW1HcXlzdJm+yt1ndScQEjSnIVkvdkcHBwsd3UgA3d3d7PZbDabpcvGxkZpqn/DPp7jThq0wVL3fqJnVaF+MtapDPGZOkk1dZJKuiyvbOXtledOnrNtFVvbe000UVqBQin19/eXsU4AALgtIOcDAMB3s9vtjgX5DfU1RMdSPbtgCvvEyqygAC+5qxvW0dXn6J/H2UWFUmU2m0nSzAXLiU6nk7s6cDmhoaHTp0+fPn26dFlaWspx3CmO2/zBpe7OZqpXDE/161gvL3cZ64yLCY6LCc7N1DIM097ZV2IXOeGLvQUf/d4uKpQqKfMTQvR6vYxFAgCAy0LOBwCAYS0tLcMz9jzPFV+MivA36dh4Pbt0mi5GnSh3ddfYq9s4QeSFZk4QxdZeYk6k9K7F+eQpTHXCTTIajUajceHChczI1z/Hcds+4jnuVLQqUAr8RM9qVAEyFhno75WaEJ6aEC5dVtd2cEIDf6G06P13q662ExrvmOpnWVbGOgEAwHUg5wMA3NFGGuNzPM/3dIlUzxIdm383Sx+a4+3lKm3nxbae6yftNRotpdSSnr1sDdVoNHJXBxNESEjIlClTpkyZIl0KgsDz/DmO2/Ex39Jc58j8RM/KeySkRhWgUQXcPVXDMExf/yAviJxw4dD+Y6/+RfTyCXbs6ieEyNh9AAAA5IWcDwBwZ6mrq7s+20u98TMIu3Z+QoSs+5O/pcTewttFTmjmBbGnd5DEp1A6Y2UmoZR6ebnKrgGYwPR6vV6vz8nJYRimvb1d+pZ571Oe/9uhUIWvtI2F6NnYqCAZi/TydLeYlBaTUrqsb+ri7SIvHHrrk128XTQaTY7Yr1KpZKwTAADGGXI+AMAE19vbey3YXzrr7e0uZfuZS0KJfoHc1V3T0NzNCyInNEun30kRJX1W7uofEkQUkFdgYODkyZMnT54sXVZWVkrfUPuO8bU1VWSkez/VK+RtXRGu9AtX+s2YrJYuS+wtvF348tPT724Uu7r7aXwKGeHr6yrnYgAAwFhAzgcAmICqqqocO+2vVFcSXQjRs3NS2UeXzWCDfOSubtjAwNDIgfbNvCC6ewURQiid9OB8LDkGlxYTExMTEzNnzhyGYbq7u6VvtKJT3P+8c9hxFAWNU8TFyHzEg0kXYtKFLGRiGYZpbe/lBJEXTuz4opAXxIhIjaOZn1arlbdOAABwOuR8AICJoL293RHs+eLzStZX2mm/4P5onSZe7uquqanvlPbY84Jor26lNJ4Qc1YOfZgQpVIpd3UAN83X1zc5OTk5OVm6rKmpkab6P9rOXb78mfRtSOMUVMcqQuR8xBYc6J2eFJGeFCFdVlxp4+w13OlLe3eKdU1dhFocu/pxAiUAwASAnA8AcLsqKytzLMhva22QmoQtncmStdny9gm7XnfvAFd+bdI+MDiMEEJpxpzFxGAwyF0dgJOp1Wq1Wp2VlcUwzMDAgPT07fDX3Gvbjnl6DG+ZMetZope5Mb42KkgbFTRvegzDMN09A7xd5IWvi9478r920T9Q6djVbzQa5a0TAABujavcCAIAwL/U2Nh4bac9V6yLDia6kBQ9uyLLpI6YJHd111TUtPMjvfHrGjppfCIhKQvupU8QEhQkZ9MygPHk4eGRkJCQkJAgXdbX10vfv2/sKeb541Lmp3qW6tlwpZwtMH19PJJpaDINlS6vNnTygsiXHvjkQEFZRavj0D5CSFhYmIx1AgDAjUPOBwBwXQMDA47G+Pyl0wzDSNlg7QKW/DjHw91VdrC3d/RJS/GlLnoRKg0hhEzKXLSSYusvgCQ8PDw8PHzGjBnSpZT5T3LcO3sv9PW0SoFf2tvv6ekuY52RYf6RYf6z0qMYhhkaGuIEkRf4Ywc/f+tv4sDgEI1Pdcz2e3riNhIAwEXhBzQAgGupqalx7LS3C+XSjF9mIvvQommhrAu1yC6vbHUcaN/W0UvNyYSk591HKaVo5Q3wL0lpedGiRQzDiKLIcRzHcVs+5DnulFYd6Mj86ogAGYt0c3MzxynMcQrpsrmlh7OLvPDpls/e5+yiVqszmUzSVL9Go5GxTgAA+BbkfAAAmXV2dpaUlEjZniv+OijAm+pYoguZY1UZtETu6q4ZucUfzvZarY5SmjJt7orvU7VaLXd1ALcxlmUzMjIyMjKky/Lyco7jzvL89g+5ttYG6cQ+omOpnvX18ZCxTkWIz9QU1dSU4XMuyytbS+xV5z4/v2ObKLb2EnOio4d/QICcjycAAAA5HwBABna73bHTvqnhqknHUj27IIP9t5VZgbKev/0tvCAWCyIviLxd7B8YpPGphMxclYUluwBjKC4uLi4ubsGCBczIURocx+06wnOvHYxQ+lG9guhZome16kCZ64wJjosJzsnUMgzT0dXHCyInfLHXdpAXRFYZ4djVr9fr5a0TAOAOhLs0AIDxIIqilOpLSkq44otREf5Ez8br2Hun66Mjk+Su7pq6xi7eLnIj2Z4QYjabp91NHiAkPDxc7uoA7jiBgYFpaWlpaWnSZUVFBcdxHM/vPcrX1VZTvcKxwl/eR4QBfl6pCeGpCcM/JaprO3ihkbvwQdH771ZdbSc03rGrX6FQyFgnAMAdAjkfAGCsXOuNz/O9XS3STvv8u0PoQ3O8veRcfHu9vv5BXhA5QeTtIlcuevuFEEIoTcvMJYS40K4BAGAYRqvVarXaefPmMQzT3d0tTfXvP8m/tOFwcIC3lPmJjo2LCZa3To0qQKMKyJ6qYaQfMnaRFy4eLvzstVdFT+9gMoJS6ubmKv1EAQAmEuR8AACnqauru9Yen+elG+4Mwq6dnxARKue5Wd9ypa6DKxelzfbSVBulluwF5BFKWVbmY70B4Ab5+vqmpKSkpKRIl1euXJF++BzYzldWHJceLBIdS+NYNshHxjq9PN0tRqXFqJQu65u6eLvI2z/ZcHg3J4gGg8FxdJ9KpZKxTgCAiQQ5HwDg1vX29jpSPXfpjI+3h9QrK3NpKNEtkLu6azq7+x3983hBDGbDKaXUMj0nD1tnASaIqKioqKio7OxshmH6+vqkZ46HzvKvbjnm7e0u/WiSHj7KW2e40i9c6Tdj8nDzztLLLZwgfPnp6Xc3il3d/cSc7Gjmh5M7AABuGXI+AMDNqays5Edcqa6Ubp3npLI/XpYZEuQtd3XDyipaPj9Xd55vqqxpb+vo9fJ0j09INJtTFy6jTxISGChz+y4AGFNeXl4Wi8VisUiX0lKjixcv7nrjZFNTk6+PhyrUn+rZKSmqNIvMfTeMsSHG2JCFTCzDMK3tvbxd5IQTO94t5AUxIlLjWN6v1WrlrRMA4PaCnA8A8C+0tbVd22nPXQhT+BIdS3TsgvujdZp4uasbVlbRcqGk6Uxxg72qrbm1x6ANMWiDs9KjDNpggzbEVlRmK7yg1WqNRiNCPsCdxtfXl+f5jw9+aM01WHMyyipayipayypbtrxf8uu/fBHg76WJCEgwKqdPjjTFhshYZ3Cg912JEXclRkiXFVfaeHstf4Z7f/fGuoZOYrY4Yn9wsMwNCAAAXJzb0NCQ3DUAALicsrIyx0779tYGomMdm139fF3lCemFkqYjX1w5xzfV1HVIwd4QEyIF++/8/PcP2QsKyzKmZVmt1oiIiHGuFsZTXl7erpf/9c6RvPX7d+3aNQ71gFzq6+sLCgpOHj9szTUsztZ95+c4Yn9ZRWtZRYsixMcQE5KeHDFtUmSQyxzz2d07wI+cA8IJol+AwrGr32g0yl0dAIAT5OXlOfFNGTkfAIBhGKaxsdGx057ninXRwdJRVUTPqsP95a7ums9OX/3s9FWuvLmhudtiUiaalIkk9NmXTt5IqJMcOFZpKyozW9KtVmtMTMyYVgtyQc6HyspKm8126fyp/FzDvBk3+p2et37/8z+deqmsubi8+VJZc1//oEYVmESUs9Kj9NEuNIVe29DJjWT+sopWKfBLs/04ARQAblPOzfmuMisFADDOBgYGrgX7S6cZhpF22q9dwJIf53i4u8pRT4ODQ0WfVnz+dZ1Q2drS3itl+9xMbaJJeWsDzpsRM29GzJFTV373/H+qYxLy8/MxGwYwkZSWltpstisVF6w5hidXzr7ZP26OU5jjho+4r67tkAL/H94809re6+vjaYoNyUhRzUqPcnLRN0kV5q8K85fKGBoa4u0tnFBy/ONTG94U+wcGaXyqyWSSkr+Xl6ssSQAAGE/I+QBwB6mpqZGyPcdxly8L0jr8zET2oUXTQlkXaux8/VRV6eUWKdsvzzHccrb/e7PSo2alR33+de1f//zrAFZntVoTExOdNTgAyOL8+fM2m61DtFtzDBnfyxz9gBpVgEYVMGdaNMMwbR190jz//iMVL759dlJ8GNUP9/AP8JMzS7u5uUmVSJfNLT2cXSyxH9tyYh8viNExsY7Zfo1GI2OdAADjCTkfACayzs7Oay30is8FBXpLS/HnrlDHxVC5q7umt2/AcaD9dVtP02cvpE8//fSv/y1jjF53SrJqSrLqbHHjtnde3DwwZL1/fVpa2hi9FgCMnS+//NL27sueHm7WXEOKefpYvERQgNeU5IgpyREMw+St3790xXqO4/Z+xvFvHmaDvameJXoF1bM6TdBYvPqNU4T4TE1RTU1RSZdCVSsvVJ37/PyObWJzaw81Jzlif0BAgFW15voAACAASURBVLylAgCMHeR8AJho7HY7x3ElJSUcxzU1XCV6lujZhVPZJ1dlBfq70ALOqqvt0qQ9L4hX6jqpOYHS5HmLyWPj3ko6xRyaYg4tLm+27f7rpre68+9/ZPr0MckJAOB0n332WcG7r4ayvg/kUcd6+3EwadKkSZMmSb+urq6WlkoVHueqqyvMegXRs0THUj0r+2mj+uhgfXRwTqaWYZjOrn7OLvLCV3ttH/OCyCojyIi4uDh56wQAcC7kfAC47Ymi6OiNz3EXNREBVM/G69h7p+ujI5Pkru6ajq4+abqeE0ReEJVhkZRSkjRzwXKi0+nkro4xxymeefQue3VbQeHGTW+/bL3vobvvvlvuogDgH/r4449t297URwc98UCKvLPoGo1Go9FIPzH6+vqKi4t5nj94mv/Lu0d9fTzpSOY3ynpoH8Mw/n6eqfFhqfFh0mV1bQdvb+Qv7j/wwZaKmnZK4x2xX6l02iYpAABZIOcDwG3pumDP9fW0SjeRK+ey9IfzvLzc5a7uGqGqlReGF+SLrb3EnEjpXUtXUEKIv78z2/hv3sNbcw0+3h6jHEenCXr6odSa+k5b4c7N77xmXfnAggU32skfAMbH/v37bds2TIoPe/bRNHWEcxaf9/QO2IrKRj+Ol5dXUlJSUtLwM9ba2lrpZ/UnO7mysuOOLf1Uz8reFUXqPpCdoWEYpr9/kLOLvHDxcNFnr78qunsFOZb3U0rd3FylMysA3I4OHDjw0UcfVVRU9PT0+Pr6xsTEzJs3b+7cuWP6osj5AHB7qK2tlVJ9SUkJz/PSoXcZhP1ejiVc6Sd3ddeIbT38yIw9Zxejo2MJIUlT5ixfM7YtoHzCpj7ws63zZsTk5xqCA0e7UFYd7v/42uSmlh5bUdHqjW9a8+/Py8tzSp0AMBq7d+8u2L45a4rmdz+boQzxccqYre29tsKyD49VWvPvYxgnRP3rqVQqlUo1a9YshmGGhoY4juM47thF/k3bcWbklBMp/MubpT093S1GpcU4PI3f0NzNCyJn/2TD4d2cIBoMBkfsj4yMlLFOALjtbN68+cSJE0uXLo2Ojvb29u7t7a2srNy9e3dtbe3q1avH7nWR8wHARfX09PAjuEtnfL09iJ6lesWspaFE51ozzCX2Fk5oljbb9/YOkvgUSmeszCSU0nE70slqtVqt1vfff//x/9qYkayy5hoiQkf7+EMZ4rNuRcKaxcRW9Kl1+UZr/gqr1erpiTcOgPE2MDBQUFBgK9i++G7d6/+V7e/nnG/DusYuW1HZybO11hVrtv5kMcMwmzdvdsrI38nNzc1sNpvNZumysbFRmurfsI/juJMGbfDwCv84hWrUP75GKUzhG6aInD55ONKXVrTwgv3LT89s2Sh2dvcTc7K0vJ9S6uvrQme1AIALKioqeumll67fDWQ2m9PS0p544gnkfAC4U1RWVjoW5F+tqZI6Oc1JZX+8LFP2Zk7Xq2/q4kd64/N20Wg0UUozZtO1hERERMhY2KJFixYtWnTgwIFn//QW1bPWXKNWHTjKMf39PL93L129hNgKv1q1qmDRoiVWqxV9qgHGR0dHh81m27v3vfxc47Y/5Xi4O2fSu6KmfUdRWXF5s3Xlgz9+ap5TxrxZoaGh06dPd3T9LC0t5TjuS55/d/+l7s5mR+anOlb23VhGbYhRG3JPVizDMK3tvbxd5IWTu7YWcYIYodI4Mr9Wq5W3TgBwQf39/X9/1+Tn5zcwMDCmr4ucDwByamtru7bTvvh8uNJP2mm/cEpMbFSC3NVdMzAwNHKgfTMniJ7ewYQQQlIfnE8JIa62dXPevHnz5s07evToH954LTLc35pjNOlG2/7Kw91t5T3GlfcYd39U/KOHH8zMmmO1WkNDQ51SMAD8vcbGxh07dhz55CNrrsH2P7nOGrbE3mIrKrta37H8voef/M9Zzhp29IxGo9FoXLhwIcMwLS0t0vvCto84jjsldVeVzu3TqGR+yBgc6H1XYsRdicOPdCtq2nmhlj/Dvb97Y21DJ6EJjl3943xyCgC4pvT09BdeeCE/P1+r1fr4+PT09FRVVW3dujU9PX1MXxc5HwDGW2lpqWNBfntrg7QaP28WSx+Y4+sz2jZyTlRT38kJzdKk/eUrbZTGE2LOyqHrKFUoxu/wqluWmZmZmZn5+eefv77lL34+ntZcQxJxQiy/d67+3rn6wqMVP3vqseTUaVarNSoqavTDAoDDlStXbDbb16ePL88xbPq90xo1neMbdxSVdXb3W1f9eMqUKc4adiyEhIRMmTLFUaR0WuoFnt/5MSc21Tm29BM96+8r862sVh2oVQfOnR7NMExP7wAviJz96wN7j/z5f0S/AIVjV7/JZJK3TgCQy/r1699+++3nnnuut7dX+oivr29WVtaDDz44pq+LnA8AY66hoWF4mz3H8TwXFx1M9Gyqjl2ZTdThk+Su7prungHHpD0viIHBYZRSYp46dym9fY9Wlu6Vv/766wKbbdOe4/m5Bsc01GjkZmpzM7WHTlb/5lf/oTOmLF++/Pb9JwJwHYIg2Gw2e+lZa47hJ9ZsZw37xfk6W2GZd2DM8vseT0lJcdaw40an0+l0upycHIZhOjo6pHeT9z7l+L8dUrK+jswfGyXn4YIMw/h4eyTR0CQ6/ES1tqGTt7dwpQcOf1RQermFEEopNZlMlNLw8HB5SwWAcePt7b1u3bqHHnqovr5e6rcfHh7u7j7m25GQ8wHA+QYGBhyH3vGXTru7uxEdS/TsAwtZsj7H3Un7S52ioqadF4aDfV1TFzUnEpKy4F76BCFBQTLfMjpRcnJycnIyz/MFBQWb3vvUmmuYmaYe/bDZGZrsDM1np6++/NKv2HBjfn6+o8MWANyU4uLigoKC5rpSa67h6dVOW07/6Zc1O4rKwtT0wR/9nFLqrGFlFBAQkJqampqaKl1WVVVJPfz3HRvu6jIc+3Xs6E8eGSVVmL8qzD/zLjXDMENDDG8XOaHk5Cen3nlL7OsfpPGTHLP949axFQDk4uHhMc6ndSDnA4BzXLlyRcr2PM9fvixIt1lZSYqHlzjt8CenaOvoGw72dtHRQommzlq8kkz4FkqEkF/+8peXL1+22Wyb9hzOzzXMmRY9+mGnp0ZOT4386kL9htdf8PCLslqtkya50DINABd35swZm8020HUlP9cw2TLDWcMePF5lKywzmic/8dT/0+l0zhrW1URHR0dHR8+ZM4cZOaWF47iiU9z/bjzq7+tJ41iqY4meNWhH26NklNzcGOkBhHQptvZwgsjbj205sY8XRE201rGrf0xPYAUAWRw4cOCjjz6qqKiQ5vNjYmLmzZs3d67TtmV9J+R8ALhFnZ2d0mn2HMfxxeeCA72llZPzVqjjYlxr1qi8stVxoH17Ry8xJ1OakTf1Dj0SKTY29qc//WltbW1BQcGmn39szTUsnB07+mEnW8InW8IvlDbZtr+8+a2+5asemTp16uiHBZjATp48aXv3lcAAr1U5BovJad8v+z65bCsqS0uf+dx//fiOOuzdx8cnKSkpKSlJurx69ao01X/QxtuF4zSOJTqW6hVEz8r+9JkN9slIUWWkqKRLe3UbJ1RfOHV+53axubWHmpOk5f2EkMDA0Z6ZAgDy2rx584kTJ5YuXRodHe3t7d3b21tZWbl79+7a2lqcqwcArkJqhiRNmDQ31VIda9KzC6eyT67KCvR3oWWHzS09nF3kyocn7WNj9ZTSlGlzV3yfqtVOWK8+AahUqscee0wU19hstlX/Xpifa1w23wkb7C1GpeUxZWlFy47CtzdveNl63w+zsrJGPyzABHPkyJGCLa9rVAE/WmUxOm+qeeeH5baisrvn5Lz4p6dZlnXWsLepyMjIyMhI6UeQYzfZ4XPc69uPubu7SYFfWnom+5EpOk2QThOUMzOGYZjOrn7OLpYIp/ftPPSiIAaz4VLgJ4SgDQrA7aioqOill15SKpWOj5jN5rS0tCeeeAI5HwBkI4ritZ323CWNKoDqWYtesWymQaNKlru6a0a2Poq8IPJ2sX9gkManUjprdTahlHp4uFAbf5fCsuwPf/jDNWvWFBQULHtspzXHYM01eHuN9p/LqA352brJVVfbbUXbN7/zV+vK78+fP98pBQPc7j788EPbtrfjDYqfPZwaHemcqdq+vsGCwlJbUXleXt4bbz7n5+fnlGEnEg8Pj4SEhISE4eNaGxoapLe2t/ZyPH/cFMs6Mn9EqMz/ev5+nqnxYanxYdLllboOTmjkL+4/8MGWkZNfhnf1Xx8bAMBl9ff3BwR8+0BQPz+/gYGBMX1d5HwA+IahoSEp1UsL8vt6WqVbn1XzWLJunpfnmHcHvXF1jV1StueEZkcr42l3kwcIQSvjm+Lr67t27do1a9bYbLa1T2/LzYxZnmMYfQur6MjAf3sgpb6py1b0/vfe+Zt1xZolS5Y4pWCA29GePXt2FGyeOkn1myczwpXOCZNtHX22wtL9Ryvy8+/bseN3brJPTN8mwsLCwsLCZswY7oYgdZY5yXEb37/Y290ivetJ2+k95X7Xi4oIiIoIyM7QMAwzMDDECSJvLz5cdPz1V0V3ryBpnl+K/ePQvhsAbkF6evoLL7yQn5+v1Wp9fHx6enqqqqq2bt2anp4+pq+LnA8ATG1t7cihd3xpaYl0f5NB2O/lWJx1M+oUff2Dw9vsBZEXRG+/EEIIpWmzFlAcTTx6bm5u+fn5+fn5e/bsefy/Nk+dpLLmGEb/BRCu9Ht0VeKaJdRWeGjlines+SutVivSCNw5hoaGduzYUbB9a25mzP8+m+msJvD1TV22orLjp69aV6zZ/jieoI2KlJYXLVrEXLeKbcsBjuNOadWB0nkxZj2rjvj2jNw48/BwSzAqEowKhtEzDNPQ3M3bRV44vOHIe7xdjIszkBHYoQbgOtavX//2228/99xzvb290kd8fX2zsrIefPDBMX1d5HyAO5GjKTHP89yls36+nkQXQvWKrHvDTTqj3NV9Q3Vth9Q/jxfEqqvt1JxAiGXOQvooIdh9OkaWLFmyZMmSDz/88Jcvvh1vUFhzDDHq0a4uDgrwenB5/OolxFZ4cvnyd5ctW261Wu/AJohwR+nu7rbZbDt37lieY9j4uzmj3xEjqbraXlBYdqms2bry+4/+FDtinIxl2YyMjIyMDOmyvLyc5/lzPF9woLittUHq3k/1LNUrfH1k3hEWpvANU0ROTx1utVha0cIL9tOfndm2WWzv7CPmZEcPf/ywBZCRt7f3unXrHnroofr6eqnffnh4+DgswEHOB7hTVFRU8COGDxnWsfPS2MesTptfcorO7n5eEHlBLBZEXhBZZQQhhFqm5+QRvV4vd3V3kPnz58+fP//IkSO/e+P1qIgAa47BGDvabmHeXh73Lyb3LyY7is49+P3dc+bmWq1WPK+BiaelpaWgoODgR4XWHMPOPy9w1rClFS22wrLq2o78VQ8/+Z+znDUs/BNxcXFxcXG5ubkMw7S3t0vPx3cd4bjXDkYo/Yheiv0K7agfho6eURti1IbckxXLXDtB9uSurUWcIIZHRDmW98fGOuGAFQC4WR4eHt86AGVwcHBM0z5yPsCE1dra6gj2XPF5xx3JwikxsVEJclf3DfbqNql/HieITWI3MScSkrrYaiaE/H3nEhhPs2bNmjVr1smTJ/+65ZUAPy9rriHR5ITOT8tzDMtzDPs+EZ78ySN3ZWRarVaVSjX6YQFkV1tba7PZTp08kp9r3PJHp022XyhpKigs6+jss97/qGOqGcZZYGBgWlpaWlqadOl4ev7+Ua6utnp4V3+cgurYwACZD6AJCvBKSwxPSxxuVVNZ087b67iz/L7d4tWGTkITHBv7Q0KcdtwDAHyn+vr6F198keM4vV6/bt06Qoj08dWrV2/ZsmXsXhc5H2BCKS0tdSzI72xvknYV5s1i6QNzZF9heL3W9l7HgfZcuRiliSGExKfNvvd+Gh0dLXd18G3SKtazZ89us9k27+GtOQbH7eNoLJwdu3B27EefVT33yydN8WlSi5rRDwsgi4qKCpvNxl/8wpprXP/fc5w17JcX6m2FZR5+Ufn3PZaSkuKsYWH0tFqtVqudO3cuwzDd3d3SO+/+k9xLGw4HBXhTHUvjWKJj42KC5a6UiVEHxqgD50yLZhimp3eAF0Tefu7gvqN/+bPo669wTPWj0w3AWHjllVfCw8O/973vnTp16tlnn33mmWeSkpLG4XWR8wFubw0NDdd22nOcISaY6Nm0OHbVHBoZ5i93dd9QWtHClQ9P2nd199P4FEKm5s+glFJvbxfaOAD/SEpKSkpKSnFxsc1m27TnU2uuYcZkJ7R6mjs9eu706E+/rPnDb5+JjI5fvny541E3wG2hpKTEZrNdrbpkzTH8+32znTXsZ19dLSgsDY0kDzz8H2az2VnDwljw9fWVfkJKlzU1NRzHcRx3YDtfUXHckfmpnmWDfeQt1cfbI4mGJtFQ6bK2sYsXRK70wOGPCkrsLY7MTynFyTUATnHhwoWNGzd6e3ubzeaoqKjf/va3//3f/z0O01rI+QC3mf7+finV8zzPXzrt7u4m7bR/YCFLH8txqTbmjWL3tfb4djEuzkApTZtJ7n+IYpH27ctsNj/zzDN2u91ms23ec3h5jkGaIxqlmWnqmWnqz7+ue+OV532DtVardXyedgOMxrlz52w2W1frZWuOccoDM5017Mcnqm2FpXrTpCee+n86nc5Zw8K4UavVarV69uzZzMi7Nsdxh87yr2495uXpLp3YR/Qs0cnfnUQV6qcK9cu8a/ihLS+InL305CdfvPOW2Nc/SMwpjtjv5SXzZgSA25SXl1dPT480pzVnzpy6urpf//rXL7zwwli/LnI+wG2gurrasdO+osIu9fvNSmIfXjJDGSLzzMD1BgeHpOl6KdszHgGUUkJSHpiLo30nGp1O99RTT9XU1OzYsWPzf35szTFIzZ9GaUpyxJTkiK+5xoLNf9rUO5B///q77rpr9MMCON0XX3xR8O7LPl4e1lxDMp3urGH3H75cUFSWmjbj2V89gqPRJgZPT0+LxWKxWKTL+vp6KfYffY/n+ePSiX1S5neFg2ylPj5MNsMwjNjaw9tFTji27cQ+zi5qNFpKqclkohQ77ABuQkZGxvPPP5+fn5+amsowzKpVq65evfqLX/yiv79/TF8XOR/AFXV2djqW4vPF59lgb2mn/bwV6rgYKnd131Db0MmNHGhfXtVKCKWUzphLfkBpaGio3NXB2FKr1Y899lhz82qbzbb6px8uzzEsmx83+mGTaWgyDeUFseC91ze99T/WVetmznTaTCnAKH366ac7tr4WpvB7aHk80TttPnbXgXJbYVlW9rw/vPiUQqFw1rDgasLDw8PDwx0/03ieLy4uPl7Mb9hzob+3VTqxT1rh7+Eh8wI9NthnSrJqSvLw+jt7dRsnVF/68sJum6Nj7vAi/8BA+Y8bAHBZ69at27hx46lTp6SczzDME088sWHDhg8++GBMXxc5H8BVCILg2Gnf3FQrTdovns6S1VkBfi60WE5q4SMdaM8Jol+AglJK6ZTsRcRoNMpdHchAoVA8/PDDq1ev3rFjx/LHd1lzDNZcg5fnaJdvED37y0fTLl9psxW+u3nDK9b7fjBnjtN6mwHcgoMHD9q2vmmMDXnigRSdJsgpY/b1D9qKymyFZUuX3vv6G//H39+1+qrAWJP63ku/bm5ulqb6NxfxHHdSpwmW9uURPasOl/8LQ6cJ0mmCcmbGMNdOwD29b+ehFwUxKCTMsbw/Ls4JT3sBJhIfH58f/vCH13/E3d39wQcfvP/++8f0dZHzAWQjvaOXlJRwHMdzl6IjA4meTdKxyzMNGlWy3NV9Q9XVdsekvXQkD6XJ8xaTxygNDpa/kzC4An9//7Vr165eLc3tb1uQFZufYxj94VKxUUE//cGkqw2dtsLdm955PX/l9+655x6nFAxw4z744IOCbe+kWcKfezzdWS1O2zv6bEVlHxy+bM1fWVDwW+xsAoVCMXXq1KlTp0qXZWVlPM+f5rhtH/IdbY3SJL+0rt7XW+YDdPx9PSfFh02KD5Mua+o6OHsTX1z40f6tl6+0URpPRmBlH8A/4uMztntvkfMBxs/Q0JBjxp7n+f7eVqpjTTp21TyWrJs3+vlPJ2rv7HNM2vOCqAyLpJTSlMyF+SQ21gnbsGGicnd3X7FixYoVK/bs2fPorzbNSI205hrDFL6jHDYyzP+xNUlia09B4Yf3b3zLmr9q2bJlTikY4J/buXOnrWBLdobmxV/McFan9IbmbltR2bGvaqz5q7cXLHXKmDDxGAwGg8GwYMEChmFaW1ul+4cdn/D8qwdVYf5EauanY2PU8q+ZV0cEqCMCZk/RMAwzMDDECSJvLz764Yk3XnN06iHS3n4PDxc64hdgfAwODv6j3xrTJ7zI+QBjq7a21rHTvqysjOhCqJ6dZmYfyLW4Qsed6wlVrY5s39LWS8xJlKYvXUEIIVhKCjdryZIlS5YsKSoq+sUf3raYlPm5Ro0qYJRjssE+D69IWLOE2IqOLVu2KT8/32q1ogU0jIW+vj6bzWazFdw7V//Gb7L9fJ1zv1Rd22ErLDtf0mhd+f1H/j3HKWPCnSA4OPiuu+5y9CW9fPkyz/OXOO69w3xjfY00yS+d3if7Rj8PD7cEoyLBONxjYuTkncMbjrxXYhd1+jjHrn50moQ7xKpVq3p7e7/zt3bt2jV2r4ucD+Bk3d3djt743KWzfr6e0hP32csijLEmuav7BrGtR9pjLy3Ij46JJYQkTZmzfA3RaDRyVwcTQU5OTk5OzuHDh5//6+sxkYHWXINBGzLKMf18PdcupWuWkILC06vvty24Z1F+fj66QIGztLe322y2D/btteYaCv6U4+7unF5oZRUttqKyypp2630/fOIXs50yJtyxYmNjY2Nj582bxzBMZ2endMux7wT3x7cOs8HeI5lf4awuEqMRyvpOT42cnhopXZZVtPDC5dOfnd22WWzv7CPmZEfs9/NzrckPAGd54YUXnnnmmVWrViUkJIzn6yLnAzhBRUXFcLDnuLqr1dKT9Xlp7GPWzOBAb7mr+wbefu1A+97eQRKfQumMVbMoIQTzojBGsrKysrKyTpw48cqWV4MCvKy5BotROcox3dzcViwwrlhg3HOQf/SRH8yYebfVag0LC3NKwXBnamxsLCgoOPbpx9Ycw/Y/OW2y/UJp047CstaOPuuqRxxbrwGcxd/ff9KkSZMmTZIupYN4OY4rfJerrq6Q2vhRvYLq2ZAg+W9IDNoQgzZkQVYswzBtHX28XeSFU7u2HuDtYli42rGrX6fTyV0pgNPExsauX79+y5Yt49xgCDkf4FY4dsrxPM8XX4gI8ye6EKJnF03RaqMsclf3DfVNXVK2LxZEXhCld9CM2XQtIREREXJXB3cQqb/UmTNntthsA+/x+bmGyZbw0Q+7ZI5+yRx90dGKX/zH44kpU61WK1ajwM2qrq622WznzpzIzzU88sJcZw371YV6W1GZu2/U8vwfO45TAhhTGo1Go9FkZ2czDNPX1yfdqBw8zf3l3aO+3h6OzG+MHe3SqtELCvBKs4SnjbwRVNa08/Y6/hy/f494pa6TmhOkOxZKaUiI/NUCjMbUqVOvXLnS1NSkVI52nuPGIecD3KjS0lJHC73O9iap8+3y2Sx5cI7snW+vNzAwVCw0S/3zOLvo6R1MCCEk9aEcs+PwHgC5SPNOxcXFBQUFm/Ycs+YaHOs5RyMnU5uTqf3k8+rn/+tnMfqk/Px8nO0EN6K8vLygoKBSOGfNNTyRn+2sYT87fXVHURkbblz70NPx8fHOGhbgpnh5eSUmJiYmJkqXtbW10hTFJzu5srLjUvd+qmepng1lR9stdfRi1IEx6sA506IZhuntG+AEkRfOHdx39C9/Fn38WMfyftzJwG1q/PsHI+cD/EP19fXXdtpznEEbTPVsWhy7ag511rlKzlJT1+E40P7ylTazOYGQhKxcso5ShUIhd3UA32Y2m5999llBEGw226Y9R/JzDNlTnTAJP3uKZvYUzYkztS+/9KuQMIPVah3nvXBwG7l48aLNZmtpKMvPNU5dO8tZwx46UW0rKtMZU9b/23N42AQuRaVSqVSqzMxMhmGGhoakqYtjF7k3d33NDHQQHUvjhnv4O6stxS3z9vJIIqFJZPhMvrrGLt4ucuUHjx7cwdtFxzw/wcpEgH8MOR/gmr6+vuta6J329HAnOpboQh5YyNLHctzcZH7bu153z4C0x54rb+bsYlBwGKWUmKfOXUpxZwm3C71e//TTT9fU1BQUFGz6z4+tucYFs7SjH3bqJNXUSarTlxo2v/V7hmGs9z+OJdNwvdOnT9tsNqa3xppjSE2Y4axh9x+p2FFUlpw67ZfP/SgqKspZwwKMBTc3N7PZbDabpcvGxkZpSmPDPo7nT8ZFB9M4Vlq3qHKBiY2IUL+IUL+ZacP9+XlB5O1lJz/5cuPbjk5Dw1P93t7y9yAAcBHI+XCnc3Ss4Xm+qvIy0bFEz2Yls+uWzFCEOOeoZGf56kL98bNXuXKxtqGrt28gICBAq9VOnjz/safmsiwrd3UAt0itVv/kJz9palpjs9lWP3UgP9d471z96IdNjQ9LjQ+7WNpss72y6a2e/PsfRQs0OHHiRMG7r4QEeq/ONSYYY5017O6PBFth2azZc3/7+ydDQ0OdNSzAuAkNDZ02bdq0adMYhhkYGPjwww9PnTr16a7ylpYWDw+3MIWvURuSnhQxLTXS20v+jYpSt+NF2Qxz7eSgY9tO7OPtLVGaGMdsf3R0tNyVAsgJOR/uOB0dHde10DvvOIEm574ofbRZ7uq+4Wp955FTV77mGitq2oYYJsjfy6Rjc2ZqiY416UIulDZdLG0+/2Xhtm1b4uKMlhG+vvLvsgO4WUqlGIFQ3gAAIABJREFUct26dWvWrCkoKLA+/p4112DNMXh6uo9y2ASj4v8Y7yqvbC0ofHvT23+23vfD2bNnO6NeuM188skntq1/i1EHrl+dFBcT7JQxBwaGCgpLbUVlixcv/evrzwQEBDhlWIDx19vbe2FECc9ZTEqLSbk8y2wxKUvsLbxd5O3itg9K/2a7NDAwFBXhbzGGzkxTm3Tyt8djg3ymJKumJKukS3t1Gy9cufTlxd02sUnsNlGLNNVPKcXxq3CncRsaGpK7BoAxV15eXlJSImV7salOajwjdcgP8HOtw+Q++fzKqa9rSytamsRuX19PomNNsSFExxIdGxjwD0vlBfFCadOFkqYLpU1RmliLxZKQkJCYmIh3tQkgLy9v18sL/sXnrN+/a9eu8alnHAwMDNhsNptt+6LZsctzDIH+zvkmra7tsBWWneMb8+/7fk6O005Nc0038mXDTLivnO9UVFRk2/Z2oinUmmvQqJwTxTu6+myFZXsP2fPzV1qtVg8P+Wc4nQVfOXeOrq4uKdifP3++4rJgMSqkeG+O+4dtfdo7+ni7WHJ5OPl3dPazwd766ODUhPC7MzT+fq41fdjZ3V9iF7mRtsTDOxwJIYQYDAa5qwP4Dnl5eU780epa35AAztLc3Ozojc9xl7TqQJOOTdKxyzMNGlWy3NV9Q1NLz8HPqr66WF9Z09bR1W/ShRAdu3oxMelYdfiNboqT1rDlzYtjGKa8svVCaenhws9f/nOTMlTtyPxY2w+3Cw8Pj5UrV65cuXL37t2PPvfuzDS1Ndcw+nbQGlXAEw8kN4rdBYUfrN34hjV/9dKlS51SMLimPXv2FGzfNGOy+vmfTgtTOGehU6PYbSssO/pFjXXF/TbbH50yJsC4aW9vP3/+vBTvr9ZUWoxKi0n5o2URxljTjfzxwACvyZZwx5GoNfWdJXaRt4tHTlW/UXDR29tDHeafYFTOSFNbjPL3APb39Uwxh6WYw6TLmroOzt7Ec0UHC7fZq1oJNTtiP7bbwISEnA8ThKNzLMdxJSUl/b2tVMcSPbtqPkvXzRv96l8nGhpieLt4+PMrF0qaauo7+voHLSZlijl09RLy7EsnX3h6+ijHj4sJjosJXpytYximoqb9QknFyU/OvPF6k1+A0rG2PzzcCeeWA4y1e++999577y0sLPzZ7zYk09DlOU6Yjw1lfR+5z7JmMbEVHV6R/441f6XVanV3d6EfETBKQ0NDBQUFtoJtC7JiX3ku65+shLopV+o6bIVlX3ON1pUP/Ojfc50yJsA4EEXRsSa/qbEm0ai0mJR3O2OvojrcXx3uPys9imGYvPX7f/V4+qWy5uLy5t++9mV7Zx8b7GOICUlLDJ+eGhkcKH97PHVEgDoiYPYUDcMwA4NDvCByQvHRD0+88ZrIeARc38N/Iq3QgTsZcj7cxq5eveo49K6srEw6CXZGPPv9BZZwpZ/c1X1DbWMXL4ifna4psbc0it0Mw1hMymmpqkQSmmhSjt3ratWBWnWg1MO8pq7jQmnt2eOX3t34GsMwluQMKfOr1eqxKwBg9HJzc3Nzcw8dOvT8X9/QqoOsuYbR768ODPD6/jLz6iXEVngqP3/rvffmWa1WPz/X+rkBN6urq8tms+3atSs/17D5D/O8nPSEt7yy1VZYdvlKm/W+h37y82ynjAkwphobGx3ZvqO1wWJSWoyK3LVabZRl7F7UHKdwrPmvru0oLm++VNb8/iH7u3v53r7BqIiAJKLMTI8yauXf1e/h7hZvUMQbhqttFLt5u8gLRzZ+uocXRJ0+zhH7cY8Ety/kfLiddHd3O4I9X/y1v68n0bNEx86+4SVn46avb9BxoD0viD7+bG1trcWknDs9eqyz/T8iPcmeOz2aYZj6pq4LpU0XTr+3s+Dtru7+xOT0hIQEi8Wi1TrhVDOAsZCdnZ2dnX38+PGXN78aEuRjzTEkjHpdqJen+6pFplWLTDs/vPDQD/Zk3z0/Pz8fO1xuR6IoFhQUHPr4Q2uOYeefnTbZfqmsuaCwrKWtx7rqkf+YNs1ZwwKMhbq6Osd++/6eFotJaTEqlzwkz3ZFjSpAowqYMy2aYZi2jj5pnv9SWfOej+0e7m7DbZL0LNUrlC5wtlEo6zttUuS0SZHSZVlFC2+vOHv86+1bxLaOXmpOljK/yWTy95f/lEGAG4ScD66uoqLCsdO+rrZaOvcuJ519PD/TFZaBXa+6toMXRE5o5gSxuq6D0gRCLHMW0kcJYVk2Ly/v1/+WIXeNw8KVfrOnaKTVa2Jrz/mSpovFhYV7321q7UlMSpMyf1xcnNxlAnybdPLT6dOnN9tszF7OmmNITXDCJpRl8+OWzY/74LD9ySceSUufaf3/7d15YFNluj/wl+5L2ibpvidNclJyUgotlAJlKVuLyFJIFSgjgxujjuM4Onf0J3dWvXe81+GOd0RwFBFZpQEE5FI2q7IJCLL0BLK0CbSle5qG7uvvj9MeGZUKbeCk6ffzV3MaTl/gbc55zvu8z6PRREREDP608ABUVlZqtdrz507kZsu2/W2Wo0777dVabYGpp4fk5j0/ZswYR50WwLEqKirY/fa6K2dHjCBsbJ87JdEZmt5zAvw900aFpY0KI4TkPHfwk5357ILN8SLDBztPurFhv0SoTBBREuGIEXwPlxBZXJAsLojNhWxs6tBbbAbzuT07jhgtNnFIBLerXyKR8D1SgP4gzgenY7fbucDecI0JC/FTSoRKqXBeenxc5H3MNxuA5pbO2xftheIwiqKU6onZi5VD6NNfGOidkRqZkRpJCGls6igyWXXGz9ce0d6sbqLVo9ncfoqi+B4mwHfGjBkzZswYnU6n1Wq37DupyZZx6zCD8dDU+Iemxh87Xfanf39JnpiyePHiIfSLPAxdv35dq9Warl3QZMt++Z/THXXary9W5ReYgkJkeStfVqlUjjotgKOUlpbqdLqioiLmyjkfbw+1XDxGIc6bOd7Zdizeibu7+8iRI0eOHMm+rK2tZcP+jfv1BsNpeXwQJREmJogoiTAsmP+/kcDfM5UOTe0rPVhW2ag3VxuuGA7us92sbqaUI7ld/cgFA2eDOB+cgtFo5BLyW5rq2WyuxdOE1MoZPl7OVQ3FUn7LYLYZLDa92WZtaFUmJlFUyjyNkqIohzRPXv0/Z9jGNrRc7O7+oB9rC/w905PD05PDCSGtbV2MycoYT2w4vq+k1E7TSWzpfpp2rqctMGypVKrf//73JSUlWq12676vFmfJMsdHD/60MybEzJgQc+J8xdtv/T4kUpmbm4vnXM7GYDDk5+fX3NRrsmUvLZ3qqNN+cbZcW1AcK0167td/QEITOBWLxdK72/7K+aAAL5VcPJ4SP/7QJBGvSe9d3T2Msben74BPEhISEhISMnFibxFi9obwzLVrmz/Ttbc0sBn+7G2hoypuDEZMhCAmQsDuR2jv6DJYGgxm5tiBk+vesXn5Bt1ezI/vkQIgzgee1NTUfLfT3qBnH9+mJgiXzXCuZDNCiL2x/VqJzdC3bh8VHUtR1MjUaQuXKWNiYhz+45b+/DcMw+z6gvnz2kPyuCBaIVYrxCq52PuBP+/w8XbnnmF3dnYzpnrGeGb7RwWMycoF/DRNe3jgYwT4lJCQ8G//9m/l5eW7du3auq9Qky3LnuyAMhNskss3RdUb1v+ntyBWo9GMGuVcLTmHp8uXL2u12rbG0txs2Vh1hqNOe+j4jfyC4qTR6a/++9PR0Q54WgQweMXFxb377a9cCBP70grxZLX4Fwt53rTY3tHFGK1FRitjtJquN9DqJJoet3QFvXr1aoecX6FQKBSKuXPnEkJsNht7o7j9iN6gPxcTIeDC/qgwB6ysDJKXp7taIeYqLlXXtRgsNoP58xOFuw1m2+0xf1hYGL9DheEJN+jwgHR0dPRF9QbDtYse7m7sTvuV88SUZI4zbMe6nel6g75v0b6ltTNRNZqiJuROopRKpZfX/b2+ssEz+7Ver2cYZv+pojffPxYbIaAVYpVcrFaI/Xwf9G+uh4dbcmJwcmJvg1nGZNWZLu3Z8fnrpvqEBDnXrs/HxzEdqgHuVXR09K9+9au6ujytVvuz3x5dnCVbOFM6+NOOVYeNVYddMdRpt/3vlo2dmqXPpqWlDf60MABnz57dtX2dj7d7bpYsSemwknh7j5m1BcWTJk9/860X0UMbeGcwGIqKinQ6HXPlYnSEgFaIZ4wRv/BI5oO/7t+uubWzd93eaL1R0UirR6nVk1ZOp5VK5X39uUKhMC0tjfvUNZvNBoPhil6vPaq322q+W+qXCH19+I9owoJ9w4J92V2QhBCDxWYwF5/54vzmj2xt7V3KkaO5yP9+30kCsPj/rQAXVl5ezu20Lyu9zn4iZyYLVy3gOdPsh+psrewee73ZpjfbZDKZUqlMzaCWPaEMDw/na1RKpVKpVC5atIgQYjKZGIY59q3u7Y8L2ef6bG4/L8/1abmYlotzs2WEEIPZxph0B/eceOu/rVHR8exSv1qtFggED35gMMwFBwevWrUqLy9v165duS/s02TJNNkyd7fBPkdMooKTqGCjpUF7YMPWTe9oljw1efJkhwwY7saJEyfyt/8zIsT3idyRlMQxO2C7unt2FRTnHyqeO3feuvdew+cV8Ein0/Xut2euJMQGqhXiOePFLy/ned+ivbFdZ6ovMtYxRmt1XQudNIamp67KpuVyOV9DkkqlUqk0KyuLENLY2MiuHu35Sm94vzBE5NNbwF8ijIsK4GuEt6MkQkoifDiTEEIabrXrzTaD5XT+2YNsZqhCoWCX+mNjY/keKbgsxPngSI2NjUajkY3t9deuiAK92eesWUuipDGJfI/uX3R39+j76ucZLDbi7q9UKikqecVMpVKpHOFsCQaEyOVyuVy+YMEC0rdP73gRs3778aAAL1reG/Pz8vSEkgopqTBnVgIhpKTUzphMXxacXfuOVRwcyaX3i0SD7X8GcPcEAsGKFSvy8vK0Wu2jL+ycN12Smy0f/GqYQhL06qrUGzdvaQ9t37ppnWbJ4zNnznTIgOFOjh49qt3xoUIifGllsqPu3ZtbOrWHivcdMy/W5G7f/h/YeQQPXk9PD1skn83KHykTqeTinCni1Y/P8uB1C3p9Qxtj6t1v33CrXaVOUatnzVxAO2FFUoFAkJKSkpKSwr4sLS1lbz4/O66vrixXJggpiVApFVFSYYC/J79DJYQEBXhxHQcIIZbyW0ZLxdXzV/fustXWt1JKmqvhHxDgFA8pwDXg8gaDVVJSwu20t9tqFGxt/EnCl/N4TjP7ocraZq42fkmZXalMVCoTJ8+mnqCooZWuKZFIJBIJu3uttLSUYZgzDPPhrpM+3h60XMTG/LzU3U2IDUyIDZyXKSGE3KhoZIw3znxx8cMPrD5+Yi63PzTUAV3QAH6Sh4fHkiVLlixZ8umnnz7171unjovSZMsH36g5LirgNytHV9W1aAv2bvn4/dxHH2N/E8GxDhw4oP1k89ik0D+9MD7cQTW3rQ1t2kPFX54t1+Qu0+76m0POCXCXOjo6uOb2er1erRDTCvGjM8X0L3jeulhjbdGZ6hmjtchkbW3rpJPG0fT4h3LpobXOHBsbGxsbyz57bW1tZWP+g2f1b3/8pcDfSykRsimlCbGBfI+UEEIk0QGS6IBZk2IJIS2tnQaLTW/+9uCewrctNkFgCLerXyaT8T1SGNqcKwyDIcFqtbJRvdFo1OuvxkUKKIkwSSrUTJFHhSXzPbp/0dbexaXiGyw2P4GYoiilMi3zYYrHxDPHYq9t2dnZhJCKigqGYS4xzLb9Z0aMIL3r/ApxBB+lDeMiBXGRArb9bEV1E2OqunT66rbN/ySE0KPGszF/ZGTkgx8YDDcLFy5cuHDhwYMHf/vmpuSRIblZsshBF3AKD/Z9Li+p4VZ7fsGRpUs2anKXLl682CGjhV27dmnzt8+YEPM/r00SBjgmR6miukl7qPji1VrNoyu2/nqOQ84J8JNaW1vZwF6n05lLTOwVecVcceLz2fwOrLK2mV20Z4zWnh6iSkqjR0/KWa52jYuyj49PcnJycnLvHWlFRQUb9h/dqb9+/VSiVET1Zfg7wx5SXx+P5MSQ5MQQ9mVFTbPBbNPrDx0r+MRSZldQSjbmVyqVQ2tFCpwB4nz4ad3d3bfVxjd0d9yipEKlVLR0dpDyaZ5zzH6otKKRrZ9nMNsqa5sppUqpHJW1QPk8RQUGOsVz3PsnMjIyMjKSfZ5dXV3NLh1ojzIdrTaVXEQrgtUKcXQ4DyVqI8P8I8P8Z06MIYTUWFsYk5X5du/u/I9aWjvVo8axuf1xcQ6okQ5wJ3PmzJkzZ05hYeFf1m2QRgdosmXSmMF+IAQFeD2Zq1o+X6k9dHrRoi2LF2tyc3NRYGlg2tvbtVqtVpu/aLZs43/O8PF2zM5kc5lde6jYXHZL8+jjz/9uukPOCdCPxsZGnU7Hhvc3y6/TCrFaEfzEgmBKwvPabHlVU5HRqjNZGaPV00dI03RSWuaSlbTLl4Jnb42mTZtGCOnq6rp27ZrBYPjysuGfn5z0cHfjdvVTUsfU/hikyFC/yFC/qWlRhJCu7h6jxaY3608ePfPh+zbi7k/1USqV7u7O1XYanBDifPhxlZWVXGBfUlLM1safNFK48qGkEJFz1VRvbO4wmG36vr53IaGRFEUpkyfPzaXi4+P5Hh1vwsLCwsLCMjMzCSF1dXXsbcf+DUW3GmrYdEFaIY7no1ZNqNh3Wlr0tLRoQojN3lZktOquFRTs32a1t6mTUtmYH52r4T7JzMzMzMw8derUPza/Jwryzs2WJSYMtniEj7f78vlU3jxq16HLP1u+J3vO3MWLF7v8U0UHunXrllarLTh4QJMt2/UPh+UwXyup1xYUWxvaNEtX/bavNTfA/WC327n99nU1N1VyMa0QP/dIZELs/S1H/5Ou37zF9bcXBIaq1erUjFmPraKH7cqwu7v77V2Nampq2BvdE/v0BsNpLuBXSoW8bH78Hne3EYkJIu4iVWdrNVhsBvNXW0/u05tt8fFSbqnfNRIxwOEQ50MvbjuTXq836q/4+Xj0lsdfHCaPU/A9uu8zl9m58vj2xnYqMUmpHLfgEUqpVPr68v/R7GyCg4MnT57MVgjnbkcOb2Fqq2+yAb9aIeZl05ow0JvtUk4IaWzqKDJZdcbP1x7R3qxuotWj2YsxRVEPfmDg2iZOnDhx4sQLFy5s2vqOu9sITbZs9MiQQZ5zxAiiyZZpsmX7Pjc+/9xT6ROnaTQaVKPoX01NjVarPX2yUJMt/+Tvsx112otXa7WHiru6ejTLnktNTXXUaQFuZ7Vauf323AP02ctj46NU/A6spNTONrfXmazBoVE0TU+aOffpF+igoCB+B+aEQkNDQ0NDMzIy2JfsPfAZg+Hj/Uxnu70v5hcppUJ3d/7LMwcLfSaMjpgwOoJ9WVJq15tvXDp9eed2263eO+HeYn5+fjzs1gQnhDh/WLt+/bqhT3VVOVsbf06a6FePTOalW1s/bPY2rqG9wWyLiY1XKpVJ42doHlNGRUXxPbqhJDAwkA1yCCFNTU3sbcranUU3y77mevXxkr0m8PdMTw5PTw4nhLS2dTEmK2M8seH4vpJSO00ncaX7H/zAwFWlpKSkpHzIMIxWq92y75QmW8ZOv0GaP10yf7rk8InS1155YaR6XG5ubkxMzOBP62LKysq0Wq3uyllNluyZ/3JY24KvL1XtKigWiKVLV/wGHxfgcDU1Nb3N7RmmrdlKK8S0InjeE7Lo8FH8DsxgsXHr9lHR8Wq1esZc+nmVCg0j7wkbJLNf19fXs6tfWw/p9foz8VEBvRn+UlFkqFNE0WzlY7YKUl9m67m9O48YzDZxSASX3u+EvRLggUGcP7w0NDR8t9Ner4sI8WOTlOalx8dFOt0tkcHyXUP7js5u5cjRFDVp6RQlRVGenvx3SXEB/v7+aWlpaWlppK9cEMMwG/YxJSVnaLlYrRCr5GKVnIeWeD7e7ql0aCodSgjp7OxmTPWM8cz2jwoYk5UL+GmaRkMsGDx2LhUXF2u12i17v8rNlrMbIwdpdkbs7IzYr87dfPONV2Mk6sWLF7tM7c9BMplMu3btKrMUabJkv35kmqNO++XZm9pDxTES9arnV+OfGhyosrKSW7cnXY3slXFRBsV7sHe1uJ4xWouMVsZkTUiQ0zQ9J4d+maZ9fJxrc+UQJRKJ0tPT09PT2ZclJSV6vf6SwbDzsL7RXsut81NSoY8X//vkBX6eKXRoCt2bQVZW2Wiw1BqKjAX7t5ZXNymVKq6Gv1DoFGUI4MHAXbLrMxqN3E771uZ6dqd9bqaQenyGtxN8Nt2uxtrSm41vsRnMNvZh5PhpysdWKZH+er/5+PikpqayOa6dnZ3sPc3WQ7qrf/+6t26/XEwrxG5uDzp1zcPDLTkxODmxdzMhY7LqTJf27Pj8dVM9e2fDwp0NDIZMJvvd735XXl6en5+/ZV+hJlueleGAnlJTxkVNGRf19aWq9/7xukAs1Wg0w3mRmU2daLSaF2fL0n822VGnPXSidNehYlVS2u9e+0+kToBDlJeX9+63v3zWy9OdVoiTFOKl02l+92x3d/f0Nrc3WhmTNTFxJE2PylmiXo2n3vdfQkJCQkLCnDlzCCG3bt1i76t3faE3rD8WFuKnlAiVCUJKIoyNdIoEipgIQUyEYHp6NCGko6Nbb7EZzMyxAyfXrbV5egdyu/qxL9Ll4XPBBXFlRdiVe3l8ECURjpOL8maNdFQXYkfp7OwuPFN+QVdTUmqvs7V2dfUEBQVJpdIpM2a+kZWF6xZfPDw8uJ40PT097FJGfiHzx3cOURJh75Z+udjTk4dWC7RcTMvFudkyQojBbGNMuoOfnnjrv61R0fHsUr9arUamIgxMdHT0r3/969raWq1W+7N/O5qbJZs/Qzr407IbUi5erd2+aU1XV09u3i9TUlIGf9oh5MKFC/nflUJwWEm8fcfM2kPFEzOmv/HXX+FZMAzS9evX2Ysdc+UbgZ+nWiEepwj++ZxJYl5br3V0dBeZrDqjtchoNVhsNK2m6bGPPkbTND3CUSUr4R4FBARw6yLd3d2ff/75mTNnth4orq+/4uY2QhToLY0JHD0yZGpalMCP/+RTT083tUKsVojZl30rap+fKNxtMNsUCgUX84eHO2DnGjgVxFGuoKOjgwvs9Vcvenr0tgmZNE9MSRxWu9hRzlyqOnel2mC2VVtb2tq7ZHFBsrjAxbNlsrhAWVwQY7LqTPXnTnz60UcfJiTIuQxtVNfjy4gRI9RqtVqtZl9eu3aNYZj9J5n/fO+IJDqAW+r39eHhw4RtgZszK4EQUlJqZ0ymLwvOrn3HKg6O5NL7RSIe9h3AkBYSEvKLX/xi+fLl+fn5j7zwmSZbpsmSDT6TZfTIkNEjQ66V1OfvXr9lY5tm6aqJw6AI/KlTp3bteE8Y6L0iRzn41gasnp6e/IJi7aHiOXMeXrvu/wUE8NA3BFxDSUlJX2x/IVjoQyvEk1Tip+dPDgrgs0RRS2tn77q9yWopv6VWJ6tU6SumqRMTE3kcFXC4nMeioiKDQc+ufCzMoGiFuPhGQ/ENe3FpQ+GZ8g/ydZ4ebqFiX3l80Fh16OSxTlFMKlTsGyr2ZesfE0KMlgaDxXzuqwtbN9la27uUI0crFAo27Pf25vMJFzgE4vyhqry8nCuPX15+gy0Kmpks/MXCScJA5/rN1JmsX1+sulpcf7Omqbmlkw3sH86UsIH99978L6u1FpvOdO3Q3lNr/maNiIzlYn40rOJRYmJiYmLi4sWLCSFGo5FhmEPnmDUbCyND/dhOQmq5WODPwwNstiDNvEwJIeRGRSNjvHHmi4sffmD18RNzuf1Y8YO7JxAIVq5cuXz5cq1Wm/tC/sKZ0sVZMr9BP89KTBD9+7NjzWV2bcHmrZve1Sx5gm1+6XoKCwu1OzZIogOey0tyVDuPltZO7aHiPUfMubm5W7e+gUItMADslauoqIgpuhgV5k/LxZnJ4l9qpvK79NrXccbKmKwVNc20ejRNT3lqNq1QOF3Do+Gpra2NK9NQUmKi5WI1JV4xV5z4fPbtb5PFBcniggjp3fbFhf17j1nWbLzk6+0REeqXmCBMSw4fnTjYJi8OoZAEKSRBc6fFE0IabrXrzTaj5ev8bwoMZltEZAy31B8b64CNbPDgIc4fMhobG7lt9gZ9kSjQWykVUlJR9rIYSfRIvkf3L4pvNJy7Un3FYC2rbLQ3trOB/axJsT8a2PeDkggpiXDhTCkhxFxm15nMxw+fX/+uNVAYxoZtKpVq2PaAdQYKhUKhUCxcuJAQUlJSotPpvrzMrN36pTjQu7d0v0IsDODhqVNcpCAuUsAWoa2obmJMVZdOX922+Z+EEHrUeDa3H81m4W54enouXbp06dKlu3fvfuq17dPGR2uyZKJB5/FKYwJ/++SYm9VN2kO7tn78z8WPPMZu+3QNBQUF2k82jVIGv/ZMalSYv0POabO35RcUF54p1+Qu3b37bw45Jwwf165d691vX3RZEhNAy8Vz0oJfzpvh481nlSLbrba+zfb11oZWdVKqSjX9uYfphIQEHkcFnJaWlt5pwzClN8xs9uIT84Mpqewuz3CnsH/LXsOf/nFO4OcZEyGg5eIJY8Lv6fb4PgkK8EobFZY2Kox9ef3mLYO54ur5q3t32WqsLcpENRf2I4tqqECc79TY8p5Go1Gv19ttNWxt/AUZQmp5pp+vE/3fFd9oYEz1F6/WWMpu1dvb2MB+6rioew3s+yGNCZTGBLJPHMsqGxlT+bmvLm/6sN7DO4hbrcXOIh6xJWoefvhhQsiNGzcYhjnNMB/sPOnn60ErxGxj4WAhD6XyIsP8I8P8Z06MIYTUWFsYk1V3cf8e7aaW1k71qHFskkhcXNyDHxgMLYsWLVq0aNH//d//vfTmxymq0MWH7CtTAAAgAElEQVRZssFX244K8//Vz0bV2Vp3HSpYvnmj5pFl7FOzoevTTz/V7tw2eWzkm7+d4Kjf98raZm1B8XmmJvfRx7b9+iGHnBNcHldZhl2CpSRCtUK8IEP8/1bO8vTgobIMp87WyhbJ15msTc2d9KixNJ2WvRiXIWfR2NjIzZuKmzfYu5dVi8PkcQ5IrLhT2L9uO1N8o0EY4B0fHTBKGZycGOwMYX98VEB8VMCsSbGEkNa2Lr3ZZrBcOvjpF2+bbYLAEC69H/1NnJkTxYpACKmrq2OjeoPBoNdfZdt1JkmEminyqLBkvkf3Hfaz6durNabrDbX1rWxgn54ckTePegCfTWwdUbYadlVtM2OqZc7t3rl9Q2dntyppHBvzo+oyj+Li4uLi4tj1yZs3bzIMc76o6ONPT3u4j2C7DdNyUXgIDx2JQsW+09Kip6VFE0Js9rYio1V3raBg/zarvU2dlMrG/FhIgX489NBDDz300LFjx/6y9sOE2CBNtkwSPdhljWChz9OP0nnzKW3BVxrNx7m5j2o0Gnd352qG0r+uri6tVqvV7nx4Wvx7f5nq7+uY/GdL+S1tQXHxjQbNksd/+W8zHHJOcGHsrmnW1as6tnxMbqb4j09nPfhOMberqmthjFbGWMeY6js7u+lRaerkSQuWqqKjo3kcFXDsdju3bl9Xc5PNRnzukciEWOV9/bl3Dvsri280BAt9ZHGBKapQeXwQ72G/j7f77Z2PKmqajRab3nC48NDOkjI7RSnZmJ+iqJAQp9iPACzE+Tzr7u7msvH1ej3palJIgpRSUV6WUPmLLHd356qhZ21oM5htb75/wdfbIzLMj5aLc2YmUFI+W3GGh/iFh/ixvUPqbK06Uz1TdOCzT7fYG9vppFQ2t18qdUDFbBiYqKioqKioWbNmEUKqqqrY6+jOw0xnWwO7zq+Si6PDHZPZe0+Egd4ZqZFsKZq+jZGfrz2ivVndRKtHs0+L0HIGftSMGTNmzJhx8uTJtze9Fyzy0WTJBl9hzt/Xc0VO4vL5yvyCbx595JN58xfk5ub6+fHcoPsnNTc3a7XafXs/1WTLtv9tloeDVkr1Zlt+gamuvlWzdNXLkyY55Jzgkn64a5pWiPOyxKrneN4Ic7O6qbe5vdHam3g4buojP0fiobOw2WxcbN9QX8Wu289eHhsfpeJrSN8L+w1m24nzFYdPlm7ao29p63zx58mUVBjBxxrJD0WG+kWG+k0ZF0UI6e7uMVhserP+5NEzGz+wdY/w49L7lUrl0Hpm7XoQ5/OgoqKCjeqNRmNJSTElESqlwkkq4eNzR/GS2NyPnh6iN9dzDe27u3uokWNWrFjh5eV169atq1evvvb3MwkxgSq5iMei65xgoc/ksZGTx0YSQuyN7YzJyhiPHCvYWVnLlrShVSoVIjcehYeHh4eHT58+nRBSV1fH3pnt/VLXZK/t3c8vF8VF8bDpS+DvyXY+I4S0tnUxJitjPLHh+L6SUjtNJ3EFIB/8wMCZTZo0adKkSefPn9+0ba2H+whNtix50HWV3N1HLJmrWDJX8enRa089uWLqtFkajUYsFjtkwI5ltVq1Wu2XXxzRZMm0/8j+6T9wdy5dq9MWmDo6u3Pzfsm2rQL4nubmZi5CKyu1DGDX9H1yo6Kxd7+90eoXEEzTdGrGrMdW0Sgk5CS4Gw+GYZob69jY/qEVkthINd9D68W1WtCZ6kvK7DSdlD55YlBQUGdn53m9fnuBvrnRynbUUkqEygShlyf/UbSb24jEBBH3sJtdEdSbv9p6cp/ebIuPl7Lr/EqlMirKKToODCuI8x+ElpaW3qZ3er3h2mWBnyf7KzrdQRt+HKuqrsVgtunN9QaLzXS9QalMpChq0gzlyjtk4xgMBp1OxxZdjwjx42L+QAGfbWkCBV4TRkdMGB1Bvvvc/GrDl3vZz02u6RqPIxzmgoODp0yZMmXKFEKIzWZj79gKNjPWugq1XKxSiGm52FE1uu+Jj7d7Kh2aSocSQjo7uxlTvc50bvtHhxiTlZs2NE17eODDEwghJDU1NTX1w6KiIq1Wu2XfKU2WbHyyA9brFs6ULpwpPfjl9d/+5tnRqZM0Go3zVI6sqKjQarUXz5/UZMm2vjXLUac9e7kqv6DYXyh59LEXuUaeACy73c7l5FdXlakVYloufkYTLovj+dl9SaldZ7IyRmuRqbel64Tpc558nhYK+Ux1BE5NTQ33VKij1cYmEi58yok2w9ob23Wm+iJjnc5U37cuNeWJWd9fl3rooYcIIXa7nU0Bzi/U69edjwrzo6RCSiJMTBDxkhr5Q+Ig7/TR4emje6+DJaV2g6X0ypkr2h02e2M7lZjEhf3On7DmAnCrer9cv36dS8ivramgJEJKEjQnTfTCo1MD+Og61o+Ojm69xaYvqTdYbHqzzcdPRFGUUjl26kPU3TR0YX9j2fJRZrNZp9MdL2LWbz8eKPCi5SJaEaySi/jNU/D18RirDhurDiO9kZuVMZ7Z/lEBIjcnIRQK2aVRQkhjY2NRUZFOp1u7k6m4eYZNwqTlYoWEh81pHh5ut29IY0xWnenSnh2fv26qT0iQcwUgfXycKw0HHjy1Wq1Wq00mk1ar3br/uCZLxiY0DtKcqfFzpsZ//nX5X/74W6k8OTc3VyKRDP60A2axWPLz883Gi5ps+fOLpzvqtF+du6k9VBwZq1r1y9Uo6QSc+vp6LrZvqK9iLwcznaDHkNHSwPW3j4yKU6lUU7PnP6dWCwQCfgcGrKqqKja2LyoqIl2N7Lq9ZorSSZLeCbfP1FjHmOrtje0qdYpaPWvG/J/eZxoYGDhu3Lhx48axLy0Wi8FguGow7Cm8Vm+tYntsKxNESonQScp1sz2PsyfHEUIamzsMZpvB8s3+/KNvWWwicTiX3s/vpc2FOcUkcA0NDQ29Te8MBoNeFxHiR0mFI6XCBROcKCOIU17VpDfbDOZ6vdlWXt2kVKqUyqQZc6lnlcqgoIEHVFKpVCqVzp07lxBSVlbGMMw5htm057SHhxsb8/NVgI3j4eGWnBjCpdf2RW6Fr5usCQlyLub39fXlcZDDmUAgSE9PT09PJ4S0tLSwd3jvf8pYLF+z6/xqhXjwe6EHhpaLabk4N1tGCDGYbYxJd/DTE2/9tzUqOp59YKTGfd7wJpfLX3nlldLSUq1Wu2XfF5os2ewMB/Qcnp4ePT09+tSFyrff+n1wBKXRaBITEwd/2nty7do1rVZbV2nIzZb/Nm+qo0575GRpfkHxSPW43776H+jPDISQ2tpabr99a7OVje2dIbP6Wkk9m5BfZLJKJDKaprMW0L/B3YLTYIv+FhUVMZfPeni4qRXiJIV46XQ6VOws/0FVtc1MX2zfWzdanf7wo4OqGy2RSCQSyezZswkhzc3NbBiy/6T+rQ2FbPttpVRESYWDrxfrEAI/zxQ6NIUOZV+WVzXpzbWGImPB/q3lVU2UciQX9iMdxlEQ5w+K4TatzfVKqZCSCHOnC6nHZ3h78b9n5nbNLZ3sHnu92aY31/c+RVNPzF58v56ixcTExMTEZGVlkR8UYFP1xfwxETwHRf8SuVlsOtO1Q3tPrfmbNSIylov5AwN5yB4HQoivr+/YsWPHjh1LCOno6GDX+TcdKDIY+tb5FWJaLh7BR7VKSiqkpMKcWQmEkJJSO2MyfVlwdu07VnFwJDdzRCJ+nkcAv2JjY1988cWamhqtVrvid8cWZ8nmT5cM/rQTUyImpkScZ2o2vf9fHn7RGo0mOflB5J1eunRJq9V2NpdrsmSp6gxHnXZ/oUVbUDx+wtQ3/vqr0NBQR50WhiJu9VWn03W1N7Cf7TlPKyLD+MxD7ukh3KI9Y7RSlJKmk+bl0q+q1Z6ezpWVOWyVlpb2PhW6fM7Px4NWiFMV4seyHNbUc/DKKhvZ2F5nqr/f5Rj9/PzGjBkzZswY9mV5ebler9fr9QdPG26Wlyqlwt6N/VIhv/tqOdHh/tHh/mwh7Y7OboPZpjczhQdPrn/X5ukdyKX3UxQ1gpf7PJeAOP/eVFdXf7fT3mCgJEJKKhwnF+bNGhke7CyPDDmW8lvcon29vU2ZmERRKfM0ypcf+K6Y7xVg0+l0DMN8tpGx26rZgE0lF0ljeA6nKYmQkggXzpQSQsxldp3JfPzw+fXvWgOFYWzYplKpUE2HL56entwFrLu7m720f3KUYd4+k5ggYnfc0XKxo8p93xM2LW1epoQQcqOiUWcqPfPFpQ8/sPr4ibncfkQyw01oaOgzzzyTl5e3a9euR399QJMt02TJBn+vwhaPKDJatTve2bKxQ7P0mfHjxztivD/i7Nmz+dve9ff1eDRbrlakO+ScPT1k16Hi/ILirOyH/rH2FTxFHbbKy8t7M/K51Ve5+NFMnm+l2J19bHP7q8X1NK2m6ZTcPPqPNO3mxsPFBX7o+vXrfbH9N0EBXrRcPJ4SPzF3kjDQm++h9TKX2XWmevYJEXsDOW7K7BW/eNA3kNHR0dHR0eyNd3t7OxvzHzlveGfLcV8fDy7sl/PdsY/l6eHGPuBjX9ZYWwwWm8FcuPGLPQaLTS5XcDE/OlbcE8T5P6Gjo4Nreme4esnLy42N7TPmB1NSnru2/FDDrXa92WboW7ePio5VKpX0uMxFy5XO06Y1ODh48uTJkydPJrdV1jm2Q1dZcYaL+SkJzxk70phAaUzg3GnxpPdxbPm5ry5v+rDvcSxN0zS64/DGzc0tKSkpKSmJfXn16lWGYfZ8VfT6uiMJMYHcOr+PNw85NXGRgrhIAbsVraK6iTFVXTp9ddvmfxJC6FHj2dx+5ymoBvdbYGDgypUr8/LytFrt4ufzc2Yl5GbLBz8z1QqxWiE2XW/QHty4ddM7miVPsSUtHeWrr77S7ng/MtR/1aO0PN4xd4GtbV3aQ8W7DxcvXqzZvOUvXl5OsaAED9KNGzf6Yvtv/P08aIU4Vc7/6mtre1dvkXyTle2xolan501WqVS89VeD7ykpKemdOVcuBAt9aIV4kkq8asFkJ1mXJr0Job2xPZsQOnn2w7940VkSQr28vG6/a6qqqmLD/sJdhpKS05REmJggZOv5OUkqRKjYN1TsOyml92bJaGkwWMznvrqw9eOGltZO5chkLuz39naW5zvOCXH+jygrK+N22peX32DLWswYI3xm0SRhgNPNJ9P1BjYV32C2tbZ3KUeOpqgJuZMopVLp/DdSgYGBEyZMmDBhArltM/aGvbqSku9iflrOc0+pmAhBTIQgKyOW9G6vqmXO7d65fUPv9iqapulBba+CQRo5cuTIkSM1Gg0hxGAwMAxz8Azz1oZjUWH+bPUdlVws8OMhzTIyzD8yzH/mxBhCSI21hTFZdRf379FuamntVI8ax6b3x8XFPfiBwQPm5eW1bNmyZcuW7d69e+Wr22ZMiNFkywZ/NZHHB73ydEppRaP20CdbNq3PXbJy1qzBVr8/cuSI9pONiQmi3z4xJjbSMfuqbLfatAXFx06XaXKX7t79lkPOCUOF2WzuXX29cl4c6E0rxBMSxU/O4/luqqmlo3ezvdF6s6qJThpN0xlPzKTRedd5mEymvtj+24hQP1ouzkwW/1IzlZer+Y9iTFYutmcLPA2Vkg1sji37dLi7u9tgMFy7du14kWFD/mlCiDJB2FvPTyp0koR5hSRIIQli197sje16s81g/jr/mwKD2RYeEc0G/BRF4YbqhxDnE0JIY2PjdyX0rhWJhT7sTvs5TlDW9Ydq61u5hvZ6s00mkymVynFTsvOeHNrZLLdvxu7s7GQ/3rcf1jH/c4aWi7l2fbwkZnPCQ/zCQ/zY3US95VKLDnz26Za+cqlqleqny6XC/cN+1ufk5BBCSkpKioqKjn3L/GPzl+wKADuFggJ4eP4VKvadlhY9LS2aEGKztxUZrbprBQX7t1ntbbQ6hX1alJCQ8OAHBg/SokWLFi1adODAgRff2JyqDs3Nlg2+LmlspODFnyfXWFvyC/Zv+fgDzSPL582bN4DzfPbZZ/mfbB6fHP6XF8aHOSh3uqq2WXuo+JsrNZpHf7b9hbkOOSc4P5PJ1LvfvuhieIgfrRBPHSV+btFUAa/NhuyN7UV9ze1r61vppDE0nfncXDU+eJ2HwWDo7YFXdCk2QkArxLNSxb9ekunn4xTRSl/DJqvOVN/XsCk5Zwm9eig3bHJzc0tMTORqu9bV1bFL/ZsOGPT6M/L4QErSW8zPSbYnBwq8xiWFjUsKY1/euHlLb6nQf3t1/25btbVFmahWKBRs5O8kyRT8GtHT08P3GPhRUlLCJeTfstcqJUI2IZ+SCp3kA4XT1d3DhvQGs81gsY3wEHD5Kkql0kkett1XbHke9rluQkwgF/P7Os3/1I+1P6VVqn9pf5qTk7Nn7U/s9ch57uCePXvu82CHI25HH3PlG4Gfp1ohVsnFtELMe4paY1MHV+rpZnUTO3NomsbMcXnHjh3L3/GhIj5Iky2Lj3JMMWR7Y7u2oPjwyVJN7pKtW7f+5LQhhOQ8dzAvL0+bv2PWpNjcbJmj8mCv37ylLSg2Xm/QPLpy5syZDjknPBh384FDfvCZc+3aNZ1OV1RUxBRdjosScLlU/N5Qcd3LiozWW00d6lFj2Q/Y+Ph4HkflqgY8c/pi+8vS2EC21A6tEDtJNeuW1k4uti8ps9N0EtePme+hPQhGo5ErSdbWbKO4Yn4Soaen01WsaG3r0pttRouN3cLsJxBz4dIQ6tiak5PjwNs5ZwmTHoC6urrbSuhdi48KUEqFyVLhI1MVkWGj+R7d91XWNhvMtmtmm8Fss5TZKWWiUpk4eTb1BEUNw1Jw7IU5NzeXEGIwGHQ63aFzzJqNhREhflzMz+82rUCBV/ro8PTR4eS7q8JXG77ce/tVgcfhQXx8fHx8/EMPPUQIKS8vLyoqOq/Tffzp6d7SL3IxrRA7ag3zngj8Pccnh49PDieEtLZ1MSYrYzyx4fg+dpvo8LmZGIZmzJgxY8aMEydO/M/Gf4aKfXOzZZR0sHVJAgVej2tG5s2ntAVf3/2faqv9etObDusRYzDbtIeKq+taNEuffinDYfX5wQlxze2ZoisKiVAlF82bKH5lxQwvTz4jtOq6lt6Hp0ZrR1/3snlL1M5TpQi41okMU0RJhGqFeEGG+P+tnOXJa8Imx97YzsX2fSs3U56YpRqG2zoUCoVCoWC7ZdtsNjaG+uSoQa8/FxMuYAN+SiqMDuezNQbHx9s9OTE4ObE3SmIjKb3hcOGhncWldm59lKKokJAQfof6wLjyen5XVxc7I41Go16vJ11NVN+GE0oidHd3rmXw1vYug7k3FZ97CpWYmEhRlEwm43t0TspsNveu8185HyjwouUiWhGskot4X6TlfC/LC6uyzqayspK7U+3pvEXLxSqFSC0X89vPifTOnHpd31I/Zo5r++abb/K3rfX2dNdky0YpHfMkN+e5g3e7tnYXb7sbl/V12kPFbe1dmqXPjhs3ziHnhAfv7ldlv+tvqhC7u/F5T1VR3cT07ZQe4RHAlcuNiIjgcVTDzT3MHIWYVojVcjGtELvxOnM4XOoHY6q3N7bTSansCg12Yt6J2Wzmlvob6qu5mF8pFTpPsi2np6eHTYtmdz13j/Cj+iiVSqfadoH1/P5UVFRw085iLmEn3CSV8PG5o5wn9uOUVjQaLGxDe1t1bTOVSFPUqKwFyuexq+TuSKVSqVTKPmgsKytjGOYcw2zac9rDw42N+Wm5aPDbXwfDw8MtOTEkOTGEEJLz3EEeRwI/KiIiIiIiYsaMGYSQmpoadofIns+LWputvbewcrGjqpHdEw8PN+6xNGaOyxs7duzYsRuvXLmi1Wq37DulyZKnjQrje1D34Ozl6l2Hin0C43LzXuBKOoPLe/3F+9XT8W6UVjRym57YJqbJE6YvexJNTIeA13/N58zhVNU2M32xfWdf6sfDj6Ky8l1h78CzsrIIIY2NjWzwtfeEQf9BYYjIh5II2dZ9cQ7alTZII0aMSEwQJSaI2JfWhjaDxWYwn9h+6jO9xRYXJ+HCfhdL/BnycX5LSwsX2OuvXQ7w96IkQUqJcIYmXBbndAk2jc0d+tsW7UNCIymKUiZPfvgRJapEDlJMTExMTAz7iVNVVcWu0O48zHS2Naj6Yv6YCB4CNhgqQkNDp02bNm3aNEJIfX09O4X+bxPTUF+lkovUimBaIZZEO8UVC1wS2/fIaDRqtdqt+45rsuWTxzp7C8bj31RoDxVHxIx84plXh2FSKzxglvJbXA+8IFE4TdPjp2U//hwtEon4HhoMDWWVjWxsrzP1dUoeN/WRn6NT8qAIBIKUlJSUlBT2ZWlpKRuafXZCX11ZztY+S5SKKKkwgNdinBxxkHd6cnh6cu9/ekmp3WApvXLmyq5PbDZ7O5Wo5pL8/fz4XCwcvCEZ51ssFkOf2poK9qHRnPHCXz/KczXXH1VSauca2tsb25UjR1HUuJwlSoqinL/3xhDFtgyZPn06IaSuro7N7f9sI2O3VbMBm0ouksYgYwLuSCQSZWRkZGRkEELsdjtbX+roNqa6sozLU5XHOaavOMDtFArFq6++euPGDa1Wu2XfF5ps2ayJsXwP6kccOVW6q6CYUo196Xev4zk13D+mGw2M0aozWYuM1rDwGJqmnaozOTg/c5mda4AXKAyjaXrclNkrfqEahuWuHozY2NjY2Fg2U7K1tZWN1w6evfb2x18K/DzZDH9lgigh1ll+hRNiAxNiA7MnxxFCmlo6DGab3vzN/vyjb1lsInE4t6t/KG7iGBpxPlv7obeK3jVdVJgfJRWOlAgXTJDERqr5Ht332ext7HK9vsTGZYMkjZ+heUwZFRXF9+iGneDg4MmTJ0+ePJncFrAd26GrrDjDJmar5CJKMtjyV+DCAgMD09PT09PTCSHNzc3sOv97u5gb18/QCjFbVlo56ApqALeLi4v7zW9+U11drdVqt/zuWG627OFMCd+D6vVZoUV7qDgtfeqf3vglFsHgftCbbWxze53JGhsnpWl6xlzVC2r1UF9bgwfGYLFxsX1EZKxKpcLjIV74+PiMGjVq1KhR7Etue/XRnfrr10+xFdOUCSKlRCgK8uZ3qCx/X88xqtAxqt7tP+VVTQZznZ75v0OfbSurbKSUI7ld/UMijch54/zbauMb2lsaKKmQkgTlThcqn+C5lOuPur2hfUdnt3LkaIqatHSK0tmqOwxztwdsLS0tbMC2Ya+upOS7mJ+Wi/keJjgvPz+/cePGsTXG2tvb2YrBG/czJuPXvev8cjGtwBQCxwgLC3v22WeXL1+en5+/5MWDmmyZJovPsqzaQ8W7Copnzp7z9j9+FxSEfBZwJK5IPmOyyuUUTdPzNOrfqVTe3k5x9w/OjzFZudg+IUGuUqmyFtC/oWkkzzqPyMjIyMjIqVOnEkK6urrYKO/Ly/p/fnLSw92NkgiVCb31/Pgeaa/ocP/ocP/M9GhCSEdnt8FsM1h0Xxac+ud6m4dXIBfzUxTlnG3OnbTefk5ODt9DAAAAAAAAAOiPo4rkD5d6+47q9AMAAAAAAADgcE7bF8mN7wEAAAAAAAAAgMMgzgcAAAAAAABwHYjzAQAAAAAAAFwH4nwAAAAAAAAA1+G8dfgAAAAAAAAAXFhlZeWIESP8/f0de1rE+QAAAAAAAAA8MJlMf/vb39ivly1bFhAQ8Prrr4eGhg7ytMjbBwAAAAAAAOBBRkbG+PHj2a9bWlpGjx49+CCfIM4HAAAAAAAA4MuqVasEAgEhxN/fPy8vzyHnRJwPAAAAAAAAwA+RSPT4448TQh555JHAwECHnBNxPgAAAAAAAABvMjMzCSFz58511AkR5wMAAAAAAADwzN3d3VGnGtHT0+OoczlQTk4O30MAAAAAAAAA4MeePXsG/Gedt6/eYP5WAENCTk4O5jkMAGYODAxmDgwApg0MDGYODBNOO9WRtw8AAAAAAADgOhDnAwAAAAAAALgOxPkAAAAAAAAArgNxPgAAAAAAAIDrQJwPAAAAAAAA4DoQ5wMAAAAAAAC4DsT5AAAAAAAAAK4DcT4AAAAAAACA60CcDwAAAAAAAOA6EOcDAAAAAAAAuA7E+QAAAAAAAACuA3E+AAAAAAAAgOtAnA8AAAAAAADgOhDnAwAAAAAAALgOxPkAAAAAAAAArgNxPgAAAAAAAIDrQJwPAAAAAAAA4DoQ5wMAAAAAAAC4DsT5AAAAAAAAAK7Dg+8BwANSWlr68ssvb9++3c3NjRBitVrXrl2r0+kCAwPnzp07f/589m3nz5/ftm1bWVmZu7t7YmLiypUrY2Nj+zkOMDDfm5A6nW716tXe3t7sd2fNmvX444/f6c13mr0wHGDmwMBg5sDAYOaAU8H9PNw9xPnDwtmzZ99555329nbuyBtvvBEWFrZhw4bu7u4333zTy8srOzvbZrP9x3/8x4svvjhx4sTOzk6tVvvnP//5/fffv9NxHv9GMKT9cEKWlJSkpaW98sord/PmH529D2LcwDfMHBgYzBwYGMwccCq4n4d7grx917d79+7NmzcvWbKEO1JVVVVSUvLUU0/5+fkJBIJHHnmkoKCAEOLh4eHt7d3ThxDi5+fXz3GAAfjhhCSEmEymhISEu3nznWYvuDzMHBgYzBwYGMwccCq4n4d7hfV81zdt2rRFixZZLBbuCPu77eXlxb50c3OrqKgghAgEgtdee+3Pf/7z3//+956eHqFQ+Oabb/ZzHGAAfjghCSHFxcV1dXVHjhxpa2sbP378k08+yWZF3v3sBZeHmQMDg5kDA4OZA04F9/Nwr7Ce7/rEYvH3jkRERMTExGzatKmtre3WrVu7du3q6Ohgv7V+/fqJEydu27Ztw4YNISEhO3fu7P84wL364YRkD2ZkZKxfv/7tt9+urKx899137/TmfmYvuDbMHBgYzBwYGMwccCq4n4d7hTh/mHrttdeqqqqeeOKJ119/PSUlxRGdBWcAAAvHSURBVN/fnxBSWVlZVla2cuVKb29vkUiUl5d3+vTpfo4DOMqf/vSnrKwsd3d3kUi0ZMmS/ifYj85eGJ4wc2BgMHNgYDBzwKngfh76gbz9Yaq5uXn16tVsqs9nn30mlUoJIe7u7oSQ7u5u9j1sJc9+jgM4RG1t7f79+5cvX+7p6UkI6ezs5JLQftSPzl4YhjBzYGAwc2BgMHPA2eB+HvqB/+Bh6n//93/37NlDCCktLf30008XLFhACAkNDVUoFJs3b25vb79169bOnTszMjL6OQ7gEAEBAYWFhTt27Ojq6rJarVu3bp05c2Y/7//R2QvDEGYODAxmDgwMZg44G9zPQz+wnj9Mvfjii2vXrt29e7dQKFyyZElqaip7/NVXX123bt2KFSs8PDwmTZrEdYW903GAwfP29v7DH/7w/vvvL1u2zM/PLzMzc/ny5f28/06zF4YbzBwYGMwcGBjMHHA2uJ+HfoxgSzU6m5ycHPbpFIALwzyHgcHMgYHBzIEBwLSBgcHMgWHCaac68vYBHpCamhq+hwBDEmYODAxmDgwApg0MDGYODBNDaKoPjTj/+PHjVVVVfI8CYFBWr169bt06u91+pzdgnsOPwsyBgcHMgQHAtIGBwcyBYeInp7rzcPY4v76+/q9//euaNWtQExKGOrvdfvjw4WeffXbfvn1dXV23fwvzHPqBmQMDg5kDA4BpAwODmQPDRD9T3dk4dR2+wsLCDz/8sLGxkRCCpqMwpHV3d7e2thJCmpqaNm7cWFdXt3LlSvZbmOfQD8wcGBjMHBgATBsYGMwcGCb6mepOyHnr8PE9BAAAAAAAAID+OGcdPuddz9dqtQcOHNi5c2dTU5O/v/+WLVv4HhHAwFVWVj7zzDPp6emrVq0SCoXswZycHMxz6B9mDgwMZg4MAKYNDAxmDgwTd5rq/I7qTpw3znd3d58/f35mZuaWLVsuXbrE93AABuull17KyMj43kHMc/hJmDkwMJg5MACYNjAwmDkwTPzoVHdOzhvnswICAp555pna2lq+BwIwKBEREREREXf6LuY53AlmDgwMZg4MAKYNDAxmDgwT/U91ZzM06l6GhITwPQSA+w7zHAYGMwcGBjMHBgDTBgYGMwfgARsacT4AAAAAAAAA3A3nrbfvnHULAQAAAAAAAIgTx61YzwcAAAAAAABwHYjzAQAAAAAAAFwH4nwAAAAAAAAA14E4HwAAAAAAAMB1IM4HAAAAAAAAcB2I8wEAAAAAAABcB+J8AAAAAAAAANeBOB8AAAAAAADAdSDOBwAAAAAAAHAdiPMBAAAAAAAAXAfifAAAAAAAAADXgTgfAAAAAAAAwHUgzgcAAAAAAABwHYjzAQAAAAAAAFyHB98DAAAAgAEqLS19+eWXt2/f7ubmRghpb29fu3btuXPnvLy8Zs+evWzZMvZtdzqu0+lWr17t7e3Nvpw1a9bjjz/ez/sBAABgSECcDwAAMCSdPXv2nXfeaW9v54589NFHjY2NGzdubGpq+v3vfx8aGjpr1qx+jpeUlKSlpb3yyivfO/Od3g8AAABDAvL2AQAAhp7du3dv3rx5yZIl3JGurq5jx47l5uZ6e3uLxeKFCxcePXq0n+OEEJPJlJCQ8L0z9/N+AAAAGBKwng8AADD0TJs2bdGiRRaLhTtSU1PT3t4eFxfHvoyJiblx40Y/xwkhxcXFdXV1R44caWtrGz9+/JNPPunt7d3P+wEAAGBIwHo+AADA0CMWi793pK2tjRDCbbb38vJij9zpOHuSjIyM9evXv/3225WVle+++27/7wcAAIAhAXE+AACAK/Dx8SF9UTohpL29nT1yp+OEkD/96U9ZWVnu7u4ikWjJkiWnT5/u//0AAAAwJCDOBwAAcAWhoaE+Pj5lZWXsy7KystjY2H6O19bWbty4saOjgz3e2dnp5eXVz/sBAABgqECcDwAA4Arc3NymTp26Y8eOlpYWq9W6d+9etkj+nY4HBAQUFhbu2LGjq6vLarVu3bp15syZ/bwfAAAAhgrU4QMAAHARK1asWL9+/RNPPOHu7p6dnc3G7Xc67u3t/Yc//OH9999ftmyZn59fZmbm8uXL+z8PAAAADAkjenp6+B7Dj8jJydmzZw/fowAAAAAAAAD4cU4btyJvHwAAAAAAAOAn1NTU8D2EuzU04vzjx49XVVXxPQoAAAAAAAAYplavXr1u3Tq73c73QH6as8f59fX1f/3rX9esWePm5uxDBQAAAAAAAFdlt9sPHz787LPP7tu3r6uri+/h9Mep6/AVFhZ++OGHjY2NhBB/f3++hwMAAAAAAADDUXd3d2trKyGkqalp48aNdXV1K1eu5HtQd+S8dfj4HgIAAAAAAABAf5yzDp/zrudrtdoDBw7s3LmzqanJ399/y5YtfI8IAAAAAAAAhqPKyspnnnkmPT191apVQqGQPei069POG+e7u7vPnz8/MzNzy5Ytly5d4ns4AAAAAAAAMHy99NJLGRkZfI/irjhvnM8KCAh45plnamtr+R4IAAAAAAAADFMRERERERF8j+JuDY0i9iEhIXwPAQAAAAAAAGAIGBpxPgAAAAAAAADcDSettw8AAAAAAAAAA4D1fAAAAAAAAADXgTgfAAAAAAAAwHUgzgcAAAAAAABwHYjzAQAAAAAAAFwH4nwAAAAAAAAA14E4HwAAAAAAAMB1IM4HAAAAAAAAcB2I8wEAAAAAAABcB+J8AAAAAAAAANeBOB8AAAAAAADAdSDOBwAAAAAAAHAdiPMBAAAAAAAAXAfifAAAAAAAAADX4f7HP/6R7zEAAAAAAAAAOMz69evlcrmPj4/FYvmv//qv8ePHe3l5Xb169euvvy4sLBzAt5RKJXfyL7/88siRIxcuXDhz5szevXunT59OCFmzZs2ECRPYN3Bfr1mzJikpadOmTRcuXNi7d6/JZLpw4YJCobh06dLevXsvXrz4zTffuLu7R0ZGrlu3Li4uTiAQEEK6u7vXrFmTlpbm5ta7MP/GG2/o9foLFy4cP37c19c3IiLiTj+R5fEg/o0BAAAAAAAAHhSZTHbjxg2hUGgwGGiaNplMo0ePtlgsMpnMx8dnAN+6/eRTp06dOnUqIWTPnj1JSUn9j0QgEDz11FOEkDVr1rBfXLx40WKxPP300x4eHp2dnTt37vTw8EhJSbl8+fKsWbMIIUajUSaTeXh8F637+vqyf7alpeW9995LTk7u/4cibx8AAAAAAABcSkJCwvXr1wkhpaWlmZmZJpOJEHLjxo2EhISBfeuHP6KoqKi+vn7y5Mn3OrZTp049/PDDbBjv4eExf/78kydPJicn63Q69g3ffvttamrqj/7ZtrY2Ly+vn/wRWM8HAAAAAAAAlxIfH3/06NHW1lZPT8+oqKjKysrOzk5CiI+Pz8C+9b3zNzQ0HD58+Omnn+aOtLS0vP/++9zX/Yytra3Nz8+PeykQCFpaWnx8fEJDQ2/evBkSElJbWxsbG3v7H2FP3tjY6Ofnt2jRop/86yPOBwAAAAAAAJfi4eHh6emp1+vZpfiQkJCLFy9KJJIBf+t7du7c+fDDD7Pb6Vlcaj0hZM2aNf2MzcfHp6WlxdfXl33Z1NTEfp2SknLp0qXIyMgf7gVgT97Q0LBp06aAgAD24IgRI7g33P41Qd4+AAAAAAAAuB6JRHLixAm5XE4IkcvlX3/9NbfNfmDf4hQWFkZFRVEUNbCBTZgwYe/evWymQGdn5759+yZOnEgIoSjKYrFcuXJlzJgxP/oHg4KC0tPTCwoK2JdCobCyspIQUlVVJRKJbn8n1vMBAAAAAADA1SQkJJw6dYotTa9QKPbu3cutzA/gWw0NDV988cWCBQsIIUePHo2JieGy9JctW+bv73/3Axs9enRnZ+cHH3zg4eHR1dWVmpo6atQoQoibm1tsbGxdXV1gYOD3fiJn7NixJ0+evHnzZlRU1Jw5c/bs2ePh4dHd3Z2Tk3P720b09PTc678XAAAAAAAAADgn5O0DAAAAAAAAuA7E+QAAAAAAAACu4/8Dr1xpVakTZc4AAAAASUVORK5CYII=">
          <a:extLst>
            <a:ext uri="{FF2B5EF4-FFF2-40B4-BE49-F238E27FC236}">
              <a16:creationId xmlns:a16="http://schemas.microsoft.com/office/drawing/2014/main" id="{8969BCC1-2A4C-4629-9798-55D2E40D852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121920</xdr:rowOff>
    </xdr:to>
    <xdr:sp macro="" textlink="">
      <xdr:nvSpPr>
        <xdr:cNvPr id="3075" name="AutoShape 3" descr="data:image/png;base64,iVBORw0KGgoAAAANSUhEUgAABU0AAAEsCAIAAAB44wXuAAAgAElEQVR4nOzdeXxU5b0/8JN9T85MlslkkslMZuZ5JpkshBjCFkJkSZDNwAREoNZaqRat11u9bW/156+/2768tYv23lqt1gUBWTIsgkgiIgIiICogW87JcoYshOwn+578/jjJgNa2QCY5Q/i8//DFCeGZL5hkzuc8z/N93IaGhhgAAAAAAAAAmBDc5S4AAAAAAAAAAJwGOR8AAAAAAABg4kDOBwAAAAAAAJg4kPMBAAAAAAAAJg7kfAAAAAAAAICJAzkfAAAAAAAAYOJAzgcAAAAAAACYOJDzAQAAAAAAACYO5HwAAAAAAACAiWNUOT8vL89ZdQAAAAAAAADA6Hne8p/My8vbtWvXjXxmZWXlU089tWXLFnd3d4Zhent7X3vttRMnTgwMDCQkJDz66KNhYWGOTx4YGHjnnXcOHTrU19en1+sfeughg8HAMMybb7556NAhLy8vq9V6zz333HLZAAAAAAAAABPYLc7n33jI//zzz3/5y1/29vY6PrJp06aqqqq//OUvGzZsCAwM/OMf/3j957/33ntnzpx56aWXtmzZctdddz3//PMMw9TU1Ozdu/f//t//u3bt2o0bN95azQAAAAAAAAAT3q3k/BsP+Tt37ty4ceN99913/Qf7+/tXrlwZHBzs7e29YMECjuOu/91ly5a98MILSqWyp6enr68vODiYYRi1Wr1s2bLf/OY327dvX7du3S3UDAAAAAAAAHAncBsaGrqpP3DjIZ9hmKamJqVSabfbn3zyyR07dkjr9q+3cePGs2fP/v73v//Wxw8dOvS///u/Pj4+L7zwQkxMzE1VCAAAAAAAAHDHurn5/JsK+QzDKJXKf/K7Bw8efP/9979zfn7WrFlbt25NSkp66623bqpCAAAAAAAAgDvZTeT8mw35/9y2bdveeuutZ555hhDy97/r4eHh7e29ePHiCxcuOOsVAQAAAAAAACa8G+2378SQPzg4+Kc//YnjuOeff/7v1+S/9tproaGhy5cvlz7Tx8fHKS8KAAAAAAAAcCe4ofl8587kv/POO6Wlpf9o431sbOy+ffuuXr3a2dlps9lmz57trNcFAAAAAAAAmPD+9Xy+c0N+T0/Pvn37GIb50Y9+5Pjg5s2bKysrf/7zn2/evDknJ6ehoeHpp59mGCYzM3Pt2rXOemkAAAAAAACACe9f9NvPy8v753/eiY8AAAAAAAAAAGCUbvpcPQAAAAAAAABwWTd3rh4AAAAAAAAAuDLkfAAAAAAAAICJAzkfAAAAAAAAYOJAzgcAAAAAAACYOJDzAQAAAAAAACYO5HwAAAAAAACAiQM5HwAAAAAAAGDiQM4HAAAAAAAAmDiQ8wEAAAAAAAAmDuR8AAAAAAAAgIkDOR8AAAAAAABg4kDOBwAAAAAAAJg4kPMBAAAAAAAAJg7kfAAAAAAAAICJAzkfAAAAAAAAYOJAzgcAAAAAAACYOJDzAQAAAAAAACYO5HwAAAAAAACAiQM5HwAAAAAAAGDiQM4HAAAAAAAAmDiQ8wEAAAAAAAAmDuR8AAAAAAAAgIkDOR8AAAAAAABg4kDOBwAAAAAAAJg4kPMBAAAAAAAAJg7kfAAAAAAAAICJAzkfAAAAAAAAYOJAzgcAAAAAAACYODzlLgAAAADGSn19Pc/zPM9zHMdxnNzlAAAAwI3atWvXLf9Z5HwAAICJo6+vjx/BXTrt6eFOdCzRsw8uVv6cY3779DReEDlB5O1ib+8giU8hhBBCKKXe3t5y1w4AAHAnGhgYeOedd/bs2TOaYP8tyPkAAAC3t+rqamnGnuf5qsrLRM8SHZuVzK5bMkMR4nP9ZxIdS3TsomyGYRixrYcXRN5+vODz/ZwgRmliyIiYmBh5/iYAAAB3nn379u3Zs8e5YyLnAwAA3GY6OjocwZ4rPqcI9iF6lurYnPui9NHmGxyEDfKZkqyakqySLu3Vbbxw5dKXF9/bITY0dxNqoZRKU/2BgYFj9lcBAAC4o7W1tW3fvl36tSiKLMs6ZVi3oaEhpwwEAAAAY6e8vNyxIF9sqiN6lupZKd77+93QU/u89ft3vbzgRj6zq7uft4ucIPKCyNnFoOAwKfATQgwGw+j+HgAAAHDNq6++WlRUJP06IyPj5z//uVOGxXw+AACAK2pqarq20567pFUHEh2bpGOXZxo0quQxfWk/X88Uc1iKOUy6rKnr4O0ixxUdLNxmr2ol1EwpNZlMlNLQ0NAxrQQAAGACa2hoOHPmjJ+fX3d399DQ0MmTJ48ePZqZmTn6kTGfDwAA4BKGhoaGl+JzHH/pq8HBIamFnjRp7+k52qNwb3w+/58YGBySOvmV2EVOEBmGIfGpjtl+Dw+PUY4PAABwZ8rLy3vttdcGBwdVKtXoR8N8PgAAgGyuXr3q2GlfVlYmLcWfEc8+eM+0MIWv3NV9Bw93t3iDIt6gkC4bxW7eLvLCkY2f7uEFMVand+zqV6vV8pYKAABwewkPD3fWUMj5AAAA46e7u5vjuJKSEo7j+OKv/X09pZ322csjjFqT3NXdtFDWd9qkyGmTIqXL8spWTqg4e/zr7VvEto5eak529PD39/eXt1QAAIA7B3I+AADA2KqoqJBm7Hmer6utpnrWpGNz0tnH8zODAyfUqfVxMcFxMcELZmkZhmnv6OPsIm8/9d72A7wgKsMipal+QohOp5O7UgAAgIkMOR8AAMDJWltbr+205y6qwvypjqV6dvHUWK3aInd14yQwwCvNEp5mGV6CWHW1nRPq+HP8/j1idV0HpQmOXf3OOkMIAAAAJMj5AAAATlBSUjLSG5/r6miWdtrnZ7PkB3N8vNGdjomODIyODJwzLZphmL6+Qc4u8sKFg/uOvfJn0dsvRJrnl2K/3JUCAADc9tBvHwAA4FbU19c7gj3Pc8bYEKJjiY6lelYV5ip70Ruau0+erT15tra8qrWjsy8owIvo2NkZGqpnw5V+clc3rK6xi7eLvCBydpEXRHIdp/QcBgAAcH15eXm7du1y1mjI+QAAADekr6/P0Rufu3TGy9NdOveO6lmiY93c5K6PYZjrzr07efaqvaqtb4CJUPpMtoRPTgifbAn/7Kurx07XfPbVVR8fH0+PwSSTUjq3z6xXeHi4xl+AYaTML/23u3eAxk9yzPZ7e0+odgYAAAAOyPkAAADjpLq62rHTvrqqwpHqqZ5lg33krm5YTX2nYzLcXtVKqPnSpUuObK8O/47FBY7An5eXx/N8cfHF2Kggaa8B1Su+84/IoqWtlxvJ/JwgqqOiHcv7Y2Ji5K4OAADAaZDzAQAAxkp7ezs/gis+pwj2oXqW6BVUz+o0QXJXN6y7d4AXhqMvJzQHBoc50q/BYGCke4WXF/zLcfLW73fcUpSXlzueaLS3NkiBX0r+vi7TX+DylTbpb83bxYbmbkItjr94UJCr/N8BAAC4Bcj5AAAAzlReXu7Yad8q1hM9O7wgX8f6+7lKw9rKmnZOGN7EXtfQSczDEZdS+vcR9xZy/vXa2tqkfw2O4/jiCxHSeQFxLNGxMepA5/x9Rq2ru5+3i7y9hROaeUF0POwwmUxGo1Hu6gAAAG6Oc3O+q9y+AAAAjJumpqZrO+25S7FRQUTHJulZ6yxjVESK3NUNGz5/fmT6OixcTSklkzIXraRarXZMXzooKCgtLS0tLU26rKio4DjuEse9d5hvqK+Rti1IU/2B/l5jWsk/4efrmWIOSzGHSZfDmxe4oo8Lt5VXtUrPQKTkHxoaKleRAAAAskDOBwCAiW9wcNAR7PlLXw0ODknr0lfnsPSRHNdpQVde2SrtRS8WxLaOXmpOJiQ97z5KCPHzk609vlar1Wq18+bNYximq6tL+pfcd4J78e3DwYHejsyvjw6Wq0KGYdTh/upw/6wpUQzDDA4O8XaRE7hjH51883WRYRiTeZIj9nt4uMo2BAAAgDGCnA8AABNTTU1NSUmJlO3Ly8ukWegZ8eyD90wLU/jKXd2w5pYeadJeWpCv1eoIIUkZc/IfMKvVarmr+w5+fn4pKSkpKcOrHq5cuSIt7y86yVdVHpf6FEqxnw2SrU+hu7ubOU5hjlNIl41id4m9hROObD62hxPE2Fi9tLyfUhoVFSVXkQAAAGMHOR8AACaI7u5uRyc5vvjrQH8vk46lejZ7eYRRa5K7umscvfE5QewfGKTxqYTMXJVFKKWenrfZ+3JUVFRUVFR2djZz3bmDB09zr7x7zNvbnepZqlcQHWvShchYZCjrGzrJd+oklXRZXtnKCRXnTn5t2yq2tvcSc5I01U8I8fd3lYMGAAAARuM2u58AAAC43uXLlx0L8uvrrkiH3i2YonhiZVZQgGxbx7+lvqmLk7bZCyJvF6XV4xmzyfd+RMPDw+Wuzmm8vLwsFovFYpEu6+rqpKn+w7v50tLPqF4htTYkelbe9RRxMcFxMcELZmkZhmnv7OMFkbOfem/7AV4QFaEqx/J+nU4nY5EAAACjgZwPAAC3k5aWFo7jhhfkcxcjw/yJno3Xs0un6WLUiXJXN6yvf9DRP48TRC+fYEoppWmZuYQQInd14yQiIiIiIiIzM5NhmKGhIelZzLFL3FvvnRvsaxuO/XqW6FkPd9n6IwT6e022hE+2DD9tqa7t4IQG/nxJ4d7N1XUdlCZI8/yUUpZl5SoSAADgZiHnAwCAqyspKXFM2nd3NlM9a9Kx+dks+cEcH5c52v1KXYdjxr6ypp3QeEot2QvII4iIDOPm5mY2m81ms3TZ1NQk/d/cuJ/juZP66GBH5o8Mk3PlvEYVoFEF3D1VwzBMX98gZxd54cKh/cde/cvwwxoyws3NVXo3AgAA/D3kfAAAcDn19fXXdtrzvEkXQnRsulGxel68KlS2tvPfIp3fzpUPb7YPZsMppSRh2rx7SVxcnNzVuTSlUjlt2rRp06ZJl6WlpTzPf8lxWwq5zvYmKfBTHUvjWG8v2Z7jeHm5J5qUiSaldCltvuCFj48d2snbRaPRJM3zE0JUKpVcRQIAAHwn5HwAAJBfX1/f8KF3PM9dOuPl6S6FvZlLQol+gdzVXXP5SptjQX5DczehFkpTFy6jTxISGBgod3W3K6PRaDQa77nnHoZhWltbpa+EgkMc98qXURH+RM8SHWuOU2hUATIWGa70C1f6zUwbPgShxN7C24VTR77avEHs7h0g5hRH7Pfxke2gAQAAAAlyPgAAyKOqqmo42HNcdXWF1KEtO4V95N4ZbLCrJKXW9l5pj720Jj9SHU0IiU+bvXQViYmJkbu6CSg4ODg9PT09PV26tNvtPM9f4vldh4qbm2qlLxKpjb+/n5z3MCZdiEkXsnB2LMMwLW29vF3khRMFXxQ6vkgkWq1WxiIBAOCOhZwPAADjpL293bEUny8+r2R9iS6E6BW590frNPFyV3dNaUULPxLsO7v7iTmZ0qn50zFVKwOdTqfT6ebPn88wTGdnp/TFs/cz7vdvHlIE+1A9S/QKqmd1miAZiwwJ8k5PikhPipAuL19p44Ua7vSlvTvFuqYuak50TPUHBclZJwAA3DmQ8wEAYAyVl5c7dtq3tTRI+66XzmTJ2mx/X1d5D2oUu/mRA+15QdTHGQghaTPpqh+QyMhIuauDYf7+/qmpqampqdJldXW19KVVeJy7Ul05vKtfz1I9GxzoLWOdsVFBsVFB82bEMAzT3TPACSJvP7t/9yd/EsSAoFBH5jcajTIWCQAAE5ur3GMBAMDE0NjYyI/guEuxUUFUz6bo2RVZJnXEJLmrGzY0NCRFemlBPuMRQAghZNbauykhxMPDVXr4wz+h0Wg0Gs3dd9/NMExvb6+U+Q98yf1501E/X0860sDfqA2RsUhfH48Uc2iKOVS6vNrQyQsix394qGh7eVUrIdQR+8PCwmSsEwAAJhjkfAAAGJWBgYHh0+x5nrv4FcMwRMcSPbs6h6WP5Hh4uMrxY7UNnY4D7csqWqVwNWMu/QGloaGhclcHo+Lt7Z2UlJSUlCRd1tbWchzHcdyhHXx5+XGiY81xrNTPL5T1lbHOyDD/yDD/WelRDMMMDg7xdpEX+GMHP3/rb+Lg4BCJT6WUmkwmSqmnJ+7QAADg1uFdBAAAblpNTY1jp71dKDfpWKpnZySwP1g4Td4cdb3evgHHgfbF5aJfgIJSSkj67IUUS6YnNpVKpVKpZs2axTDM4OAgz/PFxcVHz/NvFBxnGMYx1U/1rJubbM+h3N3dzHEKc5xCumxq6eEFkROObDm2l7OLWq1O6uRHKY2KipKrSAAAuE0h5wMAwL/W1dV1XQu9rwP9vaSd9nOsKoOWyF3dNdW1HcXlzdJm+yt1ndScQEjSnIVkvdkcHBwsd3UgA3d3d7PZbDabpcvGxkZpqn/DPp7jThq0wVL3fqJnVaF+MtapDPGZOkk1dZJKuiyvbOXtledOnrNtFVvbe000UVqBQin19/eXsU4AALgtIOcDAMB3s9vtjgX5DfU1RMdSPbtgCvvEyqygAC+5qxvW0dXn6J/H2UWFUmU2m0nSzAXLiU6nk7s6cDmhoaHTp0+fPn26dFlaWspx3CmO2/zBpe7OZqpXDE/161gvL3cZ64yLCY6LCc7N1DIM097ZV2IXOeGLvQUf/d4uKpQqKfMTQvR6vYxFAgCAy0LOBwCAYS0tLcMz9jzPFV+MivA36dh4Pbt0mi5GnSh3ddfYq9s4QeSFZk4QxdZeYk6k9K7F+eQpTHXCTTIajUajceHChczI1z/Hcds+4jnuVLQqUAr8RM9qVAEyFhno75WaEJ6aEC5dVtd2cEIDf6G06P13q662ExrvmOpnWVbGOgEAwHUg5wMA3NFGGuNzPM/3dIlUzxIdm383Sx+a4+3lKm3nxbae6yftNRotpdSSnr1sDdVoNHJXBxNESEjIlClTpkyZIl0KgsDz/DmO2/Ex39Jc58j8RM/KeySkRhWgUQXcPVXDMExf/yAviJxw4dD+Y6/+RfTyCXbs6ieEyNh9AAAA5IWcDwBwZ6mrq7s+20u98TMIu3Z+QoSs+5O/pcTewttFTmjmBbGnd5DEp1A6Y2UmoZR6ebnKrgGYwPR6vV6vz8nJYRimvb1d+pZ571Oe/9uhUIWvtI2F6NnYqCAZi/TydLeYlBaTUrqsb+ri7SIvHHrrk128XTQaTY7Yr1KpZKwTAADGGXI+AMAE19vbey3YXzrr7e0uZfuZS0KJfoHc1V3T0NzNCyInNEun30kRJX1W7uofEkQUkFdgYODkyZMnT54sXVZWVkrfUPuO8bU1VWSkez/VK+RtXRGu9AtX+s2YrJYuS+wtvF348tPT724Uu7r7aXwKGeHr6yrnYgAAwFhAzgcAmICqqqocO+2vVFcSXQjRs3NS2UeXzWCDfOSubtjAwNDIgfbNvCC6ewURQiid9OB8LDkGlxYTExMTEzNnzhyGYbq7u6VvtKJT3P+8c9hxFAWNU8TFyHzEg0kXYtKFLGRiGYZpbe/lBJEXTuz4opAXxIhIjaOZn1arlbdOAABwOuR8AICJoL293RHs+eLzStZX2mm/4P5onSZe7uquqanvlPbY84Jor26lNJ4Qc1YOfZgQpVIpd3UAN83X1zc5OTk5OVm6rKmpkab6P9rOXb78mfRtSOMUVMcqQuR8xBYc6J2eFJGeFCFdVlxp4+w13OlLe3eKdU1dhFocu/pxAiUAwASAnA8AcLsqKytzLMhva22QmoQtncmStdny9gm7XnfvAFd+bdI+MDiMEEJpxpzFxGAwyF0dgJOp1Wq1Wp2VlcUwzMDAgPT07fDX3Gvbjnl6DG+ZMetZope5Mb42KkgbFTRvegzDMN09A7xd5IWvi9478r920T9Q6djVbzQa5a0TAABujavcCAIAwL/U2Nh4bac9V6yLDia6kBQ9uyLLpI6YJHd111TUtPMjvfHrGjppfCIhKQvupU8QEhQkZ9MygPHk4eGRkJCQkJAgXdbX10vfv2/sKeb541Lmp3qW6tlwpZwtMH19PJJpaDINlS6vNnTygsiXHvjkQEFZRavj0D5CSFhYmIx1AgDAjUPOBwBwXQMDA47G+Pyl0wzDSNlg7QKW/DjHw91VdrC3d/RJS/GlLnoRKg0hhEzKXLSSYusvgCQ8PDw8PHzGjBnSpZT5T3LcO3sv9PW0SoFf2tvv6ekuY52RYf6RYf6z0qMYhhkaGuIEkRf4Ywc/f+tv4sDgEI1Pdcz2e3riNhIAwEXhBzQAgGupqalx7LS3C+XSjF9mIvvQommhrAu1yC6vbHUcaN/W0UvNyYSk591HKaVo5Q3wL0lpedGiRQzDiKLIcRzHcVs+5DnulFYd6Mj86ogAGYt0c3MzxynMcQrpsrmlh7OLvPDpls/e5+yiVqszmUzSVL9Go5GxTgAA+BbkfAAAmXV2dpaUlEjZniv+OijAm+pYoguZY1UZtETu6q4ZucUfzvZarY5SmjJt7orvU7VaLXd1ALcxlmUzMjIyMjKky/Lyco7jzvL89g+5ttYG6cQ+omOpnvX18ZCxTkWIz9QU1dSU4XMuyytbS+xV5z4/v2ObKLb2EnOio4d/QICcjycAAAA5HwBABna73bHTvqnhqknHUj27IIP9t5VZgbKev/0tvCAWCyIviLxd7B8YpPGphMxclYUluwBjKC4uLi4ubsGCBczIURocx+06wnOvHYxQ+lG9guhZome16kCZ64wJjosJzsnUMgzT0dXHCyInfLHXdpAXRFYZ4djVr9fr5a0TAOAOhLs0AIDxIIqilOpLSkq44otREf5Ez8br2Hun66Mjk+Su7pq6xi7eLnIj2Z4QYjabp91NHiAkPDxc7uoA7jiBgYFpaWlpaWnSZUVFBcdxHM/vPcrX1VZTvcKxwl/eR4QBfl6pCeGpCcM/JaprO3ihkbvwQdH771ZdbSc03rGrX6FQyFgnAMAdAjkfAGCsXOuNz/O9XS3STvv8u0PoQ3O8veRcfHu9vv5BXhA5QeTtIlcuevuFEEIoTcvMJYS40K4BAGAYRqvVarXaefPmMQzT3d0tTfXvP8m/tOFwcIC3lPmJjo2LCZa3To0qQKMKyJ6qYaQfMnaRFy4eLvzstVdFT+9gMoJS6ubmKv1EAQAmEuR8AACnqauru9Yen+elG+4Mwq6dnxARKue5Wd9ypa6DKxelzfbSVBulluwF5BFKWVbmY70B4Ab5+vqmpKSkpKRIl1euXJF++BzYzldWHJceLBIdS+NYNshHxjq9PN0tRqXFqJQu65u6eLvI2z/ZcHg3J4gGg8FxdJ9KpZKxTgCAiQQ5HwDg1vX29jpSPXfpjI+3h9QrK3NpKNEtkLu6azq7+x3983hBDGbDKaXUMj0nD1tnASaIqKioqKio7OxshmH6+vqkZ46HzvKvbjnm7e0u/WiSHj7KW2e40i9c6Tdj8nDzztLLLZwgfPnp6Xc3il3d/cSc7Gjmh5M7AABuGXI+AMDNqays5Edcqa6Ubp3npLI/XpYZEuQtd3XDyipaPj9Xd55vqqxpb+vo9fJ0j09INJtTFy6jTxISGChz+y4AGFNeXl4Wi8VisUiX0lKjixcv7nrjZFNTk6+PhyrUn+rZKSmqNIvMfTeMsSHG2JCFTCzDMK3tvbxd5IQTO94t5AUxIlLjWN6v1WrlrRMA4PaCnA8A8C+0tbVd22nPXQhT+BIdS3TsgvujdZp4uasbVlbRcqGk6Uxxg72qrbm1x6ANMWiDs9KjDNpggzbEVlRmK7yg1WqNRiNCPsCdxtfXl+f5jw9+aM01WHMyyipayipayypbtrxf8uu/fBHg76WJCEgwKqdPjjTFhshYZ3Cg912JEXclRkiXFVfaeHstf4Z7f/fGuoZOYrY4Yn9wsMwNCAAAXJzb0NCQ3DUAALicsrIyx0779tYGomMdm139fF3lCemFkqYjX1w5xzfV1HVIwd4QEyIF++/8/PcP2QsKyzKmZVmt1oiIiHGuFsZTXl7erpf/9c6RvPX7d+3aNQ71gFzq6+sLCgpOHj9szTUsztZ95+c4Yn9ZRWtZRYsixMcQE5KeHDFtUmSQyxzz2d07wI+cA8IJol+AwrGr32g0yl0dAIAT5OXlOfFNGTkfAIBhGKaxsdGx057ninXRwdJRVUTPqsP95a7ums9OX/3s9FWuvLmhudtiUiaalIkk9NmXTt5IqJMcOFZpKyozW9KtVmtMTMyYVgtyQc6HyspKm8126fyp/FzDvBk3+p2et37/8z+deqmsubi8+VJZc1//oEYVmESUs9Kj9NEuNIVe29DJjWT+sopWKfBLs/04ARQAblPOzfmuMisFADDOBgYGrgX7S6cZhpF22q9dwJIf53i4u8pRT4ODQ0WfVnz+dZ1Q2drS3itl+9xMbaJJeWsDzpsRM29GzJFTV373/H+qYxLy8/MxGwYwkZSWltpstisVF6w5hidXzr7ZP26OU5jjho+4r67tkAL/H94809re6+vjaYoNyUhRzUqPcnLRN0kV5q8K85fKGBoa4u0tnFBy/ONTG94U+wcGaXyqyWSSkr+Xl6ssSQAAGE/I+QBwB6mpqZGyPcdxly8L0jr8zET2oUXTQlkXaux8/VRV6eUWKdsvzzHccrb/e7PSo2alR33+de1f//zrAFZntVoTExOdNTgAyOL8+fM2m61DtFtzDBnfyxz9gBpVgEYVMGdaNMMwbR190jz//iMVL759dlJ8GNUP9/AP8JMzS7u5uUmVSJfNLT2cXSyxH9tyYh8viNExsY7Zfo1GI2OdAADjCTkfACayzs7Oay30is8FBXpLS/HnrlDHxVC5q7umt2/AcaD9dVtP02cvpE8//fSv/y1jjF53SrJqSrLqbHHjtnde3DwwZL1/fVpa2hi9FgCMnS+//NL27sueHm7WXEOKefpYvERQgNeU5IgpyREMw+St3790xXqO4/Z+xvFvHmaDvameJXoF1bM6TdBYvPqNU4T4TE1RTU1RSZdCVSsvVJ37/PyObWJzaw81Jzlif0BAgFW15voAACAASURBVLylAgCMHeR8AJho7HY7x3ElJSUcxzU1XCV6lujZhVPZJ1dlBfq70ALOqqvt0qQ9L4hX6jqpOYHS5HmLyWPj3ko6xRyaYg4tLm+27f7rpre68+9/ZPr0MckJAOB0n332WcG7r4ayvg/kUcd6+3EwadKkSZMmSb+urq6WlkoVHueqqyvMegXRs0THUj0r+2mj+uhgfXRwTqaWYZjOrn7OLvLCV3ttH/OCyCojyIi4uDh56wQAcC7kfAC47Ymi6OiNz3EXNREBVM/G69h7p+ujI5Pkru6ajq4+abqeE0ReEJVhkZRSkjRzwXKi0+nkro4xxymeefQue3VbQeHGTW+/bL3vobvvvlvuogDgH/r4449t297URwc98UCKvLPoGo1Go9FIPzH6+vqKi4t5nj94mv/Lu0d9fTzpSOY3ynpoH8Mw/n6eqfFhqfFh0mV1bQdvb+Qv7j/wwZaKmnZK4x2xX6l02iYpAABZIOcDwG3pumDP9fW0SjeRK+ey9IfzvLzc5a7uGqGqlReGF+SLrb3EnEjpXUtXUEKIv78z2/hv3sNbcw0+3h6jHEenCXr6odSa+k5b4c7N77xmXfnAggU32skfAMbH/v37bds2TIoPe/bRNHWEcxaf9/QO2IrKRj+Ol5dXUlJSUtLwM9ba2lrpZ/UnO7mysuOOLf1Uz8reFUXqPpCdoWEYpr9/kLOLvHDxcNFnr78qunsFOZb3U0rd3FylMysA3I4OHDjw0UcfVVRU9PT0+Pr6xsTEzJs3b+7cuWP6osj5AHB7qK2tlVJ9SUkJz/PSoXcZhP1ejiVc6Sd3ddeIbT38yIw9Zxejo2MJIUlT5ixfM7YtoHzCpj7ws63zZsTk5xqCA0e7UFYd7v/42uSmlh5bUdHqjW9a8+/Py8tzSp0AMBq7d+8u2L45a4rmdz+boQzxccqYre29tsKyD49VWvPvYxgnRP3rqVQqlUo1a9YshmGGhoY4juM47thF/k3bcWbklBMp/MubpT093S1GpcU4PI3f0NzNCyJn/2TD4d2cIBoMBkfsj4yMlLFOALjtbN68+cSJE0uXLo2Ojvb29u7t7a2srNy9e3dtbe3q1avH7nWR8wHARfX09PAjuEtnfL09iJ6lesWspaFE51ozzCX2Fk5oljbb9/YOkvgUSmeszCSU0nE70slqtVqt1vfff//x/9qYkayy5hoiQkf7+EMZ4rNuRcKaxcRW9Kl1+UZr/gqr1erpiTcOgPE2MDBQUFBgK9i++G7d6/+V7e/nnG/DusYuW1HZybO11hVrtv5kMcMwmzdvdsrI38nNzc1sNpvNZumysbFRmurfsI/juJMGbfDwCv84hWrUP75GKUzhG6aInD55ONKXVrTwgv3LT89s2Sh2dvcTc7K0vJ9S6uvrQme1AIALKioqeumll67fDWQ2m9PS0p544gnkfAC4U1RWVjoW5F+tqZI6Oc1JZX+8LFP2Zk7Xq2/q4kd64/N20Wg0UUozZtO1hERERMhY2KJFixYtWnTgwIFn//QW1bPWXKNWHTjKMf39PL93L129hNgKv1q1qmDRoiVWqxV9qgHGR0dHh81m27v3vfxc47Y/5Xi4O2fSu6KmfUdRWXF5s3Xlgz9+ap5TxrxZoaGh06dPd3T9LC0t5TjuS55/d/+l7s5mR+anOlb23VhGbYhRG3JPVizDMK3tvbxd5IWTu7YWcYIYodI4Mr9Wq5W3TgBwQf39/X9/1+Tn5zcwMDCmr4ucDwByamtru7bTvvh8uNJP2mm/cEpMbFSC3NVdMzAwNHKgfTMniJ7ewYQQQlIfnE8JIa62dXPevHnz5s07evToH954LTLc35pjNOlG2/7Kw91t5T3GlfcYd39U/KOHH8zMmmO1WkNDQ51SMAD8vcbGxh07dhz55CNrrsH2P7nOGrbE3mIrKrta37H8voef/M9Zzhp29IxGo9FoXLhwIcMwLS0t0vvCto84jjsldVeVzu3TqGR+yBgc6H1XYsRdicOPdCtq2nmhlj/Dvb97Y21DJ6EJjl3943xyCgC4pvT09BdeeCE/P1+r1fr4+PT09FRVVW3dujU9PX1MXxc5HwDGW2lpqWNBfntrg7QaP28WSx+Y4+sz2jZyTlRT38kJzdKk/eUrbZTGE2LOyqHrKFUoxu/wqluWmZmZmZn5+eefv77lL34+ntZcQxJxQiy/d67+3rn6wqMVP3vqseTUaVarNSoqavTDAoDDlStXbDbb16ePL88xbPq90xo1neMbdxSVdXb3W1f9eMqUKc4adiyEhIRMmTLFUaR0WuoFnt/5MSc21Tm29BM96+8r862sVh2oVQfOnR7NMExP7wAviJz96wN7j/z5f0S/AIVjV7/JZJK3TgCQy/r1699+++3nnnuut7dX+oivr29WVtaDDz44pq+LnA8AY66hoWF4mz3H8TwXFx1M9Gyqjl2ZTdThk+Su7prungHHpD0viIHBYZRSYp46dym9fY9Wlu6Vv/766wKbbdOe4/m5Bsc01GjkZmpzM7WHTlb/5lf/oTOmLF++/Pb9JwJwHYIg2Gw2e+lZa47hJ9ZsZw37xfk6W2GZd2DM8vseT0lJcdaw40an0+l0upycHIZhOjo6pHeT9z7l+L8dUrK+jswfGyXn4YIMw/h4eyTR0CQ6/ES1tqGTt7dwpQcOf1RQermFEEopNZlMlNLw8HB5SwWAcePt7b1u3bqHHnqovr5e6rcfHh7u7j7m25GQ8wHA+QYGBhyH3vGXTru7uxEdS/TsAwtZsj7H3Un7S52ioqadF4aDfV1TFzUnEpKy4F76BCFBQTLfMjpRcnJycnIyz/MFBQWb3vvUmmuYmaYe/bDZGZrsDM1np6++/NKv2HBjfn6+o8MWANyU4uLigoKC5rpSa67h6dVOW07/6Zc1O4rKwtT0wR/9nFLqrGFlFBAQkJqampqaKl1WVVVJPfz3HRvu6jIc+3Xs6E8eGSVVmL8qzD/zLjXDMENDDG8XOaHk5Cen3nlL7OsfpPGTHLP949axFQDk4uHhMc6ndSDnA4BzXLlyRcr2PM9fvixIt1lZSYqHlzjt8CenaOvoGw72dtHRQommzlq8kkz4FkqEkF/+8peXL1+22Wyb9hzOzzXMmRY9+mGnp0ZOT4386kL9htdf8PCLslqtkya50DINABd35swZm8020HUlP9cw2TLDWcMePF5lKywzmic/8dT/0+l0zhrW1URHR0dHR8+ZM4cZOaWF47iiU9z/bjzq7+tJ41iqY4meNWhH26NklNzcGOkBhHQptvZwgsjbj205sY8XRE201rGrf0xPYAUAWRw4cOCjjz6qqKiQ5vNjYmLmzZs3d67TtmV9J+R8ALhFnZ2d0mn2HMfxxeeCA72llZPzVqjjYlxr1qi8stVxoH17Ry8xJ1OakTf1Dj0SKTY29qc//WltbW1BQcGmn39szTUsnB07+mEnW8InW8IvlDbZtr+8+a2+5asemTp16uiHBZjATp48aXv3lcAAr1U5BovJad8v+z65bCsqS0uf+dx//fiOOuzdx8cnKSkpKSlJurx69ao01X/QxtuF4zSOJTqW6hVEz8r+9JkN9slIUWWkqKRLe3UbJ1RfOHV+53axubWHmpOk5f2EkMDA0Z6ZAgDy2rx584kTJ5YuXRodHe3t7d3b21tZWbl79+7a2lqcqwcArkJqhiRNmDQ31VIda9KzC6eyT67KCvR3oWWHzS09nF3kyocn7WNj9ZTSlGlzV3yfqtVOWK8+AahUqscee0wU19hstlX/Xpifa1w23wkb7C1GpeUxZWlFy47CtzdveNl63w+zsrJGPyzABHPkyJGCLa9rVAE/WmUxOm+qeeeH5baisrvn5Lz4p6dZlnXWsLepyMjIyMhI6UeQYzfZ4XPc69uPubu7SYFfWnom+5EpOk2QThOUMzOGYZjOrn7OLpYIp/ftPPSiIAaz4VLgJ4SgDQrA7aioqOill15SKpWOj5jN5rS0tCeeeAI5HwBkI4ritZ323CWNKoDqWYtesWymQaNKlru6a0a2Poq8IPJ2sX9gkManUjprdTahlHp4uFAbf5fCsuwPf/jDNWvWFBQULHtspzXHYM01eHuN9p/LqA352brJVVfbbUXbN7/zV+vK78+fP98pBQPc7j788EPbtrfjDYqfPZwaHemcqdq+vsGCwlJbUXleXt4bbz7n5+fnlGEnEg8Pj4SEhISE4eNaGxoapLe2t/ZyPH/cFMs6Mn9EqMz/ev5+nqnxYanxYdLllboOTmjkL+4/8MGWkZNfhnf1Xx8bAMBl9ff3BwR8+0BQPz+/gYGBMX1d5HwA+IahoSEp1UsL8vt6WqVbn1XzWLJunpfnmHcHvXF1jV1StueEZkcr42l3kwcIQSvjm+Lr67t27do1a9bYbLa1T2/LzYxZnmMYfQur6MjAf3sgpb6py1b0/vfe+Zt1xZolS5Y4pWCA29GePXt2FGyeOkn1myczwpXOCZNtHX22wtL9Ryvy8+/bseN3brJPTN8mwsLCwsLCZswY7oYgdZY5yXEb37/Y290ivetJ2+k95X7Xi4oIiIoIyM7QMAwzMDDECSJvLz5cdPz1V0V3ryBpnl+K/ePQvhsAbkF6evoLL7yQn5+v1Wp9fHx6enqqqqq2bt2anp4+pq+LnA8ATG1t7cihd3xpaYl0f5NB2O/lWJx1M+oUff2Dw9vsBZEXRG+/EEIIpWmzFlAcTTx6bm5u+fn5+fn5e/bsefy/Nk+dpLLmGEb/BRCu9Ht0VeKaJdRWeGjlines+SutVivSCNw5hoaGduzYUbB9a25mzP8+m+msJvD1TV22orLjp69aV6zZ/jieoI2KlJYXLVrEXLeKbcsBjuNOadWB0nkxZj2rjvj2jNw48/BwSzAqEowKhtEzDNPQ3M3bRV44vOHIe7xdjIszkBHYoQbgOtavX//2228/99xzvb290kd8fX2zsrIefPDBMX1d5HyAO5GjKTHP89yls36+nkQXQvWKrHvDTTqj3NV9Q3Vth9Q/jxfEqqvt1JxAiGXOQvooIdh9OkaWLFmyZMmSDz/88Jcvvh1vUFhzDDHq0a4uDgrwenB5/OolxFZ4cvnyd5ctW261Wu/AJohwR+nu7rbZbDt37lieY9j4uzmj3xEjqbraXlBYdqms2bry+4/+FDtinIxl2YyMjIyMDOmyvLyc5/lzPF9woLittUHq3k/1LNUrfH1k3hEWpvANU0ROTx1utVha0cIL9tOfndm2WWzv7CPmZEcPf/ywBZCRt7f3unXrHnroofr6eqnffnh4+DgswEHOB7hTVFRU8COGDxnWsfPS2MesTptfcorO7n5eEHlBLBZEXhBZZQQhhFqm5+QRvV4vd3V3kPnz58+fP//IkSO/e+P1qIgAa47BGDvabmHeXh73Lyb3LyY7is49+P3dc+bmWq1WPK+BiaelpaWgoODgR4XWHMPOPy9w1rClFS22wrLq2o78VQ8/+Z+znDUs/BNxcXFxcXG5ubkMw7S3t0vPx3cd4bjXDkYo/Yheiv0K7agfho6eURti1IbckxXLXDtB9uSurUWcIIZHRDmW98fGOuGAFQC4WR4eHt86AGVwcHBM0z5yPsCE1dra6gj2XPF5xx3JwikxsVEJclf3DfbqNql/HieITWI3MScSkrrYaiaE/H3nEhhPs2bNmjVr1smTJ/+65ZUAPy9rriHR5ITOT8tzDMtzDPs+EZ78ySN3ZWRarVaVSjX6YQFkV1tba7PZTp08kp9r3PJHp022XyhpKigs6+jss97/qGOqGcZZYGBgWlpaWlqadOl4ev7+Ua6utnp4V3+cgurYwACZD6AJCvBKSwxPSxxuVVNZ087b67iz/L7d4tWGTkITHBv7Q0KcdtwDAHyn+vr6F198keM4vV6/bt06Qoj08dWrV2/ZsmXsXhc5H2BCKS0tdSzI72xvknYV5s1i6QNzZF9heL3W9l7HgfZcuRiliSGExKfNvvd+Gh0dLXd18G3SKtazZ89us9k27+GtOQbH7eNoLJwdu3B27EefVT33yydN8WlSi5rRDwsgi4qKCpvNxl/8wpprXP/fc5w17JcX6m2FZR5+Ufn3PZaSkuKsYWH0tFqtVqudO3cuwzDd3d3SO+/+k9xLGw4HBXhTHUvjWKJj42KC5a6UiVEHxqgD50yLZhimp3eAF0Tefu7gvqN/+bPo669wTPWj0w3AWHjllVfCw8O/973vnTp16tlnn33mmWeSkpLG4XWR8wFubw0NDdd22nOcISaY6Nm0OHbVHBoZ5i93dd9QWtHClQ9P2nd199P4FEKm5s+glFJvbxfaOAD/SEpKSkpKSnFxsc1m27TnU2uuYcZkJ7R6mjs9eu706E+/rPnDb5+JjI5fvny541E3wG2hpKTEZrNdrbpkzTH8+32znTXsZ19dLSgsDY0kDzz8H2az2VnDwljw9fWVfkJKlzU1NRzHcRx3YDtfUXHckfmpnmWDfeQt1cfbI4mGJtFQ6bK2sYsXRK70wOGPCkrsLY7MTynFyTUATnHhwoWNGzd6e3ubzeaoqKjf/va3//3f/z0O01rI+QC3mf7+finV8zzPXzrt7u4m7bR/YCFLH8txqTbmjWL3tfb4djEuzkApTZtJ7n+IYpH27ctsNj/zzDN2u91ms23ec3h5jkGaIxqlmWnqmWnqz7+ue+OV532DtVardXyedgOMxrlz52w2W1frZWuOccoDM5017Mcnqm2FpXrTpCee+n86nc5Zw8K4UavVarV69uzZzMi7Nsdxh87yr2495uXpLp3YR/Qs0cnfnUQV6qcK9cu8a/ihLS+InL305CdfvPOW2Nc/SMwpjtjv5SXzZgSA25SXl1dPT480pzVnzpy6urpf//rXL7zwwli/LnI+wG2gurrasdO+osIu9fvNSmIfXjJDGSLzzMD1BgeHpOl6KdszHgGUUkJSHpiLo30nGp1O99RTT9XU1OzYsWPzf35szTFIzZ9GaUpyxJTkiK+5xoLNf9rUO5B///q77rpr9MMCON0XX3xR8O7LPl4e1lxDMp3urGH3H75cUFSWmjbj2V89gqPRJgZPT0+LxWKxWKTL+vp6KfYffY/n+ePSiX1S5neFg2ylPj5MNsMwjNjaw9tFTji27cQ+zi5qNFpKqclkohQ77ABuQkZGxvPPP5+fn5+amsowzKpVq65evfqLX/yiv79/TF8XOR/AFXV2djqW4vPF59lgb2mn/bwV6rgYKnd131Db0MmNHGhfXtVKCKWUzphLfkBpaGio3NXB2FKr1Y899lhz82qbzbb6px8uzzEsmx83+mGTaWgyDeUFseC91ze99T/WVetmznTaTCnAKH366ac7tr4WpvB7aHk80TttPnbXgXJbYVlW9rw/vPiUQqFw1rDgasLDw8PDwx0/03ieLy4uPl7Mb9hzob+3VTqxT1rh7+Eh8wI9NthnSrJqSvLw+jt7dRsnVF/68sJum6Nj7vAi/8BA+Y8bAHBZ69at27hx46lTp6SczzDME088sWHDhg8++GBMXxc5H8BVCILg2Gnf3FQrTdovns6S1VkBfi60WE5q4SMdaM8Jol+AglJK6ZTsRcRoNMpdHchAoVA8/PDDq1ev3rFjx/LHd1lzDNZcg5fnaJdvED37y0fTLl9psxW+u3nDK9b7fjBnjtN6mwHcgoMHD9q2vmmMDXnigRSdJsgpY/b1D9qKymyFZUuX3vv6G//H39+1+qrAWJP63ku/bm5ulqb6NxfxHHdSpwmW9uURPasOl/8LQ6cJ0mmCcmbGMNdOwD29b+ehFwUxKCTMsbw/Ls4JT3sBJhIfH58f/vCH13/E3d39wQcfvP/++8f0dZHzAWQjvaOXlJRwHMdzl6IjA4meTdKxyzMNGlWy3NV9Q9XVdsekvXQkD6XJ8xaTxygNDpa/kzC4An9//7Vr165eLc3tb1uQFZufYxj94VKxUUE//cGkqw2dtsLdm955PX/l9+655x6nFAxw4z744IOCbe+kWcKfezzdWS1O2zv6bEVlHxy+bM1fWVDwW+xsAoVCMXXq1KlTp0qXZWVlPM+f5rhtH/IdbY3SJL+0rt7XW+YDdPx9PSfFh02KD5Mua+o6OHsTX1z40f6tl6+0URpPRmBlH8A/4uMztntvkfMBxs/Q0JBjxp7n+f7eVqpjTTp21TyWrJs3+vlPJ2rv7HNM2vOCqAyLpJTSlMyF+SQ21gnbsGGicnd3X7FixYoVK/bs2fPorzbNSI205hrDFL6jHDYyzP+xNUlia09B4Yf3b3zLmr9q2bJlTikY4J/buXOnrWBLdobmxV/McFan9IbmbltR2bGvaqz5q7cXLHXKmDDxGAwGg8GwYMEChmFaW1ul+4cdn/D8qwdVYf5EauanY2PU8q+ZV0cEqCMCZk/RMAwzMDDECSJvLz764Yk3XnN06iHS3n4PDxc64hdgfAwODv6j3xrTJ7zI+QBjq7a21rHTvqysjOhCqJ6dZmYfyLW4Qsed6wlVrY5s39LWS8xJlKYvXUEIIVhKCjdryZIlS5YsKSoq+sUf3raYlPm5Ro0qYJRjssE+D69IWLOE2IqOLVu2KT8/32q1ogU0jIW+vj6bzWazFdw7V//Gb7L9fJ1zv1Rd22ErLDtf0mhd+f1H/j3HKWPCnSA4OPiuu+5y9CW9fPkyz/OXOO69w3xjfY00yS+d3if7Rj8PD7cEoyLBONxjYuTkncMbjrxXYhd1+jjHrn50moQ7xKpVq3p7e7/zt3bt2jV2r4ucD+Bk3d3djt743KWzfr6e0hP32csijLEmuav7BrGtR9pjLy3Ij46JJYQkTZmzfA3RaDRyVwcTQU5OTk5OzuHDh5//6+sxkYHWXINBGzLKMf18PdcupWuWkILC06vvty24Z1F+fj66QIGztLe322y2D/btteYaCv6U4+7unF5oZRUttqKyypp2630/fOIXs50yJtyxYmNjY2Nj582bxzBMZ2endMux7wT3x7cOs8HeI5lf4awuEqMRyvpOT42cnhopXZZVtPDC5dOfnd22WWzv7CPmZEfs9/NzrckPAGd54YUXnnnmmVWrViUkJIzn6yLnAzhBRUXFcLDnuLqr1dKT9Xlp7GPWzOBAb7mr+wbefu1A+97eQRKfQumMVbMoIQTzojBGsrKysrKyTpw48cqWV4MCvKy5BotROcox3dzcViwwrlhg3HOQf/SRH8yYebfVag0LC3NKwXBnamxsLCgoOPbpx9Ycw/Y/OW2y/UJp047CstaOPuuqRxxbrwGcxd/ff9KkSZMmTZIupYN4OY4rfJerrq6Q2vhRvYLq2ZAg+W9IDNoQgzZkQVYswzBtHX28XeSFU7u2HuDtYli42rGrX6fTyV0pgNPExsauX79+y5Yt49xgCDkf4FY4dsrxPM8XX4gI8ye6EKJnF03RaqMsclf3DfVNXVK2LxZEXhCld9CM2XQtIREREXJXB3cQqb/UmTNntthsA+/x+bmGyZbw0Q+7ZI5+yRx90dGKX/zH44kpU61WK1ajwM2qrq622WznzpzIzzU88sJcZw371YV6W1GZu2/U8vwfO45TAhhTGo1Go9FkZ2czDNPX1yfdqBw8zf3l3aO+3h6OzG+MHe3SqtELCvBKs4SnjbwRVNa08/Y6/hy/f494pa6TmhOkOxZKaUiI/NUCjMbUqVOvXLnS1NSkVI52nuPGIecD3KjS0lJHC73O9iap8+3y2Sx5cI7snW+vNzAwVCw0S/3zOLvo6R1MCCEk9aEcs+PwHgC5SPNOxcXFBQUFm/Ycs+YaHOs5RyMnU5uTqf3k8+rn/+tnMfqk/Px8nO0EN6K8vLygoKBSOGfNNTyRn+2sYT87fXVHURkbblz70NPx8fHOGhbgpnh5eSUmJiYmJkqXtbW10hTFJzu5srLjUvd+qmepng1lR9stdfRi1IEx6sA506IZhuntG+AEkRfOHdx39C9/Fn38WMfyftzJwG1q/PsHI+cD/EP19fXXdtpznEEbTPVsWhy7ag511rlKzlJT1+E40P7ylTazOYGQhKxcso5ShUIhd3UA32Y2m5999llBEGw226Y9R/JzDNlTnTAJP3uKZvYUzYkztS+/9KuQMIPVah3nvXBwG7l48aLNZmtpKMvPNU5dO8tZwx46UW0rKtMZU9b/23N42AQuRaVSqVSqzMxMhmGGhoakqYtjF7k3d33NDHQQHUvjhnv4O6stxS3z9vJIIqFJZPhMvrrGLt4ucuUHjx7cwdtFxzw/wcpEgH8MOR/gmr6+vuta6J329HAnOpboQh5YyNLHctzcZH7bu153z4C0x54rb+bsYlBwGKWUmKfOXUpxZwm3C71e//TTT9fU1BQUFGz6z4+tucYFs7SjH3bqJNXUSarTlxo2v/V7hmGs9z+OJdNwvdOnT9tsNqa3xppjSE2Y4axh9x+p2FFUlpw67ZfP/SgqKspZwwKMBTc3N7PZbDabpcvGxkZpSmPDPo7nT8ZFB9M4Vlq3qHKBiY2IUL+IUL+ZacP9+XlB5O1lJz/5cuPbjk5Dw1P93t7y9yAAcBHI+XCnc3Ss4Xm+qvIy0bFEz2Yls+uWzFCEOOeoZGf56kL98bNXuXKxtqGrt28gICBAq9VOnjz/safmsiwrd3UAt0itVv/kJz9palpjs9lWP3UgP9d471z96IdNjQ9LjQ+7WNpss72y6a2e/PsfRQs0OHHiRMG7r4QEeq/ONSYYY5017O6PBFth2azZc3/7+ydDQ0OdNSzAuAkNDZ02bdq0adMYhhkYGPjwww9PnTr16a7ylpYWDw+3MIWvURuSnhQxLTXS20v+jYpSt+NF2Qxz7eSgY9tO7OPtLVGaGMdsf3R0tNyVAsgJOR/uOB0dHde10DvvOIEm574ofbRZ7uq+4Wp955FTV77mGitq2oYYJsjfy6Rjc2ZqiY416UIulDZdLG0+/2Xhtm1b4uKMlhG+vvLvsgO4WUqlGIFQ3gAAIABJREFUct26dWvWrCkoKLA+/p4112DNMXh6uo9y2ASj4v8Y7yqvbC0ofHvT23+23vfD2bNnO6NeuM188skntq1/i1EHrl+dFBcT7JQxBwaGCgpLbUVlixcv/evrzwQEBDhlWIDx19vbe2FECc9ZTEqLSbk8y2wxKUvsLbxd5O3itg9K/2a7NDAwFBXhbzGGzkxTm3Tyt8djg3ymJKumJKukS3t1Gy9cufTlxd02sUnsNlGLNNVPKcXxq3CncRsaGpK7BoAxV15eXlJSImV7salOajwjdcgP8HOtw+Q++fzKqa9rSytamsRuX19PomNNsSFExxIdGxjwD0vlBfFCadOFkqYLpU1RmliLxZKQkJCYmIh3tQkgLy9v18sL/sXnrN+/a9eu8alnHAwMDNhsNptt+6LZsctzDIH+zvkmra7tsBWWneMb8+/7fk6O005Nc0038mXDTLivnO9UVFRk2/Z2oinUmmvQqJwTxTu6+myFZXsP2fPzV1qtVg8P+Wc4nQVfOXeOrq4uKdifP3++4rJgMSqkeG+O+4dtfdo7+ni7WHJ5OPl3dPazwd766ODUhPC7MzT+fq41fdjZ3V9iF7mRtsTDOxwJIYQYDAa5qwP4Dnl5eU780epa35AAztLc3Ozojc9xl7TqQJOOTdKxyzMNGlWy3NV9Q1NLz8HPqr66WF9Z09bR1W/ShRAdu3oxMelYdfiNboqT1rDlzYtjGKa8svVCaenhws9f/nOTMlTtyPxY2w+3Cw8Pj5UrV65cuXL37t2PPvfuzDS1Ndcw+nbQGlXAEw8kN4rdBYUfrN34hjV/9dKlS51SMLimPXv2FGzfNGOy+vmfTgtTOGehU6PYbSssO/pFjXXF/TbbH50yJsC4aW9vP3/+vBTvr9ZUWoxKi0n5o2URxljTjfzxwACvyZZwx5GoNfWdJXaRt4tHTlW/UXDR29tDHeafYFTOSFNbjPL3APb39Uwxh6WYw6TLmroOzt7Ec0UHC7fZq1oJNTtiP7bbwISEnA8ThKNzLMdxJSUl/b2tVMcSPbtqPkvXzRv96l8nGhpieLt4+PMrF0qaauo7+voHLSZlijl09RLy7EsnX3h6+ijHj4sJjosJXpytYximoqb9QknFyU/OvPF6k1+A0rG2PzzcCeeWA4y1e++999577y0sLPzZ7zYk09DlOU6Yjw1lfR+5z7JmMbEVHV6R/441f6XVanV3d6EfETBKQ0NDBQUFtoJtC7JiX3ku65+shLopV+o6bIVlX3ON1pUP/Ojfc50yJsA4EEXRsSa/qbEm0ai0mJR3O2OvojrcXx3uPys9imGYvPX7f/V4+qWy5uLy5t++9mV7Zx8b7GOICUlLDJ+eGhkcKH97PHVEgDoiYPYUDcMwA4NDvCByQvHRD0+88ZrIeARc38N/Iq3QgTsZcj7cxq5eveo49K6srEw6CXZGPPv9BZZwpZ/c1X1DbWMXL4ifna4psbc0it0Mw1hMymmpqkQSmmhSjt3ratWBWnWg1MO8pq7jQmnt2eOX3t34GsMwluQMKfOr1eqxKwBg9HJzc3Nzcw8dOvT8X9/QqoOsuYbR768ODPD6/jLz6iXEVngqP3/rvffmWa1WPz/X+rkBN6urq8tms+3atSs/17D5D/O8nPSEt7yy1VZYdvlKm/W+h37y82ynjAkwphobGx3ZvqO1wWJSWoyK3LVabZRl7F7UHKdwrPmvru0oLm++VNb8/iH7u3v53r7BqIiAJKLMTI8yauXf1e/h7hZvUMQbhqttFLt5u8gLRzZ+uocXRJ0+zhH7cY8Ety/kfLiddHd3O4I9X/y1v68n0bNEx86+4SVn46avb9BxoD0viD7+bG1trcWknDs9eqyz/T8iPcmeOz2aYZj6pq4LpU0XTr+3s+Dtru7+xOT0hIQEi8Wi1TrhVDOAsZCdnZ2dnX38+PGXN78aEuRjzTEkjHpdqJen+6pFplWLTDs/vPDQD/Zk3z0/Pz8fO1xuR6IoFhQUHPr4Q2uOYeefnTbZfqmsuaCwrKWtx7rqkf+YNs1ZwwKMhbq6Osd++/6eFotJaTEqlzwkz3ZFjSpAowqYMy2aYZi2jj5pnv9SWfOej+0e7m7DbZL0LNUrlC5wtlEo6zttUuS0SZHSZVlFC2+vOHv86+1bxLaOXmpOljK/yWTy95f/lEGAG4ScD66uoqLCsdO+rrZaOvcuJ519PD/TFZaBXa+6toMXRE5o5gSxuq6D0gRCLHMW0kcJYVk2Ly/v1/+WIXeNw8KVfrOnaKTVa2Jrz/mSpovFhYV7321q7UlMSpMyf1xcnNxlAnybdPLT6dOnN9tszF7OmmNITXDCJpRl8+OWzY/74LD9ySceSUufaf3/7d15YFNluj/wl+5L2ibpvidNclJyUgotlAJlKVuLyFJIFSgjgxujjuM4Onf0J3dWvXe81+GOd0RwFBFZpQEE5FI2q7IJCLL0BLK0CbSle5qG7uvvj9MeGZUKbeCk6ffzV3MaTl/gbc55zvu8z6PRREREDP608ABUVlZqtdrz507kZsu2/W2Wo0777dVabYGpp4fk5j0/ZswYR50WwLEqKirY/fa6K2dHjCBsbJ87JdEZmt5zAvw900aFpY0KI4TkPHfwk5357ILN8SLDBztPurFhv0SoTBBREuGIEXwPlxBZXJAsLojNhWxs6tBbbAbzuT07jhgtNnFIBLerXyKR8D1SgP4gzgenY7fbucDecI0JC/FTSoRKqXBeenxc5H3MNxuA5pbO2xftheIwiqKU6onZi5VD6NNfGOidkRqZkRpJCGls6igyWXXGz9ce0d6sbqLVo9ncfoqi+B4mwHfGjBkzZswYnU6n1Wq37DupyZZx6zCD8dDU+Iemxh87Xfanf39JnpiyePHiIfSLPAxdv35dq9Warl3QZMt++Z/THXXary9W5ReYgkJkeStfVqlUjjotgKOUlpbqdLqioiLmyjkfbw+1XDxGIc6bOd7Zdizeibu7+8iRI0eOHMm+rK2tZcP+jfv1BsNpeXwQJREmJogoiTAsmP+/kcDfM5UOTe0rPVhW2ag3VxuuGA7us92sbqaUI7ld/cgFA2eDOB+cgtFo5BLyW5rq2WyuxdOE1MoZPl7OVQ3FUn7LYLYZLDa92WZtaFUmJlFUyjyNkqIohzRPXv0/Z9jGNrRc7O7+oB9rC/w905PD05PDCSGtbV2MycoYT2w4vq+k1E7TSWzpfpp2rqctMGypVKrf//73JSUlWq12676vFmfJMsdHD/60MybEzJgQc+J8xdtv/T4kUpmbm4vnXM7GYDDk5+fX3NRrsmUvLZ3qqNN+cbZcW1AcK0167td/QEITOBWLxdK72/7K+aAAL5VcPJ4SP/7QJBGvSe9d3T2Msben74BPEhISEhISMnFibxFi9obwzLVrmz/Ttbc0sBn+7G2hoypuDEZMhCAmQsDuR2jv6DJYGgxm5tiBk+vesXn5Bt1ezI/vkQIgzgee1NTUfLfT3qBnH9+mJgiXzXCuZDNCiL2x/VqJzdC3bh8VHUtR1MjUaQuXKWNiYhz+45b+/DcMw+z6gvnz2kPyuCBaIVYrxCq52PuBP+/w8XbnnmF3dnYzpnrGeGb7RwWMycoF/DRNe3jgYwT4lJCQ8G//9m/l5eW7du3auq9Qky3LnuyAMhNskss3RdUb1v+ntyBWo9GMGuVcLTmHp8uXL2u12rbG0txs2Vh1hqNOe+j4jfyC4qTR6a/++9PR0Q54WgQweMXFxb377a9cCBP70grxZLX4Fwt53rTY3tHFGK1FRitjtJquN9DqJJoet3QFvXr1aoecX6FQKBSKuXPnEkJsNht7o7j9iN6gPxcTIeDC/qgwB6ysDJKXp7taIeYqLlXXtRgsNoP58xOFuw1m2+0xf1hYGL9DheEJN+jwgHR0dPRF9QbDtYse7m7sTvuV88SUZI4zbMe6nel6g75v0b6ltTNRNZqiJuROopRKpZfX/b2+ssEz+7Ver2cYZv+pojffPxYbIaAVYpVcrFaI/Xwf9G+uh4dbcmJwcmJvg1nGZNWZLu3Z8fnrpvqEBDnXrs/HxzEdqgHuVXR09K9+9au6ujytVvuz3x5dnCVbOFM6+NOOVYeNVYddMdRpt/3vlo2dmqXPpqWlDf60MABnz57dtX2dj7d7bpYsSemwknh7j5m1BcWTJk9/860X0UMbeGcwGIqKinQ6HXPlYnSEgFaIZ4wRv/BI5oO/7t+uubWzd93eaL1R0UirR6nVk1ZOp5VK5X39uUKhMC0tjfvUNZvNBoPhil6vPaq322q+W+qXCH19+I9owoJ9w4J92V2QhBCDxWYwF5/54vzmj2xt7V3KkaO5yP9+30kCsPj/rQAXVl5ezu20Lyu9zn4iZyYLVy3gOdPsh+psrewee73ZpjfbZDKZUqlMzaCWPaEMDw/na1RKpVKpVC5atIgQYjKZGIY59q3u7Y8L2ef6bG4/L8/1abmYlotzs2WEEIPZxph0B/eceOu/rVHR8exSv1qtFggED35gMMwFBwevWrUqLy9v165duS/s02TJNNkyd7fBPkdMooKTqGCjpUF7YMPWTe9oljw1efJkhwwY7saJEyfyt/8zIsT3idyRlMQxO2C7unt2FRTnHyqeO3feuvdew+cV8Ein0/Xut2euJMQGqhXiOePFLy/ned+ivbFdZ6ovMtYxRmt1XQudNIamp67KpuVyOV9DkkqlUqk0KyuLENLY2MiuHu35Sm94vzBE5NNbwF8ijIsK4GuEt6MkQkoifDiTEEIabrXrzTaD5XT+2YNsZqhCoWCX+mNjY/keKbgsxPngSI2NjUajkY3t9deuiAK92eesWUuipDGJfI/uX3R39+j76ucZLDbi7q9UKikqecVMpVKpHOFsCQaEyOVyuVy+YMEC0rdP73gRs3778aAAL1reG/Pz8vSEkgopqTBnVgIhpKTUzphMXxacXfuOVRwcyaX3i0SD7X8GcPcEAsGKFSvy8vK0Wu2jL+ycN12Smy0f/GqYQhL06qrUGzdvaQ9t37ppnWbJ4zNnznTIgOFOjh49qt3xoUIifGllsqPu3ZtbOrWHivcdMy/W5G7f/h/YeQQPXk9PD1skn83KHykTqeTinCni1Y/P8uB1C3p9Qxtj6t1v33CrXaVOUatnzVxAO2FFUoFAkJKSkpKSwr4sLS1lbz4/O66vrixXJggpiVApFVFSYYC/J79DJYQEBXhxHQcIIZbyW0ZLxdXzV/fustXWt1JKmqvhHxDgFA8pwDXg8gaDVVJSwu20t9tqFGxt/EnCl/N4TjP7ocraZq42fkmZXalMVCoTJ8+mnqCooZWuKZFIJBIJu3uttLSUYZgzDPPhrpM+3h60XMTG/LzU3U2IDUyIDZyXKSGE3KhoZIw3znxx8cMPrD5+Yi63PzTUAV3QAH6Sh4fHkiVLlixZ8umnnz7171unjovSZMsH36g5LirgNytHV9W1aAv2bvn4/dxHH2N/E8GxDhw4oP1k89ik0D+9MD7cQTW3rQ1t2kPFX54t1+Qu0+76m0POCXCXOjo6uOb2er1erRDTCvGjM8X0L3jeulhjbdGZ6hmjtchkbW3rpJPG0fT4h3LpobXOHBsbGxsbyz57bW1tZWP+g2f1b3/8pcDfSykRsimlCbGBfI+UEEIk0QGS6IBZk2IJIS2tnQaLTW/+9uCewrctNkFgCLerXyaT8T1SGNqcKwyDIcFqtbJRvdFo1OuvxkUKKIkwSSrUTJFHhSXzPbp/0dbexaXiGyw2P4GYoiilMi3zYYrHxDPHYq9t2dnZhJCKigqGYS4xzLb9Z0aMIL3r/ApxBB+lDeMiBXGRArb9bEV1E2OqunT66rbN/ySE0KPGszF/ZGTkgx8YDDcLFy5cuHDhwYMHf/vmpuSRIblZsshBF3AKD/Z9Li+p4VZ7fsGRpUs2anKXLl682CGjhV27dmnzt8+YEPM/r00SBjgmR6miukl7qPji1VrNoyu2/nqOQ84J8JNaW1vZwF6n05lLTOwVecVcceLz2fwOrLK2mV20Z4zWnh6iSkqjR0/KWa52jYuyj49PcnJycnLvHWlFRQUb9h/dqb9+/VSiVET1Zfg7wx5SXx+P5MSQ5MQQ9mVFTbPBbNPrDx0r+MRSZldQSjbmVyqVQ2tFCpwB4nz4ad3d3bfVxjd0d9yipEKlVLR0dpDyaZ5zzH6otKKRrZ9nMNsqa5sppUqpHJW1QPk8RQUGOsVz3PsnMjIyMjKSfZ5dXV3NLh1ojzIdrTaVXEQrgtUKcXQ4DyVqI8P8I8P8Z06MIYTUWFsYk5X5du/u/I9aWjvVo8axuf1xcQ6okQ5wJ3PmzJkzZ05hYeFf1m2QRgdosmXSmMF+IAQFeD2Zq1o+X6k9dHrRoi2LF2tyc3NRYGlg2tvbtVqtVpu/aLZs43/O8PF2zM5kc5lde6jYXHZL8+jjz/9uukPOCdCPxsZGnU7Hhvc3y6/TCrFaEfzEgmBKwvPabHlVU5HRqjNZGaPV00dI03RSWuaSlbTLl4Jnb42mTZtGCOnq6rp27ZrBYPjysuGfn5z0cHfjdvVTUsfU/hikyFC/yFC/qWlRhJCu7h6jxaY3608ePfPh+zbi7k/1USqV7u7O1XYanBDifPhxlZWVXGBfUlLM1safNFK48qGkEJFz1VRvbO4wmG36vr53IaGRFEUpkyfPzaXi4+P5Hh1vwsLCwsLCMjMzCSF1dXXsbcf+DUW3GmrYdEFaIY7no1ZNqNh3Wlr0tLRoQojN3lZktOquFRTs32a1t6mTUtmYH52r4T7JzMzMzMw8derUPza/Jwryzs2WJSYMtniEj7f78vlU3jxq16HLP1u+J3vO3MWLF7v8U0UHunXrllarLTh4QJMt2/UPh+UwXyup1xYUWxvaNEtX/bavNTfA/WC327n99nU1N1VyMa0QP/dIZELs/S1H/5Ou37zF9bcXBIaq1erUjFmPraKH7cqwu7v77V2Nampq2BvdE/v0BsNpLuBXSoW8bH78Hne3EYkJIu4iVWdrNVhsBvNXW0/u05tt8fFSbqnfNRIxwOEQ50MvbjuTXq836q/4+Xj0lsdfHCaPU/A9uu8zl9m58vj2xnYqMUmpHLfgEUqpVPr68v/R7GyCg4MnT57MVgjnbkcOb2Fqq2+yAb9aIeZl05ow0JvtUk4IaWzqKDJZdcbP1x7R3qxuotWj2YsxRVEPfmDg2iZOnDhx4sQLFy5s2vqOu9sITbZs9MiQQZ5zxAiiyZZpsmX7Pjc+/9xT6ROnaTQaVKPoX01NjVarPX2yUJMt/+Tvsx112otXa7WHiru6ejTLnktNTXXUaQFuZ7Vauf323AP02ctj46NU/A6spNTONrfXmazBoVE0TU+aOffpF+igoCB+B+aEQkNDQ0NDMzIy2JfsPfAZg+Hj/Uxnu70v5hcppUJ3d/7LMwcLfSaMjpgwOoJ9WVJq15tvXDp9eed2263eO+HeYn5+fjzs1gQnhDh/WLt+/bqhT3VVOVsbf06a6FePTOalW1s/bPY2rqG9wWyLiY1XKpVJ42doHlNGRUXxPbqhJDAwkA1yCCFNTU3sbcranUU3y77mevXxkr0m8PdMTw5PTw4nhLS2dTEmK2M8seH4vpJSO00ncaX7H/zAwFWlpKSkpHzIMIxWq92y75QmW8ZOv0GaP10yf7rk8InS1155YaR6XG5ubkxMzOBP62LKysq0Wq3uyllNluyZ/3JY24KvL1XtKigWiKVLV/wGHxfgcDU1Nb3N7RmmrdlKK8S0InjeE7Lo8FH8DsxgsXHr9lHR8Wq1esZc+nmVCg0j7wkbJLNf19fXs6tfWw/p9foz8VEBvRn+UlFkqFNE0WzlY7YKUl9m67m9O48YzDZxSASX3u+EvRLggUGcP7w0NDR8t9Ner4sI8WOTlOalx8dFOt0tkcHyXUP7js5u5cjRFDVp6RQlRVGenvx3SXEB/v7+aWlpaWlppK9cEMMwG/YxJSVnaLlYrRCr5GKVnIeWeD7e7ql0aCodSgjp7OxmTPWM8cz2jwoYk5UL+GmaRkMsGDx2LhUXF2u12i17v8rNlrMbIwdpdkbs7IzYr87dfPONV2Mk6sWLF7tM7c9BMplMu3btKrMUabJkv35kmqNO++XZm9pDxTES9arnV+OfGhyosrKSW7cnXY3slXFRBsV7sHe1uJ4xWouMVsZkTUiQ0zQ9J4d+maZ9fJxrc+UQJRKJ0tPT09PT2ZclJSV6vf6SwbDzsL7RXsut81NSoY8X//vkBX6eKXRoCt2bQVZW2Wiw1BqKjAX7t5ZXNymVKq6Gv1DoFGUI4MHAXbLrMxqN3E771uZ6dqd9bqaQenyGtxN8Nt2uxtrSm41vsRnMNvZh5PhpysdWKZH+er/5+PikpqayOa6dnZ3sPc3WQ7qrf/+6t26/XEwrxG5uDzp1zcPDLTkxODmxdzMhY7LqTJf27Pj8dVM9e2fDwp0NDIZMJvvd735XXl6en5+/ZV+hJlueleGAnlJTxkVNGRf19aWq9/7xukAs1Wg0w3mRmU2daLSaF2fL0n822VGnPXSidNehYlVS2u9e+0+kToBDlJeX9+63v3zWy9OdVoiTFOKl02l+92x3d/f0Nrc3WhmTNTFxJE2PylmiXo2n3vdfQkJCQkLCnDlzCCG3bt1i76t3faE3rD8WFuKnlAiVCUJKIoyNdIoEipgIQUyEYHp6NCGko6Nbb7EZzMyxAyfXrbV5egdyu/qxL9Ll4XPBBXFlRdiVe3l8ECURjpOL8maNdFQXYkfp7OwuPFN+QVdTUmqvs7V2dfUEBQVJpdIpM2a+kZWF6xZfPDw8uJ40PT097FJGfiHzx3cOURJh75Z+udjTk4dWC7RcTMvFudkyQojBbGNMuoOfnnjrv61R0fHsUr9arUamIgxMdHT0r3/969raWq1W+7N/O5qbJZs/Qzr407IbUi5erd2+aU1XV09u3i9TUlIGf9oh5MKFC/nflUJwWEm8fcfM2kPFEzOmv/HXX+FZMAzS9evX2Ysdc+UbgZ+nWiEepwj++ZxJYl5br3V0dBeZrDqjtchoNVhsNK2m6bGPPkbTND3CUSUr4R4FBARw6yLd3d2ff/75mTNnth4orq+/4uY2QhToLY0JHD0yZGpalMCP/+RTT083tUKsVojZl30rap+fKNxtMNsUCgUX84eHO2DnGjgVxFGuoKOjgwvs9Vcvenr0tgmZNE9MSRxWu9hRzlyqOnel2mC2VVtb2tq7ZHFBsrjAxbNlsrhAWVwQY7LqTPXnTnz60UcfJiTIuQxtVNfjy4gRI9RqtVqtZl9eu3aNYZj9J5n/fO+IJDqAW+r39eHhw4RtgZszK4EQUlJqZ0ymLwvOrn3HKg6O5NL7RSIe9h3AkBYSEvKLX/xi+fLl+fn5j7zwmSZbpsmSDT6TZfTIkNEjQ66V1OfvXr9lY5tm6aqJw6AI/KlTp3bteE8Y6L0iRzn41gasnp6e/IJi7aHiOXMeXrvu/wUE8NA3BFxDSUlJX2x/IVjoQyvEk1Tip+dPDgrgs0RRS2tn77q9yWopv6VWJ6tU6SumqRMTE3kcFXC4nMeioiKDQc+ufCzMoGiFuPhGQ/ENe3FpQ+GZ8g/ydZ4ebqFiX3l80Fh16OSxTlFMKlTsGyr2ZesfE0KMlgaDxXzuqwtbN9la27uUI0crFAo27Pf25vMJFzgE4vyhqry8nCuPX15+gy0Kmpks/MXCScJA5/rN1JmsX1+sulpcf7Omqbmlkw3sH86UsIH99978L6u1FpvOdO3Q3lNr/maNiIzlYn40rOJRYmJiYmLi4sWLCSFGo5FhmEPnmDUbCyND/dhOQmq5WODPwwNstiDNvEwJIeRGRSNjvHHmi4sffmD18RNzuf1Y8YO7JxAIVq5cuXz5cq1Wm/tC/sKZ0sVZMr9BP89KTBD9+7NjzWV2bcHmrZve1Sx5gm1+6XoKCwu1OzZIogOey0tyVDuPltZO7aHiPUfMubm5W7e+gUItMADslauoqIgpuhgV5k/LxZnJ4l9qpvK79NrXccbKmKwVNc20ejRNT3lqNq1QOF3Do+Gpra2NK9NQUmKi5WI1JV4xV5z4fPbtb5PFBcniggjp3fbFhf17j1nWbLzk6+0REeqXmCBMSw4fnTjYJi8OoZAEKSRBc6fFE0IabrXrzTaj5ev8bwoMZltEZAy31B8b64CNbPDgIc4fMhobG7lt9gZ9kSjQWykVUlJR9rIYSfRIvkf3L4pvNJy7Un3FYC2rbLQ3trOB/axJsT8a2PeDkggpiXDhTCkhxFxm15nMxw+fX/+uNVAYxoZtKpVq2PaAdQYKhUKhUCxcuJAQUlJSotPpvrzMrN36pTjQu7d0v0IsDODhqVNcpCAuUsAWoa2obmJMVZdOX922+Z+EEHrUeDa3H81m4W54enouXbp06dKlu3fvfuq17dPGR2uyZKJB5/FKYwJ/++SYm9VN2kO7tn78z8WPPMZu+3QNBQUF2k82jVIGv/ZMalSYv0POabO35RcUF54p1+Qu3b37bw45Jwwf165d691vX3RZEhNAy8Vz0oJfzpvh481nlSLbrba+zfb11oZWdVKqSjX9uYfphIQEHkcFnJaWlt5pwzClN8xs9uIT84Mpqewuz3CnsH/LXsOf/nFO4OcZEyGg5eIJY8Lv6fb4PgkK8EobFZY2Kox9ef3mLYO54ur5q3t32WqsLcpENRf2I4tqqECc79TY8p5Go1Gv19ttNWxt/AUZQmp5pp+vE/3fFd9oYEz1F6/WWMpu1dvb2MB+6rioew3s+yGNCZTGBLJPHMsqGxlT+bmvLm/6sN7DO4hbrcXOIh6xJWoefvhhQsiNGzcYhjnNMB/sPOnn60ErxGxj4WAhD6XyIsP8I8P8Z06MIYTUWFsYk1V3cf8e7aaW1k71qHFskkhcXNyDHxgMLYsWLVq0aNH//d//vfTmxymq0MWH7CtTAAAgAElEQVRZssFX244K8//Vz0bV2Vp3HSpYvnmj5pFl7FOzoevTTz/V7tw2eWzkm7+d4Kjf98raZm1B8XmmJvfRx7b9+iGHnBNcHldZhl2CpSRCtUK8IEP8/1bO8vTgobIMp87WyhbJ15msTc2d9KixNJ2WvRiXIWfR2NjIzZuKmzfYu5dVi8PkcQ5IrLhT2L9uO1N8o0EY4B0fHTBKGZycGOwMYX98VEB8VMCsSbGEkNa2Lr3ZZrBcOvjpF2+bbYLAEC69H/1NnJkTxYpACKmrq2OjeoPBoNdfZdt1JkmEminyqLBkvkf3Hfaz6durNabrDbX1rWxgn54ckTePegCfTWwdUbYadlVtM2OqZc7t3rl9Q2dntyppHBvzo+oyj+Li4uLi4tj1yZs3bzIMc76o6ONPT3u4j2C7DdNyUXgIDx2JQsW+09Kip6VFE0Js9rYio1V3raBg/zarvU2dlMrG/FhIgX489NBDDz300LFjx/6y9sOE2CBNtkwSPdhljWChz9OP0nnzKW3BVxrNx7m5j2o0Gnd352qG0r+uri6tVqvV7nx4Wvx7f5nq7+uY/GdL+S1tQXHxjQbNksd/+W8zHHJOcGHsrmnW1as6tnxMbqb4j09nPfhOMberqmthjFbGWMeY6js7u+lRaerkSQuWqqKjo3kcFXDsdju3bl9Xc5PNRnzukciEWOV9/bl3Dvsri280BAt9ZHGBKapQeXwQ72G/j7f77Z2PKmqajRab3nC48NDOkjI7RSnZmJ+iqJAQp9iPACzE+Tzr7u7msvH1ej3palJIgpRSUV6WUPmLLHd356qhZ21oM5htb75/wdfbIzLMj5aLc2YmUFI+W3GGh/iFh/ixvUPqbK06Uz1TdOCzT7fYG9vppFQ2t18qdUDFbBiYqKioqKioWbNmEUKqqqrY6+jOw0xnWwO7zq+Si6PDHZPZe0+Egd4ZqZFsKZq+jZGfrz2ivVndRKtHs0+L0HIGftSMGTNmzJhx8uTJtze9Fyzy0WTJBl9hzt/Xc0VO4vL5yvyCbx595JN58xfk5ub6+fHcoPsnNTc3a7XafXs/1WTLtv9tloeDVkr1Zlt+gamuvlWzdNXLkyY55Jzgkn64a5pWiPOyxKrneN4Ic7O6qbe5vdHam3g4buojP0fiobOw2WxcbN9QX8Wu289eHhsfpeJrSN8L+w1m24nzFYdPlm7ao29p63zx58mUVBjBxxrJD0WG+kWG+k0ZF0UI6e7uMVhserP+5NEzGz+wdY/w49L7lUrl0Hpm7XoQ5/OgoqKCjeqNRmNJSTElESqlwkkq4eNzR/GS2NyPnh6iN9dzDe27u3uokWNWrFjh5eV169atq1evvvb3MwkxgSq5iMei65xgoc/ksZGTx0YSQuyN7YzJyhiPHCvYWVnLlrShVSoVIjcehYeHh4eHT58+nRBSV1fH3pnt/VLXZK/t3c8vF8VF8bDpS+DvyXY+I4S0tnUxJitjPLHh+L6SUjtNJ3EFIB/8wMCZTZo0adKkSefPn9+0ba2H+whNtix50HWV3N1HLJmrWDJX8enRa089uWLqtFkajUYsFjtkwI5ltVq1Wu2XXxzRZMm0/8j+6T9wdy5dq9MWmDo6u3Pzfsm2rQL4nubmZi5CKyu1DGDX9H1yo6Kxd7+90eoXEEzTdGrGrMdW0Sgk5CS4Gw+GYZob69jY/qEVkthINd9D68W1WtCZ6kvK7DSdlD55YlBQUGdn53m9fnuBvrnRynbUUkqEygShlyf/UbSb24jEBBH3sJtdEdSbv9p6cp/ebIuPl7Lr/EqlMirKKToODCuI8x+ElpaW3qZ3er3h2mWBnyf7KzrdQRt+HKuqrsVgtunN9QaLzXS9QalMpChq0gzlyjtk4xgMBp1OxxZdjwjx42L+QAGfbWkCBV4TRkdMGB1Bvvvc/GrDl3vZz02u6RqPIxzmgoODp0yZMmXKFEKIzWZj79gKNjPWugq1XKxSiGm52FE1uu+Jj7d7Kh2aSocSQjo7uxlTvc50bvtHhxiTlZs2NE17eODDEwghJDU1NTX1w6KiIq1Wu2XfKU2WbHyyA9brFs6ULpwpPfjl9d/+5tnRqZM0Go3zVI6sqKjQarUXz5/UZMm2vjXLUac9e7kqv6DYXyh59LEXuUaeACy73c7l5FdXlakVYloufkYTLovj+dl9SaldZ7IyRmuRqbel64Tpc558nhYK+Ux1BE5NTQ33VKij1cYmEi58yok2w9ob23Wm+iJjnc5U37cuNeWJWd9fl3rooYcIIXa7nU0Bzi/U69edjwrzo6RCSiJMTBDxkhr5Q+Ig7/TR4emje6+DJaV2g6X0ypkr2h02e2M7lZjEhf3On7DmAnCrer9cv36dS8ivramgJEJKEjQnTfTCo1MD+Og61o+Ojm69xaYvqTdYbHqzzcdPRFGUUjl26kPU3TR0YX9j2fJRZrNZp9MdL2LWbz8eKPCi5SJaEaySi/jNU/D18RirDhurDiO9kZuVMZ7Z/lEBIjcnIRQK2aVRQkhjY2NRUZFOp1u7k6m4eYZNwqTlYoWEh81pHh5ut29IY0xWnenSnh2fv26qT0iQcwUgfXycKw0HHjy1Wq1Wq00mk1ar3br/uCZLxiY0DtKcqfFzpsZ//nX5X/74W6k8OTc3VyKRDP60A2axWPLz883Gi5ps+fOLpzvqtF+du6k9VBwZq1r1y9Uo6QSc+vp6LrZvqK9iLwcznaDHkNHSwPW3j4yKU6lUU7PnP6dWCwQCfgcGrKqqKja2LyoqIl2N7Lq9ZorSSZLeCbfP1FjHmOrtje0qdYpaPWvG/J/eZxoYGDhu3Lhx48axLy0Wi8FguGow7Cm8Vm+tYntsKxNESonQScp1sz2PsyfHEUIamzsMZpvB8s3+/KNvWWwicTiX3s/vpc2FOcUkcA0NDQ29Te8MBoNeFxHiR0mFI6XCBROcKCOIU17VpDfbDOZ6vdlWXt2kVKqUyqQZc6lnlcqgoIEHVFKpVCqVzp07lxBSVlbGMMw5htm057SHhxsb8/NVgI3j4eGWnBjCpdf2RW6Fr5usCQlyLub39fXlcZDDmUAgSE9PT09PJ4S0tLSwd3jvf8pYLF+z6/xqhXjwe6EHhpaLabk4N1tGCDGYbYxJd/DTE2/9tzUqOp59YKTGfd7wJpfLX3nlldLSUq1Wu2XfF5os2ewMB/Qcnp4ePT09+tSFyrff+n1wBKXRaBITEwd/2nty7do1rVZbV2nIzZb/Nm+qo0575GRpfkHxSPW43776H+jPDISQ2tpabr99a7OVje2dIbP6Wkk9m5BfZLJKJDKaprMW0L/B3YLTYIv+FhUVMZfPeni4qRXiJIV46XQ6VOws/0FVtc1MX2zfWzdanf7wo4OqGy2RSCQSyezZswkhzc3NbBiy/6T+rQ2FbPttpVRESYWDrxfrEAI/zxQ6NIUOZV+WVzXpzbWGImPB/q3lVU2UciQX9iMdxlEQ5w+K4TatzfVKqZCSCHOnC6nHZ3h78b9n5nbNLZ3sHnu92aY31/c+RVNPzF58v56ixcTExMTEZGVlkR8UYFP1xfwxETwHRf8SuVlsOtO1Q3tPrfmbNSIylov5AwN5yB4HQoivr+/YsWPHjh1LCOno6GDX+TcdKDIY+tb5FWJaLh7BR7VKSiqkpMKcWQmEkJJSO2MyfVlwdu07VnFwJDdzRCJ+nkcAv2JjY1988cWamhqtVrvid8cWZ8nmT5cM/rQTUyImpkScZ2o2vf9fHn7RGo0mOflB5J1eunRJq9V2NpdrsmSp6gxHnXZ/oUVbUDx+wtQ3/vqr0NBQR50WhiJu9VWn03W1N7Cf7TlPKyLD+MxD7ukh3KI9Y7RSlJKmk+bl0q+q1Z6ezpWVOWyVlpb2PhW6fM7Px4NWiFMV4seyHNbUc/DKKhvZ2F5nqr/f5Rj9/PzGjBkzZswY9mV5ebler9fr9QdPG26Wlyqlwt6N/VIhv/tqOdHh/tHh/mwh7Y7OboPZpjczhQdPrn/X5ukdyKX3UxQ1gpf7PJeAOP/eVFdXf7fT3mCgJEJKKhwnF+bNGhke7CyPDDmW8lvcon29vU2ZmERRKfM0ypcf+K6Y7xVg0+l0DMN8tpGx26rZgE0lF0ljeA6nKYmQkggXzpQSQsxldp3JfPzw+fXvWgOFYWzYplKpUE2HL56entwFrLu7m720f3KUYd4+k5ggYnfc0XKxo8p93xM2LW1epoQQcqOiUWcqPfPFpQ8/sPr4ibncfkQyw01oaOgzzzyTl5e3a9euR399QJMt02TJBn+vwhaPKDJatTve2bKxQ7P0mfHjxztivD/i7Nmz+dve9ff1eDRbrlakO+ScPT1k16Hi/ILirOyH/rH2FTxFHbbKy8t7M/K51Ve5+NFMnm+l2J19bHP7q8X1NK2m6ZTcPPqPNO3mxsPFBX7o+vXrfbH9N0EBXrRcPJ4SPzF3kjDQm++h9TKX2XWmevYJEXsDOW7K7BW/eNA3kNHR0dHR0eyNd3t7OxvzHzlveGfLcV8fDy7sl/PdsY/l6eHGPuBjX9ZYWwwWm8FcuPGLPQaLTS5XcDE/OlbcE8T5P6Gjo4Nreme4esnLy42N7TPmB1NSnru2/FDDrXa92WboW7ePio5VKpX0uMxFy5XO06Y1ODh48uTJkydPJrdV1jm2Q1dZcYaL+SkJzxk70phAaUzg3GnxpPdxbPm5ry5v+rDvcSxN0zS64/DGzc0tKSkpKSmJfXn16lWGYfZ8VfT6uiMJMYHcOr+PNw85NXGRgrhIAbsVraK6iTFVXTp9ddvmfxJC6FHj2dx+5ymoBvdbYGDgypUr8/LytFrt4ufzc2Yl5GbLBz8z1QqxWiE2XW/QHty4ddM7miVPsSUtHeWrr77S7ng/MtR/1aO0PN4xd4GtbV3aQ8W7DxcvXqzZvOUvXl5OsaAED9KNGzf6Yvtv/P08aIU4Vc7/6mtre1dvkXyTle2xolan501WqVS89VeD7ykpKemdOVcuBAt9aIV4kkq8asFkJ1mXJr0Job2xPZsQOnn2w7940VkSQr28vG6/a6qqqmLD/sJdhpKS05REmJggZOv5OUkqRKjYN1TsOyml92bJaGkwWMznvrqw9eOGltZO5chkLuz39naW5zvOCXH+jygrK+N22peX32DLWswYI3xm0SRhgNPNJ9P1BjYV32C2tbZ3KUeOpqgJuZMopVLp/DdSgYGBEyZMmDBhArltM/aGvbqSku9iflrOc0+pmAhBTIQgKyOW9G6vqmXO7d65fUPv9iqapulBba+CQRo5cuTIkSM1Gg0hxGAwMAxz8Azz1oZjUWH+bPUdlVws8OMhzTIyzD8yzH/mxBhCSI21hTFZdRf379FuamntVI8ax6b3x8XFPfiBwQPm5eW1bNmyZcuW7d69e+Wr22ZMiNFkywZ/NZHHB73ydEppRaP20CdbNq3PXbJy1qzBVr8/cuSI9pONiQmi3z4xJjbSMfuqbLfatAXFx06XaXKX7t79lkPOCUOF2WzuXX29cl4c6E0rxBMSxU/O4/luqqmlo3ezvdF6s6qJThpN0xlPzKTRedd5mEymvtj+24hQP1ouzkwW/1IzlZer+Y9iTFYutmcLPA2Vkg1sji37dLi7u9tgMFy7du14kWFD/mlCiDJB2FvPTyp0koR5hSRIIQli197sje16s81g/jr/mwKD2RYeEc0G/BRF4YbqhxDnE0JIY2PjdyX0rhWJhT7sTvs5TlDW9Ydq61u5hvZ6s00mkymVynFTsvOeHNrZLLdvxu7s7GQ/3rcf1jH/c4aWi7l2fbwkZnPCQ/zCQ/zY3US95VKLDnz26Za+cqlqleqny6XC/cN+1ufk5BBCSkpKioqKjn3L/GPzl+wKADuFggJ4eP4VKvadlhY9LS2aEGKztxUZrbprBQX7t1ntbbQ6hX1alJCQ8OAHBg/SokWLFi1adODAgRff2JyqDs3Nlg2+LmlspODFnyfXWFvyC/Zv+fgDzSPL582bN4DzfPbZZ/mfbB6fHP6XF8aHOSh3uqq2WXuo+JsrNZpHf7b9hbkOOSc4P5PJ1LvfvuhieIgfrRBPHSV+btFUAa/NhuyN7UV9ze1r61vppDE0nfncXDU+eJ2HwWDo7YFXdCk2QkArxLNSxb9ekunn4xTRSl/DJqvOVN/XsCk5Zwm9eig3bHJzc0tMTORqu9bV1bFL/ZsOGPT6M/L4QErSW8zPSbYnBwq8xiWFjUsKY1/euHlLb6nQf3t1/25btbVFmahWKBRs5O8kyRT8GtHT08P3GPhRUlLCJeTfstcqJUI2IZ+SCp3kA4XT1d3DhvQGs81gsY3wEHD5Kkql0kkett1XbHke9rluQkwgF/P7Os3/1I+1P6VVqn9pf5qTk7Nn7U/s9ch57uCePXvu82CHI25HH3PlG4Gfp1ohVsnFtELMe4paY1MHV+rpZnUTO3NomsbMcXnHjh3L3/GhIj5Iky2Lj3JMMWR7Y7u2oPjwyVJN7pKtW7f+5LQhhOQ8dzAvL0+bv2PWpNjcbJmj8mCv37ylLSg2Xm/QPLpy5syZDjknPBh384FDfvCZc+3aNZ1OV1RUxBRdjosScLlU/N5Qcd3LiozWW00d6lFj2Q/Y+Ph4HkflqgY8c/pi+8vS2EC21A6tEDtJNeuW1k4uti8ps9N0EtePme+hPQhGo5ErSdbWbKO4Yn4Soaen01WsaG3r0pttRouN3cLsJxBz4dIQ6tiak5PjwNs5ZwmTHoC6urrbSuhdi48KUEqFyVLhI1MVkWGj+R7d91XWNhvMtmtmm8Fss5TZKWWiUpk4eTb1BEUNw1Jw7IU5NzeXEGIwGHQ63aFzzJqNhREhflzMz+82rUCBV/ro8PTR4eS7q8JXG77ce/tVgcfhQXx8fHx8/EMPPUQIKS8vLyoqOq/Tffzp6d7SL3IxrRA7ag3zngj8Pccnh49PDieEtLZ1MSYrYzyx4fg+dpvo8LmZGIZmzJgxY8aMEydO/M/Gf4aKfXOzZZR0sHVJAgVej2tG5s2ntAVf3/2faqv9etObDusRYzDbtIeKq+taNEuffinDYfX5wQlxze2ZoisKiVAlF82bKH5lxQwvTz4jtOq6lt6Hp0ZrR1/3snlL1M5TpQi41okMU0RJhGqFeEGG+P+tnOXJa8Imx97YzsX2fSs3U56YpRqG2zoUCoVCoWC7ZdtsNjaG+uSoQa8/FxMuYAN+SiqMDuezNQbHx9s9OTE4ObE3SmIjKb3hcOGhncWldm59lKKokJAQfof6wLjyen5XVxc7I41Go16vJ11NVN+GE0oidHd3rmXw1vYug7k3FZ97CpWYmEhRlEwm43t0TspsNveu8185HyjwouUiWhGskot4X6TlfC/LC6uyzqayspK7U+3pvEXLxSqFSC0X89vPifTOnHpd31I/Zo5r++abb/K3rfX2dNdky0YpHfMkN+e5g3e7tnYXb7sbl/V12kPFbe1dmqXPjhs3ziHnhAfv7ldlv+tvqhC7u/F5T1VR3cT07ZQe4RHAlcuNiIjgcVTDzT3MHIWYVojVcjGtELvxOnM4XOoHY6q3N7bTSansCg12Yt6J2Wzmlvob6qu5mF8pFTpPsi2np6eHTYtmdz13j/Cj+iiVSqfadoH1/P5UVFRw085iLmEn3CSV8PG5o5wn9uOUVjQaLGxDe1t1bTOVSFPUqKwFyuexq+TuSKVSqVTKPmgsKytjGOYcw2zac9rDw42N+Wm5aPDbXwfDw8MtOTEkOTGEEJLz3EEeRwI/KiIiIiIiYsaMGYSQmpoadofIns+LWputvbewcrGjqpHdEw8PN+6xNGaOyxs7duzYsRuvXLmi1Wq37DulyZKnjQrje1D34Ozl6l2Hin0C43LzXuBKOoPLe/3F+9XT8W6UVjRym57YJqbJE6YvexJNTIeA13/N58zhVNU2M32xfWdf6sfDj6Ky8l1h78CzsrIIIY2NjWzwtfeEQf9BYYjIh5II2dZ9cQ7alTZII0aMSEwQJSaI2JfWhjaDxWYwn9h+6jO9xRYXJ+HCfhdL/BnycX5LSwsX2OuvXQ7w96IkQUqJcIYmXBbndAk2jc0d+tsW7UNCIymKUiZPfvgRJapEDlJMTExMTAz7iVNVVcWu0O48zHS2Naj6Yv6YCB4CNhgqQkNDp02bNm3aNEJIfX09O4X+bxPTUF+lkovUimBaIZZEO8UVC1wS2/fIaDRqtdqt+45rsuWTxzp7C8bj31RoDxVHxIx84plXh2FSKzxglvJbXA+8IFE4TdPjp2U//hwtEon4HhoMDWWVjWxsrzP1dUoeN/WRn6NT8qAIBIKUlJSUlBT2ZWlpKRuafXZCX11ZztY+S5SKKKkwgNdinBxxkHd6cnh6cu9/ekmp3WApvXLmyq5PbDZ7O5Wo5pL8/fz4XCwcvCEZ51ssFkOf2poK9qHRnPHCXz/KczXXH1VSauca2tsb25UjR1HUuJwlSoqinL/3xhDFtgyZPn06IaSuro7N7f9sI2O3VbMBm0ouksYgYwLuSCQSZWRkZGRkEELsdjtbX+roNqa6sozLU5XHOaavOMDtFArFq6++euPGDa1Wu2XfF5ps2ayJsXwP6kccOVW6q6CYUo196Xev4zk13D+mGw2M0aozWYuM1rDwGJqmnaozOTg/c5mda4AXKAyjaXrclNkrfqEahuWuHozY2NjY2Fg2U7K1tZWN1w6evfb2x18K/DzZDH9lgigh1ll+hRNiAxNiA7MnxxFCmlo6DGab3vzN/vyjb1lsInE4t6t/KG7iGBpxPlv7obeK3jVdVJgfJRWOlAgXTJDERqr5Ht332ext7HK9vsTGZYMkjZ+heUwZFRXF9+iGneDg4MmTJ0+ePJncFrAd26GrrDjDJmar5CJKMtjyV+DCAgMD09PT09PTCSHNzc3sOv97u5gb18/QCjFbVlo56ApqALeLi4v7zW9+U11drdVqt/zuWG627OFMCd+D6vVZoUV7qDgtfeqf3vglFsHgftCbbWxze53JGhsnpWl6xlzVC2r1UF9bgwfGYLFxsX1EZKxKpcLjIV74+PiMGjVq1KhR7Etue/XRnfrr10+xFdOUCSKlRCgK8uZ3qCx/X88xqtAxqt7tP+VVTQZznZ75v0OfbSurbKSUI7ld/UMijch54/zbauMb2lsaKKmQkgTlThcqn+C5lOuPur2hfUdnt3LkaIqatHSK0tmqOwxztwdsLS0tbMC2Ya+upOS7mJ+Wi/keJjgvPz+/cePGsTXG2tvb2YrBG/czJuPXvev8cjGtwBQCxwgLC3v22WeXL1+en5+/5MWDmmyZJovPsqzaQ8W7Copnzp7z9j9+FxSEfBZwJK5IPmOyyuUUTdPzNOrfqVTe3k5x9w/OjzFZudg+IUGuUqmyFtC/oWkkzzqPyMjIyMjIqVOnEkK6urrYKO/Ly/p/fnLSw92NkgiVCb31/Pgeaa/ocP/ocP/M9GhCSEdnt8FsM1h0Xxac+ud6m4dXIBfzUxTlnG3OnbTefk5ODt9DAAAAAAAAAOiPo4rkD5d6+47q9AMAAAAAAADgcE7bF8mN7wEAAAAAAAAAgMMgzgcAAAAAAABwHYjzAQAAAAAAAFwH4nwAAAAAAAAA1+G8dfgAAAAAAAAAXFhlZeWIESP8/f0de1rE+QAAAAAAAAA8MJlMf/vb39ivly1bFhAQ8Prrr4eGhg7ytMjbBwAAAAAAAOBBRkbG+PHj2a9bWlpGjx49+CCfIM4HAAAAAAAA4MuqVasEAgEhxN/fPy8vzyHnRJwPAAAAAAAAwA+RSPT4448TQh555JHAwECHnBNxPgAAAAAAAABvMjMzCSFz58511AkR5wMAAAAAAADwzN3d3VGnGtHT0+OoczlQTk4O30MAAAAAAAAA4MeePXsG/Gedt6/eYP5WAENCTk4O5jkMAGYODAxmDgwApg0MDGYODBNOO9WRtw8AAAAAAADgOhDnAwAAAAAAALgOxPkAAAAAAAAArgNxPgAAAAAAAIDrQJwPAAAAAAAA4DoQ5wMAAAAAAAC4DsT5AAAAAAAAAK4DcT4AAAAAAACA60CcDwAAAAAAAOA6EOcDAAAAAAAAuA7E+QAAAAAAAACuA3E+AAAAAAAAgOtAnA8AAAAAAADgOhDnAwAAAAAAALgOxPkAAAAAAAAArgNxPgAAAAAAAIDrQJwPAAAAAAAA4DoQ5wMAAAAAAAC4DsT5AAAAAAAAAK7Dg+8BwANSWlr68ssvb9++3c3NjRBitVrXrl2r0+kCAwPnzp07f/589m3nz5/ftm1bWVmZu7t7YmLiypUrY2Nj+zkOMDDfm5A6nW716tXe3t7sd2fNmvX444/f6c13mr0wHGDmwMBg5sDAYOaAU8H9PNw9xPnDwtmzZ99555329nbuyBtvvBEWFrZhw4bu7u4333zTy8srOzvbZrP9x3/8x4svvjhx4sTOzk6tVvvnP//5/fffv9NxHv9GMKT9cEKWlJSkpaW98sord/PmH529D2LcwDfMHBgYzBwYGMwccCq4n4d7grx917d79+7NmzcvWbKEO1JVVVVSUvLUU0/5+fkJBIJHHnmkoKCAEOLh4eHt7d3ThxDi5+fXz3GAAfjhhCSEmEymhISEu3nznWYvuDzMHBgYzBwYGMwccCq4n4d7hfV81zdt2rRFixZZLBbuCPu77eXlxb50c3OrqKgghAgEgtdee+3Pf/7z3//+956eHqFQ+Oabb/ZzHGAAfjghCSHFxcV1dXVHjhxpa2sbP378k08+yWZF3v3sBZeHmQMDg5kDA4OZA04F9/Nwr7Ce7/rEYvH3jkRERMTExGzatKmtre3WrVu7du3q6Ohgv7V+/fqJEydu27Ztw4YNISEhO3fu7P84wL364YRkD2ZkZKxfv/7tt9+urKx899137/TmfmYvuDbMHBgYzBwYGMwccCq4n4d7hTh/mHrttdeqqqqeeOKJ119/PSUlxRGdBWcAAAvHSURBVN/fnxBSWVlZVla2cuVKb29vkUiUl5d3+vTpfo4DOMqf/vSnrKwsd3d3kUi0ZMmS/ifYj85eGJ4wc2BgMHNgYDBzwKngfh76gbz9Yaq5uXn16tVsqs9nn30mlUoJIe7u7oSQ7u5u9j1sJc9+jgM4RG1t7f79+5cvX+7p6UkI6ezs5JLQftSPzl4YhjBzYGAwc2BgMHPA2eB+HvqB/+Bh6n//93/37NlDCCktLf30008XLFhACAkNDVUoFJs3b25vb79169bOnTszMjL6OQ7gEAEBAYWFhTt27Ojq6rJarVu3bp05c2Y/7//R2QvDEGYODAxmDgwMZg44G9zPQz+wnj9Mvfjii2vXrt29e7dQKFyyZElqaip7/NVXX123bt2KFSs8PDwmTZrEdYW903GAwfP29v7DH/7w/vvvL1u2zM/PLzMzc/ny5f28/06zF4YbzBwYGMwcGBjMHHA2uJ+HfoxgSzU6m5ycHPbpFIALwzyHgcHMgYHBzIEBwLSBgcHMgWHCaac68vYBHpCamhq+hwBDEmYODAxmDgwApg0MDGYODBNDaKoPjTj/+PHjVVVVfI8CYFBWr169bt06u91+pzdgnsOPwsyBgcHMgQHAtIGBwcyBYeInp7rzcPY4v76+/q9//euaNWtQExKGOrvdfvjw4WeffXbfvn1dXV23fwvzHPqBmQMDg5kDA4BpAwODmQPDRD9T3dk4dR2+wsLCDz/8sLGxkRCCpqMwpHV3d7e2thJCmpqaNm7cWFdXt3LlSvZbmOfQD8wcGBjMHBgATBsYGMwcGCb6mepOyHnr8PE9BAAAAAAAAID+OGcdPuddz9dqtQcOHNi5c2dTU5O/v/+WLVv4HhHAwFVWVj7zzDPp6emrVq0SCoXswZycHMxz6B9mDgwMZg4MAKYNDAxmDgwTd5rq/I7qTpw3znd3d58/f35mZuaWLVsuXbrE93AABuull17KyMj43kHMc/hJmDkwMJg5MACYNjAwmDkwTPzoVHdOzhvnswICAp555pna2lq+BwIwKBEREREREXf6LuY53AlmDgwMZg4MAKYNDAxmDgwT/U91ZzM06l6GhITwPQSA+w7zHAYGMwcGBjMHBgDTBgYGMwfgARsacT4AAAAAAAAA3A3nrbfvnHULAQAAAAAAAIgTx61YzwcAAAAAAABwHYjzAQAAAAAAAFwH4nwAAAAAAAAA14E4HwAAAAAAAMB1IM4HAAAAAAAAcB2I8wEAAAAAAABcB+J8AAAAAAAAANeBOB8AAAAAAADAdSDOBwAAAAAAAHAdiPMBAAAAAAAAXAfifAAAAAAAAADXgTgfAAAAAAAAwHUgzgcAAAAAAABwHYjzAQAAAAAAAFyHB98DAAAAgAEqLS19+eWXt2/f7ubmRghpb29fu3btuXPnvLy8Zs+evWzZMvZtdzqu0+lWr17t7e3Nvpw1a9bjjz/ez/sBAABgSECcDwAAMCSdPXv2nXfeaW9v54589NFHjY2NGzdubGpq+v3vfx8aGjpr1qx+jpeUlKSlpb3yyivfO/Od3g8AAABDAvL2AQAAhp7du3dv3rx5yZIl3JGurq5jx47l5uZ6e3uLxeKFCxcePXq0n+OEEJPJlJCQ8L0z9/N+AAAAGBKwng8AADD0TJs2bdGiRRaLhTtSU1PT3t4eFxfHvoyJiblx40Y/xwkhxcXFdXV1R44caWtrGz9+/JNPPunt7d3P+wEAAGBIwHo+AADA0CMWi793pK2tjRDCbbb38vJij9zpOHuSjIyM9evXv/3225WVle+++27/7wcAAIAhAXE+AACAK/Dx8SF9UTohpL29nT1yp+OEkD/96U9ZWVnu7u4ikWjJkiWnT5/u//0AAAAwJCDOBwAAcAWhoaE+Pj5lZWXsy7KystjY2H6O19bWbty4saOjgz3e2dnp5eXVz/sBAABgqECcDwAA4Arc3NymTp26Y8eOlpYWq9W6d+9etkj+nY4HBAQUFhbu2LGjq6vLarVu3bp15syZ/bwfAAAAhgrU4QMAAHARK1asWL9+/RNPPOHu7p6dnc3G7Xc67u3t/Yc//OH9999ftmyZn59fZmbm8uXL+z8PAAAADAkjenp6+B7Dj8jJydmzZw/fowAAAAAAAAD4cU4btyJvHwAAAAAAAOAn1NTU8D2EuzU04vzjx49XVVXxPQoAAAAAAAAYplavXr1u3Tq73c73QH6as8f59fX1f/3rX9esWePm5uxDBQAAAAAAAFdlt9sPHz787LPP7tu3r6uri+/h9Mep6/AVFhZ++OGHjY2NhBB/f3++hwMAAAAAAADDUXd3d2trKyGkqalp48aNdXV1K1eu5HtQd+S8dfj4HgIAAAAAAABAf5yzDp/zrudrtdoDBw7s3LmzqanJ399/y5YtfI8IAAAAAAAAhqPKyspnnnkmPT191apVQqGQPei069POG+e7u7vPnz8/MzNzy5Ytly5d4ns4AAAAAAAAMHy99NJLGRkZfI/irjhvnM8KCAh45plnamtr+R4IAAAAAAAADFMRERERERF8j+JuDY0i9iEhIXwPAQAAAAAAAGAIGBpxPgAAAAAAAADcDSettw8AAAAAAAAAA4D1fAAAAAAAAADXgTgfAAAAAAAAwHUgzgcAAAAAAABwHYjzAQAAAAAAAFwH4nwAAAAAAAAA14E4HwAAAAAAAMB1IM4HAAAAAAAAcB2I8wEAAAAAAABcB+J8AAAAAAAAANeBOB8AAAAAAADAdSDOBwAAAAAAAHAdiPMBAAAAAAAAXAfifAAAAAAAAADX4f7HP/6R7zEAAAAAAAAAOMz69evlcrmPj4/FYvmv//qv8ePHe3l5Xb169euvvy4sLBzAt5RKJXfyL7/88siRIxcuXDhz5szevXunT59OCFmzZs2ECRPYN3Bfr1mzJikpadOmTRcuXNi7d6/JZLpw4YJCobh06dLevXsvXrz4zTffuLu7R0ZGrlu3Li4uTiAQEEK6u7vXrFmTlpbm5ta7MP/GG2/o9foLFy4cP37c19c3IiLiTj+R5fEg/o0BAAAAAAAAHhSZTHbjxg2hUGgwGGiaNplMo0ePtlgsMpnMx8dnAN+6/eRTp06dOnUqIWTPnj1JSUn9j0QgEDz11FOEkDVr1rBfXLx40WKxPP300x4eHp2dnTt37vTw8EhJSbl8+fKsWbMIIUajUSaTeXh8F637+vqyf7alpeW9995LTk7u/4cibx8AAAAAAABcSkJCwvXr1wkhpaWlmZmZJpOJEHLjxo2EhISBfeuHP6KoqKi+vn7y5Mn3OrZTp049/PDDbBjv4eExf/78kydPJicn63Q69g3ffvttamrqj/7ZtrY2Ly+vn/wRWM8HAAAAAAAAlxIfH3/06NHW1lZPT8+oqKjKysrOzk5CiI+Pz8C+9b3zNzQ0HD58+Omnn+aOtLS0vP/++9zX/Yytra3Nz8+PeykQCFpaWnx8fEJDQ2/evBkSElJbWxsbG3v7H2FP3tjY6Ofnt2jRop/86yPOBwAAAAAAAJfi4eHh6emp1+vZpfiQkJCLFy9KJJIBf+t7du7c+fDDD7Pb6Vlcaj0hZM2aNf2MzcfHp6WlxdfXl33Z1NTEfp2SknLp0qXIyMgf7gVgT97Q0LBp06aAgAD24IgRI7g33P41Qd4+AAAAAAAAuB6JRHLixAm5XE4IkcvlX3/9NbfNfmDf4hQWFkZFRVEUNbCBTZgwYe/evWymQGdn5759+yZOnEgIoSjKYrFcuXJlzJgxP/oHg4KC0tPTCwoK2JdCobCyspIQUlVVJRKJbn8n1vMBAAAAAADA1SQkJJw6dYotTa9QKPbu3cutzA/gWw0NDV988cWCBQsIIUePHo2JieGy9JctW+bv73/3Axs9enRnZ+cHH3zg4eHR1dWVmpo6atQoQoibm1tsbGxdXV1gYOD3fiJn7NixJ0+evHnzZlRU1Jw5c/bs2ePh4dHd3Z2Tk3P720b09PTc678XAAAAAAAAADgn5O0DAAAAAAAAuA7E+QAAAAAAAACu4/8Dr1xpVakTZc4AAAAASUVORK5CYII=">
          <a:extLst>
            <a:ext uri="{FF2B5EF4-FFF2-40B4-BE49-F238E27FC236}">
              <a16:creationId xmlns:a16="http://schemas.microsoft.com/office/drawing/2014/main" id="{06EAF592-CF02-4882-87F0-137BED16AC95}"/>
            </a:ext>
          </a:extLst>
        </xdr:cNvPr>
        <xdr:cNvSpPr>
          <a:spLocks noChangeAspect="1" noChangeArrowheads="1"/>
        </xdr:cNvSpPr>
      </xdr:nvSpPr>
      <xdr:spPr bwMode="auto">
        <a:xfrm>
          <a:off x="79248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121920</xdr:rowOff>
    </xdr:to>
    <xdr:sp macro="" textlink="">
      <xdr:nvSpPr>
        <xdr:cNvPr id="3077" name="AutoShape 5" descr="data:image/png;base64,iVBORw0KGgoAAAANSUhEUgAABU0AAAEsCAIAAAB44wXuAAAgAElEQVR4nOzdeXxU5b0/8JN9T85MlslkkslMZuZ5JpkshBjCFkJkSZDNwAREoNZaqRat11u9bW/156+/2768tYv23lqt1gUBWTIsgkgiIgIiICogW87JcoYshOwn+578/jjJgNa2QCY5Q/i8//DFCeGZL5hkzuc8z/N93IaGhhgAAAAAAAAAmBDc5S4AAAAAAAAAAJwGOR8AAAAAAABg4kDOBwAAAAAAAJg4kPMBAAAAAAAAJg7kfAAAAAAAAICJAzkfAAAAAAAAYOJAzgcAAAAAAACYOJDzAQAAAAAAACYO5HwAAAAAAACAiWNUOT8vL89ZdQAAAAAAAADA6Hne8p/My8vbtWvXjXxmZWXlU089tWXLFnd3d4Zhent7X3vttRMnTgwMDCQkJDz66KNhYWGOTx4YGHjnnXcOHTrU19en1+sfeughg8HAMMybb7556NAhLy8vq9V6zz333HLZAAAAAAAAABPYLc7n33jI//zzz3/5y1/29vY6PrJp06aqqqq//OUvGzZsCAwM/OMf/3j957/33ntnzpx56aWXtmzZctdddz3//PMMw9TU1Ozdu/f//t//u3bt2o0bN95azQAAAAAAAAAT3q3k/BsP+Tt37ty4ceN99913/Qf7+/tXrlwZHBzs7e29YMECjuOu/91ly5a98MILSqWyp6enr68vODiYYRi1Wr1s2bLf/OY327dvX7du3S3UDAAAAAAAAHAncBsaGrqpP3DjIZ9hmKamJqVSabfbn3zyyR07dkjr9q+3cePGs2fP/v73v//Wxw8dOvS///u/Pj4+L7zwQkxMzE1VCAAAAAAAAHDHurn5/JsK+QzDKJXKf/K7Bw8efP/9979zfn7WrFlbt25NSkp66623bqpCAAAAAAAAgDvZTeT8mw35/9y2bdveeuutZ555hhDy97/r4eHh7e29ePHiCxcuOOsVAQAAAAAAACa8G+2378SQPzg4+Kc//YnjuOeff/7v1+S/9tproaGhy5cvlz7Tx8fHKS8KAAAAAAAAcCe4ofl8587kv/POO6Wlpf9o431sbOy+ffuuXr3a2dlps9lmz57trNcFAAAAAAAAmPD+9Xy+c0N+T0/Pvn37GIb50Y9+5Pjg5s2bKysrf/7zn2/evDknJ6ehoeHpp59mGCYzM3Pt2rXOemkAAAAAAACACe9f9NvPy8v753/eiY8AAAAAAAAAAGCUbvpcPQAAAAAAAABwWTd3rh4AAAAAAAAAuDLkfAAAAAAAAICJAzkfAAAAAAAAYOJAzgcAAAAAAACYOJDzAQAAAAAAACYO5HwAAAAAAACAiQM5HwAAAAAAAGDiQM4HAAAAAAAAmDiQ8wEAAAAAAAAmDuR8AAAAAAAAgIkDOR8AAAAAAABg4kDOBwAAAAAAAJg4kPMBAAAAAAAAJg7kfAAAAAAAAICJAzkfAAAAAAAAYOJAzgcAAAAAAACYOJDzAQAAAAAAACYO5HwAAAAAAACAiQM5HwAAAAAAAGDiQM4HAAAAAAAAmDiQ8wEAAAAAAAAmDuR8AAAAAAAAgIkDOR8AAAAAAABg4kDOBwAAAAAAAJg4kPMBAAAAAAAAJg7kfAAAAAAAAICJAzkfAAAAAAAAYOJAzgcAAAAAAACYODzlLgAAAADGSn19Pc/zPM9zHMdxnNzlAAAAwI3atWvXLf9Z5HwAAICJo6+vjx/BXTrt6eFOdCzRsw8uVv6cY3779DReEDlB5O1ib+8giU8hhBBCKKXe3t5y1w4AAHAnGhgYeOedd/bs2TOaYP8tyPkAAAC3t+rqamnGnuf5qsrLRM8SHZuVzK5bMkMR4nP9ZxIdS3TsomyGYRixrYcXRN5+vODz/ZwgRmliyIiYmBh5/iYAAAB3nn379u3Zs8e5YyLnAwAA3GY6OjocwZ4rPqcI9iF6lurYnPui9NHmGxyEDfKZkqyakqySLu3Vbbxw5dKXF9/bITY0dxNqoZRKU/2BgYFj9lcBAAC4o7W1tW3fvl36tSiKLMs6ZVi3oaEhpwwEAAAAY6e8vNyxIF9sqiN6lupZKd77+93QU/u89ft3vbzgRj6zq7uft4ucIPKCyNnFoOAwKfATQgwGw+j+HgAAAHDNq6++WlRUJP06IyPj5z//uVOGxXw+AACAK2pqarq20567pFUHEh2bpGOXZxo0quQxfWk/X88Uc1iKOUy6rKnr4O0ixxUdLNxmr2ol1EwpNZlMlNLQ0NAxrQQAAGACa2hoOHPmjJ+fX3d399DQ0MmTJ48ePZqZmTn6kTGfDwAA4BKGhoaGl+JzHH/pq8HBIamFnjRp7+k52qNwb3w+/58YGBySOvmV2EVOEBmGIfGpjtl+Dw+PUY4PAABwZ8rLy3vttdcGBwdVKtXoR8N8PgAAgGyuXr3q2GlfVlYmLcWfEc8+eM+0MIWv3NV9Bw93t3iDIt6gkC4bxW7eLvLCkY2f7uEFMVand+zqV6vV8pYKAABwewkPD3fWUMj5AAAA46e7u5vjuJKSEo7j+OKv/X09pZ322csjjFqT3NXdtFDWd9qkyGmTIqXL8spWTqg4e/zr7VvEto5eak529PD39/eXt1QAAIA7B3I+AADA2KqoqJBm7Hmer6utpnrWpGNz0tnH8zODAyfUqfVxMcFxMcELZmkZhmnv6OPsIm8/9d72A7wgKsMipal+QohOp5O7UgAAgIkMOR8AAMDJWltbr+205y6qwvypjqV6dvHUWK3aInd14yQwwCvNEp5mGV6CWHW1nRPq+HP8/j1idV0HpQmOXf3OOkMIAAAAJMj5AAAATlBSUjLSG5/r6miWdtrnZ7PkB3N8vNGdjomODIyODJwzLZphmL6+Qc4u8sKFg/uOvfJn0dsvRJrnl2K/3JUCAADc9tBvHwAA4FbU19c7gj3Pc8bYEKJjiY6lelYV5ip70Ruau0+erT15tra8qrWjsy8owIvo2NkZGqpnw5V+clc3rK6xi7eLvCBydpEXRHIdp/QcBgAAcH15eXm7du1y1mjI+QAAADekr6/P0Rufu3TGy9NdOveO6lmiY93c5K6PYZjrzr07efaqvaqtb4CJUPpMtoRPTgifbAn/7Kurx07XfPbVVR8fH0+PwSSTUjq3z6xXeHi4xl+AYaTML/23u3eAxk9yzPZ7e0+odgYAAAAOyPkAAADjpLq62rHTvrqqwpHqqZ5lg33krm5YTX2nYzLcXtVKqPnSpUuObK8O/47FBY7An5eXx/N8cfHF2Kggaa8B1Su+84/IoqWtlxvJ/JwgqqOiHcv7Y2Ji5K4OAADAaZDzAQAAxkp7ezs/gis+pwj2oXqW6BVUz+o0QXJXN6y7d4AXhqMvJzQHBoc50q/BYGCke4WXF/zLcfLW73fcUpSXlzueaLS3NkiBX0r+vi7TX+DylTbpb83bxYbmbkItjr94UJCr/N8BAAC4Bcj5AAAAzlReXu7Yad8q1hM9O7wgX8f6+7lKw9rKmnZOGN7EXtfQSczDEZdS+vcR9xZy/vXa2tqkfw2O4/jiCxHSeQFxLNGxMepA5/x9Rq2ru5+3i7y9hROaeUF0POwwmUxGo1Hu6gAAAG6Oc3O+q9y+AAAAjJumpqZrO+25S7FRQUTHJulZ6yxjVESK3NUNGz5/fmT6OixcTSklkzIXraRarXZMXzooKCgtLS0tLU26rKio4DjuEse9d5hvqK+Rti1IU/2B/l5jWsk/4efrmWIOSzGHSZfDmxe4oo8Lt5VXtUrPQKTkHxoaKleRAAAAskDOBwCAiW9wcNAR7PlLXw0ODknr0lfnsPSRHNdpQVde2SrtRS8WxLaOXmpOJiQ97z5KCPHzk609vlar1Wq18+bNYximq6tL+pfcd4J78e3DwYHejsyvjw6Wq0KGYdTh/upw/6wpUQzDDA4O8XaRE7hjH51883WRYRiTeZIj9nt4uMo2BAAAgDGCnA8AABNTTU1NSUmJlO3Ly8ukWegZ8eyD90wLU/jKXd2w5pYeadJeWpCv1eoIIUkZc/IfMKvVarmr+w5+fn4pKSkpKcOrHq5cuSIt7y86yVdVHpf6FEqxnw2SrU+hu7ubOU5hjlNIl41id4m9hROObD62hxPE2Fi9tLyfUhoVFSVXkQAAAGMHOR8AACaI7u5uRyc5vvjrQH8vk46lejZ7eYRRa5K7umscvfE5QewfGKTxqYTMXJVFKKWenrfZ+3JUVFRUVFR2djZz3bmDB09zr7x7zNvbnepZqlcQHWvShchYZCjrGzrJd+oklXRZXtnKCRXnTn5t2yq2tvcSc5I01U8I8fd3lYMGAAAARuM2u58AAAC43uXLlx0L8uvrrkiH3i2YonhiZVZQgGxbx7+lvqmLk7bZCyJvF6XV4xmzyfd+RMPDw+Wuzmm8vLwsFovFYpEu6+rqpKn+w7v50tLPqF4htTYkelbe9RRxMcFxMcELZmkZhmnv7OMFkbOfem/7AV4QFaEqx/J+nU4nY5EAAACjgZwPAAC3k5aWFo7jhhfkcxcjw/yJno3Xs0un6WLUiXJXN6yvf9DRP48TRC+fYEoppWmZuYQQInd14yQiIiIiIiIzM5NhmKGhIelZzLFL3FvvnRvsaxuO/XqW6FkPd9n6IwT6e022hE+2DD9tqa7t4IQG/nxJ4d7N1XUdlCZI8/yUUpZl5SoSAADgZiHnAwCAqyspKXFM2nd3NlM9a9Kx+dks+cEcH5c52v1KXYdjxr6ypp3QeEot2QvII4iIDOPm5mY2m81ms3TZ1NQk/d/cuJ/juZP66GBH5o8Mk3PlvEYVoFEF3D1VwzBMX98gZxd54cKh/cde/cvwwxoyws3NVXo3AgAA/D3kfAAAcDn19fXXdtrzvEkXQnRsulGxel68KlS2tvPfIp3fzpUPb7YPZsMppSRh2rx7SVxcnNzVuTSlUjlt2rRp06ZJl6WlpTzPf8lxWwq5zvYmKfBTHUvjWG8v2Z7jeHm5J5qUiSaldCltvuCFj48d2snbRaPRJM3zE0JUKpVcRQIAAHwn5HwAAJBfX1/f8KF3PM9dOuPl6S6FvZlLQol+gdzVXXP5SptjQX5DczehFkpTFy6jTxISGBgod3W3K6PRaDQa77nnHoZhWltbpa+EgkMc98qXURH+RM8SHWuOU2hUATIWGa70C1f6zUwbPgShxN7C24VTR77avEHs7h0g5hRH7Pfxke2gAQAAAAlyPgAAyKOqqmo42HNcdXWF1KEtO4V95N4ZbLCrJKXW9l5pj720Jj9SHU0IiU+bvXQViYmJkbu6CSg4ODg9PT09PV26tNvtPM9f4vldh4qbm2qlLxKpjb+/n5z3MCZdiEkXsnB2LMMwLW29vF3khRMFXxQ6vkgkWq1WxiIBAOCOhZwPAADjpL293bEUny8+r2R9iS6E6BW590frNPFyV3dNaUULPxLsO7v7iTmZ0qn50zFVKwOdTqfT6ebPn88wTGdnp/TFs/cz7vdvHlIE+1A9S/QKqmd1miAZiwwJ8k5PikhPipAuL19p44Ua7vSlvTvFuqYuak50TPUHBclZJwAA3DmQ8wEAYAyVl5c7dtq3tTRI+66XzmTJ2mx/X1d5D2oUu/mRA+15QdTHGQghaTPpqh+QyMhIuauDYf7+/qmpqampqdJldXW19KVVeJy7Ul05vKtfz1I9GxzoLWOdsVFBsVFB82bEMAzT3TPACSJvP7t/9yd/EsSAoFBH5jcajTIWCQAAE5ur3GMBAMDE0NjYyI/guEuxUUFUz6bo2RVZJnXEJLmrGzY0NCRFemlBPuMRQAghZNbauykhxMPDVXr4wz+h0Wg0Gs3dd9/NMExvb6+U+Q98yf1501E/X0860sDfqA2RsUhfH48Uc2iKOVS6vNrQyQsix394qGh7eVUrIdQR+8PCwmSsEwAAJhjkfAAAGJWBgYHh0+x5nrv4FcMwRMcSPbs6h6WP5Hh4uMrxY7UNnY4D7csqWqVwNWMu/QGloaGhclcHo+Lt7Z2UlJSUlCRd1tbWchzHcdyhHXx5+XGiY81xrNTPL5T1lbHOyDD/yDD/WelRDMMMDg7xdpEX+GMHP3/rb+Lg4BCJT6WUmkwmSqmnJ+7QAADg1uFdBAAAblpNTY1jp71dKDfpWKpnZySwP1g4Td4cdb3evgHHgfbF5aJfgIJSSkj67IUUS6YnNpVKpVKpZs2axTDM4OAgz/PFxcVHz/NvFBxnGMYx1U/1rJubbM+h3N3dzHEKc5xCumxq6eEFkROObDm2l7OLWq1O6uRHKY2KipKrSAAAuE0h5wMAwL/W1dV1XQu9rwP9vaSd9nOsKoOWyF3dNdW1HcXlzdJm+yt1ndScQEjSnIVkvdkcHBwsd3UgA3d3d7PZbDabpcvGxkZpqn/DPp7jThq0wVL3fqJnVaF+MtapDPGZOkk1dZJKuiyvbOXtledOnrNtFVvbe000UVqBQin19/eXsU4AALgtIOcDAMB3s9vtjgX5DfU1RMdSPbtgCvvEyqygAC+5qxvW0dXn6J/H2UWFUmU2m0nSzAXLiU6nk7s6cDmhoaHTp0+fPn26dFlaWspx3CmO2/zBpe7OZqpXDE/161gvL3cZ64yLCY6LCc7N1DIM097ZV2IXOeGLvQUf/d4uKpQqKfMTQvR6vYxFAgCAy0LOBwCAYS0tLcMz9jzPFV+MivA36dh4Pbt0mi5GnSh3ddfYq9s4QeSFZk4QxdZeYk6k9K7F+eQpTHXCTTIajUajceHChczI1z/Hcds+4jnuVLQqUAr8RM9qVAEyFhno75WaEJ6aEC5dVtd2cEIDf6G06P13q662ExrvmOpnWVbGOgEAwHUg5wMA3NFGGuNzPM/3dIlUzxIdm383Sx+a4+3lKm3nxbae6yftNRotpdSSnr1sDdVoNHJXBxNESEjIlClTpkyZIl0KgsDz/DmO2/Ex39Jc58j8RM/KeySkRhWgUQXcPVXDMExf/yAviJxw4dD+Y6/+RfTyCXbs6ieEyNh9AAAA5IWcDwBwZ6mrq7s+20u98TMIu3Z+QoSs+5O/pcTewttFTmjmBbGnd5DEp1A6Y2UmoZR6ebnKrgGYwPR6vV6vz8nJYRimvb1d+pZ571Oe/9uhUIWvtI2F6NnYqCAZi/TydLeYlBaTUrqsb+ri7SIvHHrrk128XTQaTY7Yr1KpZKwTAADGGXI+AMAE19vbey3YXzrr7e0uZfuZS0KJfoHc1V3T0NzNCyInNEun30kRJX1W7uofEkQUkFdgYODkyZMnT54sXVZWVkrfUPuO8bU1VWSkez/VK+RtXRGu9AtX+s2YrJYuS+wtvF348tPT724Uu7r7aXwKGeHr6yrnYgAAwFhAzgcAmICqqqocO+2vVFcSXQjRs3NS2UeXzWCDfOSubtjAwNDIgfbNvCC6ewURQiid9OB8LDkGlxYTExMTEzNnzhyGYbq7u6VvtKJT3P+8c9hxFAWNU8TFyHzEg0kXYtKFLGRiGYZpbe/lBJEXTuz4opAXxIhIjaOZn1arlbdOAABwOuR8AICJoL293RHs+eLzStZX2mm/4P5onSZe7uquqanvlPbY84Jor26lNJ4Qc1YOfZgQpVIpd3UAN83X1zc5OTk5OVm6rKmpkab6P9rOXb78mfRtSOMUVMcqQuR8xBYc6J2eFJGeFCFdVlxp4+w13OlLe3eKdU1dhFocu/pxAiUAwASAnA8AcLsqKytzLMhva22QmoQtncmStdny9gm7XnfvAFd+bdI+MDiMEEJpxpzFxGAwyF0dgJOp1Wq1Wp2VlcUwzMDAgPT07fDX3Gvbjnl6DG+ZMetZope5Mb42KkgbFTRvegzDMN09A7xd5IWvi9478r920T9Q6djVbzQa5a0TAABujavcCAIAwL/U2Nh4bac9V6yLDia6kBQ9uyLLpI6YJHd111TUtPMjvfHrGjppfCIhKQvupU8QEhQkZ9MygPHk4eGRkJCQkJAgXdbX10vfv2/sKeb541Lmp3qW6tlwpZwtMH19PJJpaDINlS6vNnTygsiXHvjkQEFZRavj0D5CSFhYmIx1AgDAjUPOBwBwXQMDA47G+Pyl0wzDSNlg7QKW/DjHw91VdrC3d/RJS/GlLnoRKg0hhEzKXLSSYusvgCQ8PDw8PHzGjBnSpZT5T3LcO3sv9PW0SoFf2tvv6ekuY52RYf6RYf6z0qMYhhkaGuIEkRf4Ywc/f+tv4sDgEI1Pdcz2e3riNhIAwEXhBzQAgGupqalx7LS3C+XSjF9mIvvQommhrAu1yC6vbHUcaN/W0UvNyYSk591HKaVo5Q3wL0lpedGiRQzDiKLIcRzHcVs+5DnulFYd6Mj86ogAGYt0c3MzxynMcQrpsrmlh7OLvPDpls/e5+yiVqszmUzSVL9Go5GxTgAA+BbkfAAAmXV2dpaUlEjZniv+OijAm+pYoguZY1UZtETu6q4ZucUfzvZarY5SmjJt7orvU7VaLXd1ALcxlmUzMjIyMjKky/Lyco7jzvL89g+5ttYG6cQ+omOpnvX18ZCxTkWIz9QU1dSU4XMuyytbS+xV5z4/v2ObKLb2EnOio4d/QICcjycAAAA5HwBABna73bHTvqnhqknHUj27IIP9t5VZgbKev/0tvCAWCyIviLxd7B8YpPGphMxclYUluwBjKC4uLi4ubsGCBczIURocx+06wnOvHYxQ+lG9guhZome16kCZ64wJjosJzsnUMgzT0dXHCyInfLHXdpAXRFYZ4djVr9fr5a0TAOAOhLs0AIDxIIqilOpLSkq44otREf5Ez8br2Hun66Mjk+Su7pq6xi7eLnIj2Z4QYjabp91NHiAkPDxc7uoA7jiBgYFpaWlpaWnSZUVFBcdxHM/vPcrX1VZTvcKxwl/eR4QBfl6pCeGpCcM/JaprO3ihkbvwQdH771ZdbSc03rGrX6FQyFgnAMAdAjkfAGCsXOuNz/O9XS3STvv8u0PoQ3O8veRcfHu9vv5BXhA5QeTtIlcuevuFEEIoTcvMJYS40K4BAGAYRqvVarXaefPmMQzT3d0tTfXvP8m/tOFwcIC3lPmJjo2LCZa3To0qQKMKyJ6qYaQfMnaRFy4eLvzstVdFT+9gMoJS6ubmKv1EAQAmEuR8AACnqauru9Yen+elG+4Mwq6dnxARKue5Wd9ypa6DKxelzfbSVBulluwF5BFKWVbmY70B4Ab5+vqmpKSkpKRIl1euXJF++BzYzldWHJceLBIdS+NYNshHxjq9PN0tRqXFqJQu65u6eLvI2z/ZcHg3J4gGg8FxdJ9KpZKxTgCAiQQ5HwDg1vX29jpSPXfpjI+3h9QrK3NpKNEtkLu6azq7+x3983hBDGbDKaXUMj0nD1tnASaIqKioqKio7OxshmH6+vqkZ46HzvKvbjnm7e0u/WiSHj7KW2e40i9c6Tdj8nDzztLLLZwgfPnp6Xc3il3d/cSc7Gjmh5M7AABuGXI+AMDNqays5Edcqa6Ubp3npLI/XpYZEuQtd3XDyipaPj9Xd55vqqxpb+vo9fJ0j09INJtTFy6jTxISGChz+y4AGFNeXl4Wi8VisUiX0lKjixcv7nrjZFNTk6+PhyrUn+rZKSmqNIvMfTeMsSHG2JCFTCzDMK3tvbxd5IQTO94t5AUxIlLjWN6v1WrlrRMA4PaCnA8A8C+0tbVd22nPXQhT+BIdS3TsgvujdZp4uasbVlbRcqGk6Uxxg72qrbm1x6ANMWiDs9KjDNpggzbEVlRmK7yg1WqNRiNCPsCdxtfXl+f5jw9+aM01WHMyyipayipayypbtrxf8uu/fBHg76WJCEgwKqdPjjTFhshYZ3Cg912JEXclRkiXFVfaeHstf4Z7f/fGuoZOYrY4Yn9wsMwNCAAAXJzb0NCQ3DUAALicsrIyx0779tYGomMdm139fF3lCemFkqYjX1w5xzfV1HVIwd4QEyIF++/8/PcP2QsKyzKmZVmt1oiIiHGuFsZTXl7erpf/9c6RvPX7d+3aNQ71gFzq6+sLCgpOHj9szTUsztZ95+c4Yn9ZRWtZRYsixMcQE5KeHDFtUmSQyxzz2d07wI+cA8IJol+AwrGr32g0yl0dAIAT5OXlOfFNGTkfAIBhGKaxsdGx057ninXRwdJRVUTPqsP95a7ums9OX/3s9FWuvLmhudtiUiaalIkk9NmXTt5IqJMcOFZpKyozW9KtVmtMTMyYVgtyQc6HyspKm8126fyp/FzDvBk3+p2et37/8z+deqmsubi8+VJZc1//oEYVmESUs9Kj9NEuNIVe29DJjWT+sopWKfBLs/04ARQAblPOzfmuMisFADDOBgYGrgX7S6cZhpF22q9dwJIf53i4u8pRT4ODQ0WfVnz+dZ1Q2drS3itl+9xMbaJJeWsDzpsRM29GzJFTV373/H+qYxLy8/MxGwYwkZSWltpstisVF6w5hidXzr7ZP26OU5jjho+4r67tkAL/H94809re6+vjaYoNyUhRzUqPcnLRN0kV5q8K85fKGBoa4u0tnFBy/ONTG94U+wcGaXyqyWSSkr+Xl6ssSQAAGE/I+QBwB6mpqZGyPcdxly8L0jr8zET2oUXTQlkXaux8/VRV6eUWKdsvzzHccrb/e7PSo2alR33+de1f//zrAFZntVoTExOdNTgAyOL8+fM2m61DtFtzDBnfyxz9gBpVgEYVMGdaNMMwbR190jz//iMVL759dlJ8GNUP9/AP8JMzS7u5uUmVSJfNLT2cXSyxH9tyYh8viNExsY7Zfo1GI2OdAADjCTkfACayzs7Oay30is8FBXpLS/HnrlDHxVC5q7umt2/AcaD9dVtP02cvpE8//fSv/y1jjF53SrJqSrLqbHHjtnde3DwwZL1/fVpa2hi9FgCMnS+//NL27sueHm7WXEOKefpYvERQgNeU5IgpyREMw+St3790xXqO4/Z+xvFvHmaDvameJXoF1bM6TdBYvPqNU4T4TE1RTU1RSZdCVSsvVJ37/PyObWJzaw81Jzlif0BAgFW15voAACAASURBVLylAgCMHeR8AJho7HY7x3ElJSUcxzU1XCV6lujZhVPZJ1dlBfq70ALOqqvt0qQ9L4hX6jqpOYHS5HmLyWPj3ko6xRyaYg4tLm+27f7rpre68+9/ZPr0MckJAOB0n332WcG7r4ayvg/kUcd6+3EwadKkSZMmSb+urq6WlkoVHueqqyvMegXRs0THUj0r+2mj+uhgfXRwTqaWYZjOrn7OLvLCV3ttH/OCyCojyIi4uDh56wQAcC7kfAC47Ymi6OiNz3EXNREBVM/G69h7p+ujI5Pkru6ajq4+abqeE0ReEJVhkZRSkjRzwXKi0+nkro4xxymeefQue3VbQeHGTW+/bL3vobvvvlvuogDgH/r4449t297URwc98UCKvLPoGo1Go9FIPzH6+vqKi4t5nj94mv/Lu0d9fTzpSOY3ynpoH8Mw/n6eqfFhqfFh0mV1bQdvb+Qv7j/wwZaKmnZK4x2xX6l02iYpAABZIOcDwG3pumDP9fW0SjeRK+ey9IfzvLzc5a7uGqGqlReGF+SLrb3EnEjpXUtXUEKIv78z2/hv3sNbcw0+3h6jHEenCXr6odSa+k5b4c7N77xmXfnAggU32skfAMbH/v37bds2TIoPe/bRNHWEcxaf9/QO2IrKRj+Ol5dXUlJSUtLwM9ba2lrpZ/UnO7mysuOOLf1Uz8reFUXqPpCdoWEYpr9/kLOLvHDxcNFnr78qunsFOZb3U0rd3FylMysA3I4OHDjw0UcfVVRU9PT0+Pr6xsTEzJs3b+7cuWP6osj5AHB7qK2tlVJ9SUkJz/PSoXcZhP1ejiVc6Sd3ddeIbT38yIw9Zxejo2MJIUlT5ixfM7YtoHzCpj7ws63zZsTk5xqCA0e7UFYd7v/42uSmlh5bUdHqjW9a8+/Py8tzSp0AMBq7d+8u2L45a4rmdz+boQzxccqYre29tsKyD49VWvPvYxgnRP3rqVQqlUo1a9YshmGGhoY4juM47thF/k3bcWbklBMp/MubpT093S1GpcU4PI3f0NzNCyJn/2TD4d2cIBoMBkfsj4yMlLFOALjtbN68+cSJE0uXLo2Ojvb29u7t7a2srNy9e3dtbe3q1avH7nWR8wHARfX09PAjuEtnfL09iJ6lesWspaFE51ozzCX2Fk5oljbb9/YOkvgUSmeszCSU0nE70slqtVqt1vfff//x/9qYkayy5hoiQkf7+EMZ4rNuRcKaxcRW9Kl1+UZr/gqr1erpiTcOgPE2MDBQUFBgK9i++G7d6/+V7e/nnG/DusYuW1HZybO11hVrtv5kMcMwmzdvdsrI38nNzc1sNpvNZumysbFRmurfsI/juJMGbfDwCv84hWrUP75GKUzhG6aInD55ONKXVrTwgv3LT89s2Sh2dvcTc7K0vJ9S6uvrQme1AIALKioqeumll67fDWQ2m9PS0p544gnkfAC4U1RWVjoW5F+tqZI6Oc1JZX+8LFP2Zk7Xq2/q4kd64/N20Wg0UUozZtO1hERERMhY2KJFixYtWnTgwIFn//QW1bPWXKNWHTjKMf39PL93L129hNgKv1q1qmDRoiVWqxV9qgHGR0dHh81m27v3vfxc47Y/5Xi4O2fSu6KmfUdRWXF5s3Xlgz9+ap5TxrxZoaGh06dPd3T9LC0t5TjuS55/d/+l7s5mR+anOlb23VhGbYhRG3JPVizDMK3tvbxd5IWTu7YWcYIYodI4Mr9Wq5W3TgBwQf39/X9/1+Tn5zcwMDCmr4ucDwByamtru7bTvvh8uNJP2mm/cEpMbFSC3NVdMzAwNHKgfTMniJ7ewYQQQlIfnE8JIa62dXPevHnz5s07evToH954LTLc35pjNOlG2/7Kw91t5T3GlfcYd39U/KOHH8zMmmO1WkNDQ51SMAD8vcbGxh07dhz55CNrrsH2P7nOGrbE3mIrKrta37H8voef/M9Zzhp29IxGo9FoXLhwIcMwLS0t0vvCto84jjsldVeVzu3TqGR+yBgc6H1XYsRdicOPdCtq2nmhlj/Dvb97Y21DJ6EJjl3943xyCgC4pvT09BdeeCE/P1+r1fr4+PT09FRVVW3dujU9PX1MXxc5HwDGW2lpqWNBfntrg7QaP28WSx+Y4+sz2jZyTlRT38kJzdKk/eUrbZTGE2LOyqHrKFUoxu/wqluWmZmZmZn5+eefv77lL34+ntZcQxJxQiy/d67+3rn6wqMVP3vqseTUaVarNSoqavTDAoDDlStXbDbb16ePL88xbPq90xo1neMbdxSVdXb3W1f9eMqUKc4adiyEhIRMmTLFUaR0WuoFnt/5MSc21Tm29BM96+8r862sVh2oVQfOnR7NMExP7wAviJz96wN7j/z5f0S/AIVjV7/JZJK3TgCQy/r1699+++3nnnuut7dX+oivr29WVtaDDz44pq+LnA8AY66hoWF4mz3H8TwXFx1M9Gyqjl2ZTdThk+Su7prungHHpD0viIHBYZRSYp46dym9fY9Wlu6Vv/766wKbbdOe4/m5Bsc01GjkZmpzM7WHTlb/5lf/oTOmLF++/Pb9JwJwHYIg2Gw2e+lZa47hJ9ZsZw37xfk6W2GZd2DM8vseT0lJcdaw40an0+l0upycHIZhOjo6pHeT9z7l+L8dUrK+jswfGyXn4YIMw/h4eyTR0CQ6/ES1tqGTt7dwpQcOf1RQermFEEopNZlMlNLw8HB5SwWAcePt7b1u3bqHHnqovr5e6rcfHh7u7j7m25GQ8wHA+QYGBhyH3vGXTru7uxEdS/TsAwtZsj7H3Un7S52ioqadF4aDfV1TFzUnEpKy4F76BCFBQTLfMjpRcnJycnIyz/MFBQWb3vvUmmuYmaYe/bDZGZrsDM1np6++/NKv2HBjfn6+o8MWANyU4uLigoKC5rpSa67h6dVOW07/6Zc1O4rKwtT0wR/9nFLqrGFlFBAQkJqampqaKl1WVVVJPfz3HRvu6jIc+3Xs6E8eGSVVmL8qzD/zLjXDMENDDG8XOaHk5Cen3nlL7OsfpPGTHLP949axFQDk4uHhMc6ndSDnA4BzXLlyRcr2PM9fvixIt1lZSYqHlzjt8CenaOvoGw72dtHRQommzlq8kkz4FkqEkF/+8peXL1+22Wyb9hzOzzXMmRY9+mGnp0ZOT4386kL9htdf8PCLslqtkya50DINABd35swZm8020HUlP9cw2TLDWcMePF5lKywzmic/8dT/0+l0zhrW1URHR0dHR8+ZM4cZOaWF47iiU9z/bjzq7+tJ41iqY4meNWhH26NklNzcGOkBhHQptvZwgsjbj205sY8XRE201rGrf0xPYAUAWRw4cOCjjz6qqKiQ5vNjYmLmzZs3d67TtmV9J+R8ALhFnZ2d0mn2HMfxxeeCA72llZPzVqjjYlxr1qi8stVxoH17Ry8xJ1OakTf1Dj0SKTY29qc//WltbW1BQcGmn39szTUsnB07+mEnW8InW8IvlDbZtr+8+a2+5asemTp16uiHBZjATp48aXv3lcAAr1U5BovJad8v+z65bCsqS0uf+dx//fiOOuzdx8cnKSkpKSlJurx69ao01X/QxtuF4zSOJTqW6hVEz8r+9JkN9slIUWWkqKRLe3UbJ1RfOHV+53axubWHmpOk5f2EkMDA0Z6ZAgDy2rx584kTJ5YuXRodHe3t7d3b21tZWbl79+7a2lqcqwcArkJqhiRNmDQ31VIda9KzC6eyT67KCvR3oWWHzS09nF3kyocn7WNj9ZTSlGlzV3yfqtVOWK8+AahUqscee0wU19hstlX/Xpifa1w23wkb7C1GpeUxZWlFy47CtzdveNl63w+zsrJGPyzABHPkyJGCLa9rVAE/WmUxOm+qeeeH5baisrvn5Lz4p6dZlnXWsLepyMjIyMhI6UeQYzfZ4XPc69uPubu7SYFfWnom+5EpOk2QThOUMzOGYZjOrn7OLpYIp/ftPPSiIAaz4VLgJ4SgDQrA7aioqOill15SKpWOj5jN5rS0tCeeeAI5HwBkI4ritZ323CWNKoDqWYtesWymQaNKlru6a0a2Poq8IPJ2sX9gkManUjprdTahlHp4uFAbf5fCsuwPf/jDNWvWFBQULHtspzXHYM01eHuN9p/LqA352brJVVfbbUXbN7/zV+vK78+fP98pBQPc7j788EPbtrfjDYqfPZwaHemcqdq+vsGCwlJbUXleXt4bbz7n5+fnlGEnEg8Pj4SEhISE4eNaGxoapLe2t/ZyPH/cFMs6Mn9EqMz/ev5+nqnxYanxYdLllboOTmjkL+4/8MGWkZNfhnf1Xx8bAMBl9ff3BwR8+0BQPz+/gYGBMX1d5HwA+IahoSEp1UsL8vt6WqVbn1XzWLJunpfnmHcHvXF1jV1StueEZkcr42l3kwcIQSvjm+Lr67t27do1a9bYbLa1T2/LzYxZnmMYfQur6MjAf3sgpb6py1b0/vfe+Zt1xZolS5Y4pWCA29GePXt2FGyeOkn1myczwpXOCZNtHX22wtL9Ryvy8+/bseN3brJPTN8mwsLCwsLCZswY7oYgdZY5yXEb37/Y290ivetJ2+k95X7Xi4oIiIoIyM7QMAwzMDDECSJvLz5cdPz1V0V3ryBpnl+K/ePQvhsAbkF6evoLL7yQn5+v1Wp9fHx6enqqqqq2bt2anp4+pq+LnA8ATG1t7cihd3xpaYl0f5NB2O/lWJx1M+oUff2Dw9vsBZEXRG+/EEIIpWmzFlAcTTx6bm5u+fn5+fn5e/bsefy/Nk+dpLLmGEb/BRCu9Ht0VeKaJdRWeGjlines+SutVivSCNw5hoaGduzYUbB9a25mzP8+m+msJvD1TV22orLjp69aV6zZ/jieoI2KlJYXLVrEXLeKbcsBjuNOadWB0nkxZj2rjvj2jNw48/BwSzAqEowKhtEzDNPQ3M3bRV44vOHIe7xdjIszkBHYoQbgOtavX//2228/99xzvb290kd8fX2zsrIefPDBMX1d5HyAO5GjKTHP89yls36+nkQXQvWKrHvDTTqj3NV9Q3Vth9Q/jxfEqqvt1JxAiGXOQvooIdh9OkaWLFmyZMmSDz/88Jcvvh1vUFhzDDHq0a4uDgrwenB5/OolxFZ4cvnyd5ctW261Wu/AJohwR+nu7rbZbDt37lieY9j4uzmj3xEjqbraXlBYdqms2bry+4/+FDtinIxl2YyMjIyMDOmyvLyc5/lzPF9woLittUHq3k/1LNUrfH1k3hEWpvANU0ROTx1utVha0cIL9tOfndm2WWzv7CPmZEcPf/ywBZCRt7f3unXrHnroofr6eqnffnh4+DgswEHOB7hTVFRU8COGDxnWsfPS2MesTptfcorO7n5eEHlBLBZEXhBZZQQhhFqm5+QRvV4vd3V3kPnz58+fP//IkSO/e+P1qIgAa47BGDvabmHeXh73Lyb3LyY7is49+P3dc+bmWq1WPK+BiaelpaWgoODgR4XWHMPOPy9w1rClFS22wrLq2o78VQ8/+Z+znDUs/BNxcXFxcXG5ubkMw7S3t0vPx3cd4bjXDkYo/Yheiv0K7agfho6eURti1IbckxXLXDtB9uSurUWcIIZHRDmW98fGOuGAFQC4WR4eHt86AGVwcHBM0z5yPsCE1dra6gj2XPF5xx3JwikxsVEJclf3DfbqNql/HieITWI3MScSkrrYaiaE/H3nEhhPs2bNmjVr1smTJ/+65ZUAPy9rriHR5ITOT8tzDMtzDPs+EZ78ySN3ZWRarVaVSjX6YQFkV1tba7PZTp08kp9r3PJHp022XyhpKigs6+jss97/qGOqGcZZYGBgWlpaWlqadOl4ev7+Ua6utnp4V3+cgurYwACZD6AJCvBKSwxPSxxuVVNZ087b67iz/L7d4tWGTkITHBv7Q0KcdtwDAHyn+vr6F198keM4vV6/bt06Qoj08dWrV2/ZsmXsXhc5H2BCKS0tdSzI72xvknYV5s1i6QNzZF9heL3W9l7HgfZcuRiliSGExKfNvvd+Gh0dLXd18G3SKtazZ89us9k27+GtOQbH7eNoLJwdu3B27EefVT33yydN8WlSi5rRDwsgi4qKCpvNxl/8wpprXP/fc5w17JcX6m2FZR5+Ufn3PZaSkuKsYWH0tFqtVqudO3cuwzDd3d3SO+/+k9xLGw4HBXhTHUvjWKJj42KC5a6UiVEHxqgD50yLZhimp3eAF0Tefu7gvqN/+bPo669wTPWj0w3AWHjllVfCw8O/973vnTp16tlnn33mmWeSkpLG4XWR8wFubw0NDdd22nOcISaY6Nm0OHbVHBoZ5i93dd9QWtHClQ9P2nd199P4FEKm5s+glFJvbxfaOAD/SEpKSkpKSnFxsc1m27TnU2uuYcZkJ7R6mjs9eu706E+/rPnDb5+JjI5fvny541E3wG2hpKTEZrNdrbpkzTH8+32znTXsZ19dLSgsDY0kDzz8H2az2VnDwljw9fWVfkJKlzU1NRzHcRx3YDtfUXHckfmpnmWDfeQt1cfbI4mGJtFQ6bK2sYsXRK70wOGPCkrsLY7MTynFyTUATnHhwoWNGzd6e3ubzeaoqKjf/va3//3f/z0O01rI+QC3mf7+finV8zzPXzrt7u4m7bR/YCFLH8txqTbmjWL3tfb4djEuzkApTZtJ7n+IYpH27ctsNj/zzDN2u91ms23ec3h5jkGaIxqlmWnqmWnqz7+ue+OV532DtVardXyedgOMxrlz52w2W1frZWuOccoDM5017Mcnqm2FpXrTpCee+n86nc5Zw8K4UavVarV69uzZzMi7Nsdxh87yr2495uXpLp3YR/Qs0cnfnUQV6qcK9cu8a/ihLS+InL305CdfvPOW2Nc/SMwpjtjv5SXzZgSA25SXl1dPT480pzVnzpy6urpf//rXL7zwwli/LnI+wG2gurrasdO+osIu9fvNSmIfXjJDGSLzzMD1BgeHpOl6KdszHgGUUkJSHpiLo30nGp1O99RTT9XU1OzYsWPzf35szTFIzZ9GaUpyxJTkiK+5xoLNf9rUO5B///q77rpr9MMCON0XX3xR8O7LPl4e1lxDMp3urGH3H75cUFSWmjbj2V89gqPRJgZPT0+LxWKxWKTL+vp6KfYffY/n+ePSiX1S5neFg2ylPj5MNsMwjNjaw9tFTji27cQ+zi5qNFpKqclkohQ77ABuQkZGxvPPP5+fn5+amsowzKpVq65evfqLX/yiv79/TF8XOR/AFXV2djqW4vPF59lgb2mn/bwV6rgYKnd131Db0MmNHGhfXtVKCKWUzphLfkBpaGio3NXB2FKr1Y899lhz82qbzbb6px8uzzEsmx83+mGTaWgyDeUFseC91ze99T/WVetmznTaTCnAKH366ac7tr4WpvB7aHk80TttPnbXgXJbYVlW9rw/vPiUQqFw1rDgasLDw8PDwx0/03ieLy4uPl7Mb9hzob+3VTqxT1rh7+Eh8wI9NthnSrJqSvLw+jt7dRsnVF/68sJum6Nj7vAi/8BA+Y8bAHBZ69at27hx46lTp6SczzDME088sWHDhg8++GBMXxc5H8BVCILg2Gnf3FQrTdovns6S1VkBfi60WE5q4SMdaM8Jol+AglJK6ZTsRcRoNMpdHchAoVA8/PDDq1ev3rFjx/LHd1lzDNZcg5fnaJdvED37y0fTLl9psxW+u3nDK9b7fjBnjtN6mwHcgoMHD9q2vmmMDXnigRSdJsgpY/b1D9qKymyFZUuX3vv6G//H39+1+qrAWJP63ku/bm5ulqb6NxfxHHdSpwmW9uURPasOl/8LQ6cJ0mmCcmbGMNdOwD29b+ehFwUxKCTMsbw/Ls4JT3sBJhIfH58f/vCH13/E3d39wQcfvP/++8f0dZHzAWQjvaOXlJRwHMdzl6IjA4meTdKxyzMNGlWy3NV9Q9XVdsekvXQkD6XJ8xaTxygNDpa/kzC4An9//7Vr165eLc3tb1uQFZufYxj94VKxUUE//cGkqw2dtsLdm955PX/l9+655x6nFAxw4z744IOCbe+kWcKfezzdWS1O2zv6bEVlHxy+bM1fWVDwW+xsAoVCMXXq1KlTp0qXZWVlPM+f5rhtH/IdbY3SJL+0rt7XW+YDdPx9PSfFh02KD5Mua+o6OHsTX1z40f6tl6+0URpPRmBlH8A/4uMztntvkfMBxs/Q0JBjxp7n+f7eVqpjTTp21TyWrJs3+vlPJ2rv7HNM2vOCqAyLpJTSlMyF+SQ21gnbsGGicnd3X7FixYoVK/bs2fPorzbNSI205hrDFL6jHDYyzP+xNUlia09B4Yf3b3zLmr9q2bJlTikY4J/buXOnrWBLdobmxV/McFan9IbmbltR2bGvaqz5q7cXLHXKmDDxGAwGg8GwYMEChmFaW1ul+4cdn/D8qwdVYf5EauanY2PU8q+ZV0cEqCMCZk/RMAwzMDDECSJvLz764Yk3XnN06iHS3n4PDxc64hdgfAwODv6j3xrTJ7zI+QBjq7a21rHTvqysjOhCqJ6dZmYfyLW4Qsed6wlVrY5s39LWS8xJlKYvXUEIIVhKCjdryZIlS5YsKSoq+sUf3raYlPm5Ro0qYJRjssE+D69IWLOE2IqOLVu2KT8/32q1ogU0jIW+vj6bzWazFdw7V//Gb7L9fJ1zv1Rd22ErLDtf0mhd+f1H/j3HKWPCnSA4OPiuu+5y9CW9fPkyz/OXOO69w3xjfY00yS+d3if7Rj8PD7cEoyLBONxjYuTkncMbjrxXYhd1+jjHrn50moQ7xKpVq3p7e7/zt3bt2jV2r4ucD+Bk3d3djt743KWzfr6e0hP32csijLEmuav7BrGtR9pjLy3Ij46JJYQkTZmzfA3RaDRyVwcTQU5OTk5OzuHDh5//6+sxkYHWXINBGzLKMf18PdcupWuWkILC06vvty24Z1F+fj66QIGztLe322y2D/btteYaCv6U4+7unF5oZRUttqKyypp2630/fOIXs50yJtyxYmNjY2Nj582bxzBMZ2endMux7wT3x7cOs8HeI5lf4awuEqMRyvpOT42cnhopXZZVtPDC5dOfnd22WWzv7CPmZEfs9/NzrckPAGd54YUXnnnmmVWrViUkJIzn6yLnAzhBRUXFcLDnuLqr1dKT9Xlp7GPWzOBAb7mr+wbefu1A+97eQRKfQumMVbMoIQTzojBGsrKysrKyTpw48cqWV4MCvKy5BotROcox3dzcViwwrlhg3HOQf/SRH8yYebfVag0LC3NKwXBnamxsLCgoOPbpx9Ycw/Y/OW2y/UJp047CstaOPuuqRxxbrwGcxd/ff9KkSZMmTZIupYN4OY4rfJerrq6Q2vhRvYLq2ZAg+W9IDNoQgzZkQVYswzBtHX28XeSFU7u2HuDtYli42rGrX6fTyV0pgNPExsauX79+y5Yt49xgCDkf4FY4dsrxPM8XX4gI8ye6EKJnF03RaqMsclf3DfVNXVK2LxZEXhCld9CM2XQtIREREXJXB3cQqb/UmTNntthsA+/x+bmGyZbw0Q+7ZI5+yRx90dGKX/zH44kpU61WK1ajwM2qrq622WznzpzIzzU88sJcZw371YV6W1GZu2/U8vwfO45TAhhTGo1Go9FkZ2czDNPX1yfdqBw8zf3l3aO+3h6OzG+MHe3SqtELCvBKs4SnjbwRVNa08/Y6/hy/f494pa6TmhOkOxZKaUiI/NUCjMbUqVOvXLnS1NSkVI52nuPGIecD3KjS0lJHC73O9iap8+3y2Sx5cI7snW+vNzAwVCw0S/3zOLvo6R1MCCEk9aEcs+PwHgC5SPNOxcXFBQUFm/Ycs+YaHOs5RyMnU5uTqf3k8+rn/+tnMfqk/Px8nO0EN6K8vLygoKBSOGfNNTyRn+2sYT87fXVHURkbblz70NPx8fHOGhbgpnh5eSUmJiYmJkqXtbW10hTFJzu5srLjUvd+qmepng1lR9stdfRi1IEx6sA506IZhuntG+AEkRfOHdx39C9/Fn38WMfyftzJwG1q/PsHI+cD/EP19fXXdtpznEEbTPVsWhy7ag511rlKzlJT1+E40P7ylTazOYGQhKxcso5ShUIhd3UA32Y2m5999llBEGw226Y9R/JzDNlTnTAJP3uKZvYUzYkztS+/9KuQMIPVah3nvXBwG7l48aLNZmtpKMvPNU5dO8tZwx46UW0rKtMZU9b/23N42AQuRaVSqVSqzMxMhmGGhoakqYtjF7k3d33NDHQQHUvjhnv4O6stxS3z9vJIIqFJZPhMvrrGLt4ucuUHjx7cwdtFxzw/wcpEgH8MOR/gmr6+vuta6J329HAnOpboQh5YyNLHctzcZH7bu153z4C0x54rb+bsYlBwGKWUmKfOXUpxZwm3C71e//TTT9fU1BQUFGz6z4+tucYFs7SjH3bqJNXUSarTlxo2v/V7hmGs9z+OJdNwvdOnT9tsNqa3xppjSE2Y4axh9x+p2FFUlpw67ZfP/SgqKspZwwKMBTc3N7PZbDabpcvGxkZpSmPDPo7nT8ZFB9M4Vlq3qHKBiY2IUL+IUL+ZacP9+XlB5O1lJz/5cuPbjk5Dw1P93t7y9yAAcBHI+XCnc3Ss4Xm+qvIy0bFEz2Yls+uWzFCEOOeoZGf56kL98bNXuXKxtqGrt28gICBAq9VOnjz/safmsiwrd3UAt0itVv/kJz9palpjs9lWP3UgP9d471z96IdNjQ9LjQ+7WNpss72y6a2e/PsfRQs0OHHiRMG7r4QEeq/ONSYYY5017O6PBFth2azZc3/7+ydDQ0OdNSzAuAkNDZ02bdq0adMYhhkYGPjwww9PnTr16a7ylpYWDw+3MIWvURuSnhQxLTXS20v+jYpSt+NF2Qxz7eSgY9tO7OPtLVGaGMdsf3R0tNyVAsgJOR/uOB0dHde10DvvOIEm574ofbRZ7uq+4Wp955FTV77mGitq2oYYJsjfy6Rjc2ZqiY416UIulDZdLG0+/2Xhtm1b4uKMlhG+vvLvsgO4WUqlGIFQ3gAAIABJREFUct26dWvWrCkoKLA+/p4112DNMXh6uo9y2ASj4v8Y7yqvbC0ofHvT23+23vfD2bNnO6NeuM188skntq1/i1EHrl+dFBcT7JQxBwaGCgpLbUVlixcv/evrzwQEBDhlWIDx19vbe2FECc9ZTEqLSbk8y2wxKUvsLbxd5O3itg9K/2a7NDAwFBXhbzGGzkxTm3Tyt8djg3ymJKumJKukS3t1Gy9cufTlxd02sUnsNlGLNNVPKcXxq3CncRsaGpK7BoAxV15eXlJSImV7salOajwjdcgP8HOtw+Q++fzKqa9rSytamsRuX19PomNNsSFExxIdGxjwD0vlBfFCadOFkqYLpU1RmliLxZKQkJCYmIh3tQkgLy9v18sL/sXnrN+/a9eu8alnHAwMDNhsNptt+6LZsctzDIH+zvkmra7tsBWWneMb8+/7fk6O005Nc0038mXDTLivnO9UVFRk2/Z2oinUmmvQqJwTxTu6+myFZXsP2fPzV1qtVg8P+Wc4nQVfOXeOrq4uKdifP3++4rJgMSqkeG+O+4dtfdo7+ni7WHJ5OPl3dPazwd766ODUhPC7MzT+fq41fdjZ3V9iF7mRtsTDOxwJIYQYDAa5qwP4Dnl5eU780epa35AAztLc3Ozojc9xl7TqQJOOTdKxyzMNGlWy3NV9Q1NLz8HPqr66WF9Z09bR1W/ShRAdu3oxMelYdfiNboqT1rDlzYtjGKa8svVCaenhws9f/nOTMlTtyPxY2w+3Cw8Pj5UrV65cuXL37t2PPvfuzDS1Ndcw+nbQGlXAEw8kN4rdBYUfrN34hjV/9dKlS51SMLimPXv2FGzfNGOy+vmfTgtTOGehU6PYbSssO/pFjXXF/TbbH50yJsC4aW9vP3/+vBTvr9ZUWoxKi0n5o2URxljTjfzxwACvyZZwx5GoNfWdJXaRt4tHTlW/UXDR29tDHeafYFTOSFNbjPL3APb39Uwxh6WYw6TLmroOzt7Ec0UHC7fZq1oJNTtiP7bbwISEnA8ThKNzLMdxJSUl/b2tVMcSPbtqPkvXzRv96l8nGhpieLt4+PMrF0qaauo7+voHLSZlijl09RLy7EsnX3h6+ijHj4sJjosJXpytYximoqb9QknFyU/OvPF6k1+A0rG2PzzcCeeWA4y1e++999577y0sLPzZ7zYk09DlOU6Yjw1lfR+5z7JmMbEVHV6R/441f6XVanV3d6EfETBKQ0NDBQUFtoJtC7JiX3ku65+shLopV+o6bIVlX3ON1pUP/Ojfc50yJsA4EEXRsSa/qbEm0ai0mJR3O2OvojrcXx3uPys9imGYvPX7f/V4+qWy5uLy5t++9mV7Zx8b7GOICUlLDJ+eGhkcKH97PHVEgDoiYPYUDcMwA4NDvCByQvHRD0+88ZrIeARc38N/Iq3QgTsZcj7cxq5eveo49K6srEw6CXZGPPv9BZZwpZ/c1X1DbWMXL4ifna4psbc0it0Mw1hMymmpqkQSmmhSjt3ratWBWnWg1MO8pq7jQmnt2eOX3t34GsMwluQMKfOr1eqxKwBg9HJzc3Nzcw8dOvT8X9/QqoOsuYbR768ODPD6/jLz6iXEVngqP3/rvffmWa1WPz/X+rkBN6urq8tms+3atSs/17D5D/O8nPSEt7yy1VZYdvlKm/W+h37y82ynjAkwphobGx3ZvqO1wWJSWoyK3LVabZRl7F7UHKdwrPmvru0oLm++VNb8/iH7u3v53r7BqIiAJKLMTI8yauXf1e/h7hZvUMQbhqttFLt5u8gLRzZ+uocXRJ0+zhH7cY8Ety/kfLiddHd3O4I9X/y1v68n0bNEx86+4SVn46avb9BxoD0viD7+bG1trcWknDs9eqyz/T8iPcmeOz2aYZj6pq4LpU0XTr+3s+Dtru7+xOT0hIQEi8Wi1TrhVDOAsZCdnZ2dnX38+PGXN78aEuRjzTEkjHpdqJen+6pFplWLTDs/vPDQD/Zk3z0/Pz8fO1xuR6IoFhQUHPr4Q2uOYeefnTbZfqmsuaCwrKWtx7rqkf+YNs1ZwwKMhbq6Osd++/6eFotJaTEqlzwkz3ZFjSpAowqYMy2aYZi2jj5pnv9SWfOej+0e7m7DbZL0LNUrlC5wtlEo6zttUuS0SZHSZVlFC2+vOHv86+1bxLaOXmpOljK/yWTy95f/lEGAG4ScD66uoqLCsdO+rrZaOvcuJ519PD/TFZaBXa+6toMXRE5o5gSxuq6D0gRCLHMW0kcJYVk2Ly/v1/+WIXeNw8KVfrOnaKTVa2Jrz/mSpovFhYV7321q7UlMSpMyf1xcnNxlAnybdPLT6dOnN9tszF7OmmNITXDCJpRl8+OWzY/74LD9ySceSUufaf3/7d15YFNluj/wl+5L2ibpvidNclJyUgotlAJlKVuLyFJIFSgjgxujjuM4Onf0J3dWvXe81+GOd0RwFBFZpQEE5FI2q7IJCLL0BLK0CbSle5qG7uvvj9MeGZUKbeCk6ffzV3MaTl/gbc55zvu8z6PRREREDP608ABUVlZqtdrz507kZsu2/W2Wo0777dVabYGpp4fk5j0/ZswYR50WwLEqKirY/fa6K2dHjCBsbJ87JdEZmt5zAvw900aFpY0KI4TkPHfwk5357ILN8SLDBztPurFhv0SoTBBREuGIEXwPlxBZXJAsLojNhWxs6tBbbAbzuT07jhgtNnFIBLerXyKR8D1SgP4gzgenY7fbucDecI0JC/FTSoRKqXBeenxc5H3MNxuA5pbO2xftheIwiqKU6onZi5VD6NNfGOidkRqZkRpJCGls6igyWXXGz9ce0d6sbqLVo9ncfoqi+B4mwHfGjBkzZswYnU6n1Wq37DupyZZx6zCD8dDU+Iemxh87Xfanf39JnpiyePHiIfSLPAxdv35dq9Warl3QZMt++Z/THXXary9W5ReYgkJkeStfVqlUjjotgKOUlpbqdLqioiLmyjkfbw+1XDxGIc6bOd7Zdizeibu7+8iRI0eOHMm+rK2tZcP+jfv1BsNpeXwQJREmJogoiTAsmP+/kcDfM5UOTe0rPVhW2ag3VxuuGA7us92sbqaUI7ld/cgFA2eDOB+cgtFo5BLyW5rq2WyuxdOE1MoZPl7OVQ3FUn7LYLYZLDa92WZtaFUmJlFUyjyNkqIohzRPXv0/Z9jGNrRc7O7+oB9rC/w905PD05PDCSGtbV2MycoYT2w4vq+k1E7TSWzpfpp2rqctMGypVKrf//73JSUlWq12676vFmfJMsdHD/60MybEzJgQc+J8xdtv/T4kUpmbm4vnXM7GYDDk5+fX3NRrsmUvLZ3qqNN+cbZcW1AcK0167td/QEITOBWLxdK72/7K+aAAL5VcPJ4SP/7QJBGvSe9d3T2Msben74BPEhISEhISMnFibxFi9obwzLVrmz/Ttbc0sBn+7G2hoypuDEZMhCAmQsDuR2jv6DJYGgxm5tiBk+vesXn5Bt1ezI/vkQIgzgee1NTUfLfT3qBnH9+mJgiXzXCuZDNCiL2x/VqJzdC3bh8VHUtR1MjUaQuXKWNiYhz+45b+/DcMw+z6gvnz2kPyuCBaIVYrxCq52PuBP+/w8XbnnmF3dnYzpnrGeGb7RwWMycoF/DRNe3jgYwT4lJCQ8G//9m/l5eW7du3auq9Qky3LnuyAMhNskss3RdUb1v+ntyBWo9GMGuVcLTmHp8uXL2u12rbG0txs2Vh1hqNOe+j4jfyC4qTR6a/++9PR0Q54WgQweMXFxb377a9cCBP70grxZLX4Fwt53rTY3tHFGK1FRitjtJquN9DqJJoet3QFvXr1aoecX6FQKBSKuXPnEkJsNht7o7j9iN6gPxcTIeDC/qgwB6ysDJKXp7taIeYqLlXXtRgsNoP58xOFuw1m2+0xf1hYGL9DheEJN+jwgHR0dPRF9QbDtYse7m7sTvuV88SUZI4zbMe6nel6g75v0b6ltTNRNZqiJuROopRKpZfX/b2+ssEz+7Ver2cYZv+pojffPxYbIaAVYpVcrFaI/Xwf9G+uh4dbcmJwcmJvg1nGZNWZLu3Z8fnrpvqEBDnXrs/HxzEdqgHuVXR09K9+9au6ujytVvuz3x5dnCVbOFM6+NOOVYeNVYddMdRpt/3vlo2dmqXPpqWlDf60MABnz57dtX2dj7d7bpYsSemwknh7j5m1BcWTJk9/860X0UMbeGcwGIqKinQ6HXPlYnSEgFaIZ4wRv/BI5oO/7t+uubWzd93eaL1R0UirR6nVk1ZOp5VK5X39uUKhMC0tjfvUNZvNBoPhil6vPaq322q+W+qXCH19+I9owoJ9w4J92V2QhBCDxWYwF5/54vzmj2xt7V3KkaO5yP9+30kCsPj/rQAXVl5ezu20Lyu9zn4iZyYLVy3gOdPsh+psrewee73ZpjfbZDKZUqlMzaCWPaEMDw/na1RKpVKpVC5atIgQYjKZGIY59q3u7Y8L2ef6bG4/L8/1abmYlotzs2WEEIPZxph0B/eceOu/rVHR8exSv1qtFggED35gMMwFBwevWrUqLy9v165duS/s02TJNNkyd7fBPkdMooKTqGCjpUF7YMPWTe9oljw1efJkhwwY7saJEyfyt/8zIsT3idyRlMQxO2C7unt2FRTnHyqeO3feuvdew+cV8Ein0/Xut2euJMQGqhXiOePFLy/ned+ivbFdZ6ovMtYxRmt1XQudNIamp67KpuVyOV9DkkqlUqk0KyuLENLY2MiuHu35Sm94vzBE5NNbwF8ijIsK4GuEt6MkQkoifDiTEEIabrXrzTaD5XT+2YNsZqhCoWCX+mNjY/keKbgsxPngSI2NjUajkY3t9deuiAK92eesWUuipDGJfI/uX3R39+j76ucZLDbi7q9UKikqecVMpVKpHOFsCQaEyOVyuVy+YMEC0rdP73gRs3778aAAL1reG/Pz8vSEkgopqTBnVgIhpKTUzphMXxacXfuOVRwcyaX3i0SD7X8GcPcEAsGKFSvy8vK0Wu2jL+ycN12Smy0f/GqYQhL06qrUGzdvaQ9t37ppnWbJ4zNnznTIgOFOjh49qt3xoUIifGllsqPu3ZtbOrWHivcdMy/W5G7f/h/YeQQPXk9PD1skn83KHykTqeTinCni1Y/P8uB1C3p9Qxtj6t1v33CrXaVOUatnzVxAO2FFUoFAkJKSkpKSwr4sLS1lbz4/O66vrixXJggpiVApFVFSYYC/J79DJYQEBXhxHQcIIZbyW0ZLxdXzV/fustXWt1JKmqvhHxDgFA8pwDXg8gaDVVJSwu20t9tqFGxt/EnCl/N4TjP7ocraZq42fkmZXalMVCoTJ8+mnqCooZWuKZFIJBIJu3uttLSUYZgzDPPhrpM+3h60XMTG/LzU3U2IDUyIDZyXKSGE3KhoZIw3znxx8cMPrD5+Yi63PzTUAV3QAH6Sh4fHkiVLlixZ8umnnz7171unjovSZMsH36g5LirgNytHV9W1aAv2bvn4/dxHH2N/E8GxDhw4oP1k89ik0D+9MD7cQTW3rQ1t2kPFX54t1+Qu0+76m0POCXCXOjo6uOb2er1erRDTCvGjM8X0L3jeulhjbdGZ6hmjtchkbW3rpJPG0fT4h3LpobXOHBsbGxsbyz57bW1tZWP+g2f1b3/8pcDfSykRsimlCbGBfI+UEEIk0QGS6IBZk2IJIS2tnQaLTW/+9uCewrctNkFgCLerXyaT8T1SGNqcKwyDIcFqtbJRvdFo1OuvxkUKKIkwSSrUTJFHhSXzPbp/0dbexaXiGyw2P4GYoiilMi3zYYrHxDPHYq9t2dnZhJCKigqGYS4xzLb9Z0aMIL3r/ApxBB+lDeMiBXGRArb9bEV1E2OqunT66rbN/ySE0KPGszF/ZGTkgx8YDDcLFy5cuHDhwYMHf/vmpuSRIblZsshBF3AKD/Z9Li+p4VZ7fsGRpUs2anKXLl682CGjhV27dmnzt8+YEPM/r00SBjgmR6miukl7qPji1VrNoyu2/nqOQ84J8JNaW1vZwF6n05lLTOwVecVcceLz2fwOrLK2mV20Z4zWnh6iSkqjR0/KWa52jYuyj49PcnJycnLvHWlFRQUb9h/dqb9+/VSiVET1Zfg7wx5SXx+P5MSQ5MQQ9mVFTbPBbNPrDx0r+MRSZldQSjbmVyqVQ2tFCpwB4nz4ad3d3bfVxjd0d9yipEKlVLR0dpDyaZ5zzH6otKKRrZ9nMNsqa5sppUqpHJW1QPk8RQUGOsVz3PsnMjIyMjKSfZ5dXV3NLh1ojzIdrTaVXEQrgtUKcXQ4DyVqI8P8I8P8Z06MIYTUWFsYk5X5du/u/I9aWjvVo8axuf1xcQ6okQ5wJ3PmzJkzZ05hYeFf1m2QRgdosmXSmMF+IAQFeD2Zq1o+X6k9dHrRoi2LF2tyc3NRYGlg2tvbtVqtVpu/aLZs43/O8PF2zM5kc5lde6jYXHZL8+jjz/9uukPOCdCPxsZGnU7Hhvc3y6/TCrFaEfzEgmBKwvPabHlVU5HRqjNZGaPV00dI03RSWuaSlbTLl4Jnb42mTZtGCOnq6rp27ZrBYPjysuGfn5z0cHfjdvVTUsfU/hikyFC/yFC/qWlRhJCu7h6jxaY3608ePfPh+zbi7k/1USqV7u7O1XYanBDifPhxlZWVXGBfUlLM1safNFK48qGkEJFz1VRvbO4wmG36vr53IaGRFEUpkyfPzaXi4+P5Hh1vwsLCwsLCMjMzCSF1dXXsbcf+DUW3GmrYdEFaIY7no1ZNqNh3Wlr0tLRoQojN3lZktOquFRTs32a1t6mTUtmYH52r4T7JzMzMzMw8derUPza/Jwryzs2WJSYMtniEj7f78vlU3jxq16HLP1u+J3vO3MWLF7v8U0UHunXrllarLTh4QJMt2/UPh+UwXyup1xYUWxvaNEtX/bavNTfA/WC327n99nU1N1VyMa0QP/dIZELs/S1H/5Ou37zF9bcXBIaq1erUjFmPraKH7cqwu7v77V2Nampq2BvdE/v0BsNpLuBXSoW8bH78Hne3EYkJIu4iVWdrNVhsBvNXW0/u05tt8fFSbqnfNRIxwOEQ50MvbjuTXq836q/4+Xj0lsdfHCaPU/A9uu8zl9m58vj2xnYqMUmpHLfgEUqpVPr68v/R7GyCg4MnT57MVgjnbkcOb2Fqq2+yAb9aIeZl05ow0JvtUk4IaWzqKDJZdcbP1x7R3qxuotWj2YsxRVEPfmDg2iZOnDhx4sQLFy5s2vqOu9sITbZs9MiQQZ5zxAiiyZZpsmX7Pjc+/9xT6ROnaTQaVKPoX01NjVarPX2yUJMt/+Tvsx112otXa7WHiru6ejTLnktNTXXUaQFuZ7Vauf323AP02ctj46NU/A6spNTONrfXmazBoVE0TU+aOffpF+igoCB+B+aEQkNDQ0NDMzIy2JfsPfAZg+Hj/Uxnu70v5hcppUJ3d/7LMwcLfSaMjpgwOoJ9WVJq15tvXDp9eed2263eO+HeYn5+fjzs1gQnhDh/WLt+/bqhT3VVOVsbf06a6FePTOalW1s/bPY2rqG9wWyLiY1XKpVJ42doHlNGRUXxPbqhJDAwkA1yCCFNTU3sbcranUU3y77mevXxkr0m8PdMTw5PTw4nhLS2dTEmK2M8seH4vpJSO00ncaX7H/zAwFWlpKSkpHzIMIxWq92y75QmW8ZOv0GaP10yf7rk8InS1155YaR6XG5ubkxMzOBP62LKysq0Wq3uyllNluyZ/3JY24KvL1XtKigWiKVLV/wGHxfgcDU1Nb3N7RmmrdlKK8S0InjeE7Lo8FH8DsxgsXHr9lHR8Wq1esZc+nmVCg0j7wkbJLNf19fXs6tfWw/p9foz8VEBvRn+UlFkqFNE0WzlY7YKUl9m67m9O48YzDZxSASX3u+EvRLggUGcP7w0NDR8t9Ner4sI8WOTlOalx8dFOt0tkcHyXUP7js5u5cjRFDVp6RQlRVGenvx3SXEB/v7+aWlpaWlppK9cEMMwG/YxJSVnaLlYrRCr5GKVnIeWeD7e7ql0aCodSgjp7OxmTPWM8cz2jwoYk5UL+GmaRkMsGDx2LhUXF2u12i17v8rNlrMbIwdpdkbs7IzYr87dfPONV2Mk6sWLF7tM7c9BMplMu3btKrMUabJkv35kmqNO++XZm9pDxTES9arnV+OfGhyosrKSW7cnXY3slXFRBsV7sHe1uJ4xWouMVsZkTUiQ0zQ9J4d+maZ9fJxrc+UQJRKJ0tPT09PT2ZclJSV6vf6SwbDzsL7RXsut81NSoY8X//vkBX6eKXRoCt2bQVZW2Wiw1BqKjAX7t5ZXNymVKq6Gv1DoFGUI4MHAXbLrMxqN3E771uZ6dqd9bqaQenyGtxN8Nt2uxtrSm41vsRnMNvZh5PhpysdWKZH+er/5+PikpqayOa6dnZ3sPc3WQ7qrf/+6t26/XEwrxG5uDzp1zcPDLTkxODmxdzMhY7LqTJf27Pj8dVM9e2fDwp0NDIZMJvvd735XXl6en5+/ZV+hJlueleGAnlJTxkVNGRf19aWq9/7xukAs1Wg0w3mRmU2daLSaF2fL0n822VGnPXSidNehYlVS2u9e+0+kToBDlJeX9+63v3zWy9OdVoiTFOKl02l+92x3d/f0Nrc3WhmTNTFxJE2PylmiXo2n3vdfQkJCQkLCnDlzCCG3bt1i76t3faE3rD8WFuKnlAiVCUJKIoyNdIoEipgIQUyEYHp6NCGko6Nbb7EZzMyxAyfXrbV5egdyu/qxL9Ll4XPBBXFlRdiVe3l8ECURjpOL8maNdFQXYkfp7OwuPFN+QVdTUmqvs7V2dfUEBQVJpdIpM2a+kZWF6xZfPDw8uJ40PT097FJGfiHzx3cOURJh75Z+udjTk4dWC7RcTMvFudkyQojBbGNMuoOfnnjrv61R0fHsUr9arUamIgxMdHT0r3/969raWq1W+7N/O5qbJZs/Qzr407IbUi5erd2+aU1XV09u3i9TUlIGf9oh5MKFC/nflUJwWEm8fcfM2kPFEzOmv/HXX+FZMAzS9evX2Ysdc+UbgZ+nWiEepwj++ZxJYl5br3V0dBeZrDqjtchoNVhsNK2m6bGPPkbTND3CUSUr4R4FBARw6yLd3d2ff/75mTNnth4orq+/4uY2QhToLY0JHD0yZGpalMCP/+RTT083tUKsVojZl30rap+fKNxtMNsUCgUX84eHO2DnGjgVxFGuoKOjgwvs9Vcvenr0tgmZNE9MSRxWu9hRzlyqOnel2mC2VVtb2tq7ZHFBsrjAxbNlsrhAWVwQY7LqTPXnTnz60UcfJiTIuQxtVNfjy4gRI9RqtVqtZl9eu3aNYZj9J5n/fO+IJDqAW+r39eHhw4RtgZszK4EQUlJqZ0ymLwvOrn3HKg6O5NL7RSIe9h3AkBYSEvKLX/xi+fLl+fn5j7zwmSZbpsmSDT6TZfTIkNEjQ66V1OfvXr9lY5tm6aqJw6AI/KlTp3bteE8Y6L0iRzn41gasnp6e/IJi7aHiOXMeXrvu/wUE8NA3BFxDSUlJX2x/IVjoQyvEk1Tip+dPDgrgs0RRS2tn77q9yWopv6VWJ6tU6SumqRMTE3kcFXC4nMeioiKDQc+ufCzMoGiFuPhGQ/ENe3FpQ+GZ8g/ydZ4ebqFiX3l80Fh16OSxTlFMKlTsGyr2ZesfE0KMlgaDxXzuqwtbN9la27uUI0crFAo27Pf25vMJFzgE4vyhqry8nCuPX15+gy0Kmpks/MXCScJA5/rN1JmsX1+sulpcf7Omqbmlkw3sH86UsIH99978L6u1FpvOdO3Q3lNr/maNiIzlYn40rOJRYmJiYmLi4sWLCSFGo5FhmEPnmDUbCyND/dhOQmq5WODPwwNstiDNvEwJIeRGRSNjvHHmi4sffmD18RNzuf1Y8YO7JxAIVq5cuXz5cq1Wm/tC/sKZ0sVZMr9BP89KTBD9+7NjzWV2bcHmrZve1Sx5gm1+6XoKCwu1OzZIogOey0tyVDuPltZO7aHiPUfMubm5W7e+gUItMADslauoqIgpuhgV5k/LxZnJ4l9qpvK79NrXccbKmKwVNc20ejRNT3lqNq1QOF3Do+Gpra2NK9NQUmKi5WI1JV4xV5z4fPbtb5PFBcniggjp3fbFhf17j1nWbLzk6+0REeqXmCBMSw4fnTjYJi8OoZAEKSRBc6fFE0IabrXrzTaj5ev8bwoMZltEZAy31B8b64CNbPDgIc4fMhobG7lt9gZ9kSjQWykVUlJR9rIYSfRIvkf3L4pvNJy7Un3FYC2rbLQ3trOB/axJsT8a2PeDkggpiXDhTCkhxFxm15nMxw+fX/+uNVAYxoZtKpVq2PaAdQYKhUKhUCxcuJAQUlJSotPpvrzMrN36pTjQu7d0v0IsDODhqVNcpCAuUsAWoa2obmJMVZdOX922+Z+EEHrUeDa3H81m4W54enouXbp06dKlu3fvfuq17dPGR2uyZKJB5/FKYwJ/++SYm9VN2kO7tn78z8WPPMZu+3QNBQUF2k82jVIGv/ZMalSYv0POabO35RcUF54p1+Qu3b37bw45Jwwf165d691vX3RZEhNAy8Vz0oJfzpvh481nlSLbrba+zfb11oZWdVKqSjX9uYfphIQEHkcFnJaWlt5pwzClN8xs9uIT84Mpqewuz3CnsH/LXsOf/nFO4OcZEyGg5eIJY8Lv6fb4PgkK8EobFZY2Kox9ef3mLYO54ur5q3t32WqsLcpENRf2I4tqqECc79TY8p5Go1Gv19ttNWxt/AUZQmp5pp+vE/3fFd9oYEz1F6/WWMpu1dvb2MB+6rioew3s+yGNCZTGBLJPHMsqGxlT+bmvLm/6sN7DO4hbrcXOIh6xJWoefvhhQsiNGzcYhjnNMB/sPOnn60ErxGxj4WAhD6XyIsP8I8P8Z06MIYTUWFsYk1V3cf8e7aaW1k71qHFskkhcXNyDHxgMLYsWLVq0aNH//d//vfTmxymq0MWH7CtTAAAgAElEQVRZssFX244K8//Vz0bV2Vp3HSpYvnmj5pFl7FOzoevTTz/V7tw2eWzkm7+d4Kjf98raZm1B8XmmJvfRx7b9+iGHnBNcHldZhl2CpSRCtUK8IEP8/1bO8vTgobIMp87WyhbJ15msTc2d9KixNJ2WvRiXIWfR2NjIzZuKmzfYu5dVi8PkcQ5IrLhT2L9uO1N8o0EY4B0fHTBKGZycGOwMYX98VEB8VMCsSbGEkNa2Lr3ZZrBcOvjpF2+bbYLAEC69H/1NnJkTxYpACKmrq2OjeoPBoNdfZdt1JkmEminyqLBkvkf3Hfaz6durNabrDbX1rWxgn54ckTePegCfTWwdUbYadlVtM2OqZc7t3rl9Q2dntyppHBvzo+oyj+Li4uLi4tj1yZs3bzIMc76o6ONPT3u4j2C7DdNyUXgIDx2JQsW+09Kip6VFE0Js9rYio1V3raBg/zarvU2dlMrG/FhIgX489NBDDz300LFjx/6y9sOE2CBNtkwSPdhljWChz9OP0nnzKW3BVxrNx7m5j2o0Gnd352qG0r+uri6tVqvV7nx4Wvx7f5nq7+uY/GdL+S1tQXHxjQbNksd/+W8zHHJOcGHsrmnW1as6tnxMbqb4j09nPfhOMberqmthjFbGWMeY6js7u+lRaerkSQuWqqKjo3kcFXDsdju3bl9Xc5PNRnzukciEWOV9/bl3Dvsri280BAt9ZHGBKapQeXwQ72G/j7f77Z2PKmqajRab3nC48NDOkjI7RSnZmJ+iqJAQp9iPACzE+Tzr7u7msvH1ej3palJIgpRSUV6WUPmLLHd356qhZ21oM5htb75/wdfbIzLMj5aLc2YmUFI+W3GGh/iFh/ixvUPqbK06Uz1TdOCzT7fYG9vppFQ2t18qdUDFbBiYqKioqKioWbNmEUKqqqrY6+jOw0xnWwO7zq+Si6PDHZPZe0+Egd4ZqZFsKZq+jZGfrz2ivVndRKtHs0+L0HIGftSMGTNmzJhx8uTJtze9Fyzy0WTJBl9hzt/Xc0VO4vL5yvyCbx595JN58xfk5ub6+fHcoPsnNTc3a7XafXs/1WTLtv9tloeDVkr1Zlt+gamuvlWzdNXLkyY55Jzgkn64a5pWiPOyxKrneN4Ic7O6qbe5vdHam3g4buojP0fiobOw2WxcbN9QX8Wu289eHhsfpeJrSN8L+w1m24nzFYdPlm7ao29p63zx58mUVBjBxxrJD0WG+kWG+k0ZF0UI6e7uMVhserP+5NEzGz+wdY/w49L7lUrl0Hpm7XoQ5/OgoqKCjeqNRmNJSTElESqlwkkq4eNzR/GS2NyPnh6iN9dzDe27u3uokWNWrFjh5eV169atq1evvvb3MwkxgSq5iMei65xgoc/ksZGTx0YSQuyN7YzJyhiPHCvYWVnLlrShVSoVIjcehYeHh4eHT58+nRBSV1fH3pnt/VLXZK/t3c8vF8VF8bDpS+DvyXY+I4S0tnUxJitjPLHh+L6SUjtNJ3EFIB/8wMCZTZo0adKkSefPn9+0ba2H+whNtix50HWV3N1HLJmrWDJX8enRa089uWLqtFkajUYsFjtkwI5ltVq1Wu2XXxzRZMm0/8j+6T9wdy5dq9MWmDo6u3Pzfsm2rQL4nubmZi5CKyu1DGDX9H1yo6Kxd7+90eoXEEzTdGrGrMdW0Sgk5CS4Gw+GYZob69jY/qEVkthINd9D68W1WtCZ6kvK7DSdlD55YlBQUGdn53m9fnuBvrnRynbUUkqEygShlyf/UbSb24jEBBH3sJtdEdSbv9p6cp/ebIuPl7Lr/EqlMirKKToODCuI8x+ElpaW3qZ3er3h2mWBnyf7KzrdQRt+HKuqrsVgtunN9QaLzXS9QalMpChq0gzlyjtk4xgMBp1OxxZdjwjx42L+QAGfbWkCBV4TRkdMGB1Bvvvc/GrDl3vZz02u6RqPIxzmgoODp0yZMmXKFEKIzWZj79gKNjPWugq1XKxSiGm52FE1uu+Jj7d7Kh2aSocSQjo7uxlTvc50bvtHhxiTlZs2NE17eODDEwghJDU1NTX1w6KiIq1Wu2XfKU2WbHyyA9brFs6ULpwpPfjl9d/+5tnRqZM0Go3zVI6sqKjQarUXz5/UZMm2vjXLUac9e7kqv6DYXyh59LEXuUaeACy73c7l5FdXlakVYloufkYTLovj+dl9SaldZ7IyRmuRqbel64Tpc558nhYK+Ux1BE5NTQ33VKij1cYmEi58yok2w9ob23Wm+iJjnc5U37cuNeWJWd9fl3rooYcIIXa7nU0Bzi/U69edjwrzo6RCSiJMTBDxkhr5Q+Ig7/TR4emje6+DJaV2g6X0ypkr2h02e2M7lZjEhf3On7DmAnCrer9cv36dS8ivramgJEJKEjQnTfTCo1MD+Og61o+Ojm69xaYvqTdYbHqzzcdPRFGUUjl26kPU3TR0YX9j2fJRZrNZp9MdL2LWbz8eKPCi5SJaEaySi/jNU/D18RirDhurDiO9kZuVMZ7Z/lEBIjcnIRQK2aVRQkhjY2NRUZFOp1u7k6m4eYZNwqTlYoWEh81pHh5ut29IY0xWnenSnh2fv26qT0iQcwUgfXycKw0HHjy1Wq1Wq00mk1ar3br/uCZLxiY0DtKcqfFzpsZ//nX5X/74W6k8OTc3VyKRDP60A2axWPLz883Gi5ps+fOLpzvqtF+du6k9VBwZq1r1y9Uo6QSc+vp6LrZvqK9iLwcznaDHkNHSwPW3j4yKU6lUU7PnP6dWCwQCfgcGrKqqKja2LyoqIl2N7Lq9ZorSSZLeCbfP1FjHmOrtje0qdYpaPWvG/J/eZxoYGDhu3Lhx48axLy0Wi8FguGow7Cm8Vm+tYntsKxNESonQScp1sz2PsyfHEUIamzsMZpvB8s3+/KNvWWwicTiX3s/vpc2FOcUkcA0NDQ29Te8MBoNeFxHiR0mFI6XCBROcKCOIU17VpDfbDOZ6vdlWXt2kVKqUyqQZc6lnlcqgoIEHVFKpVCqVzp07lxBSVlbGMMw5htm057SHhxsb8/NVgI3j4eGWnBjCpdf2RW6Fr5usCQlyLub39fXlcZDDmUAgSE9PT09PJ4S0tLSwd3jvf8pYLF+z6/xqhXjwe6EHhpaLabk4N1tGCDGYbYxJd/DTE2/9tzUqOp59YKTGfd7wJpfLX3nlldLSUq1Wu2XfF5os2ewMB/Qcnp4ePT09+tSFyrff+n1wBKXRaBITEwd/2nty7do1rVZbV2nIzZb/Nm+qo0575GRpfkHxSPW43776H+jPDISQ2tpabr99a7OVje2dIbP6Wkk9m5BfZLJKJDKaprMW0L/B3YLTYIv+FhUVMZfPeni4qRXiJIV46XQ6VOws/0FVtc1MX2zfWzdanf7wo4OqGy2RSCQSyezZswkhzc3NbBiy/6T+rQ2FbPttpVRESYWDrxfrEAI/zxQ6NIUOZV+WVzXpzbWGImPB/q3lVU2UciQX9iMdxlEQ5w+K4TatzfVKqZCSCHOnC6nHZ3h78b9n5nbNLZ3sHnu92aY31/c+RVNPzF58v56ixcTExMTEZGVlkR8UYFP1xfwxETwHRf8SuVlsOtO1Q3tPrfmbNSIylov5AwN5yB4HQoivr+/YsWPHjh1LCOno6GDX+TcdKDIY+tb5FWJaLh7BR7VKSiqkpMKcWQmEkJJSO2MyfVlwdu07VnFwJDdzRCJ+nkcAv2JjY1988cWamhqtVrvid8cWZ8nmT5cM/rQTUyImpkScZ2o2vf9fHn7RGo0mOflB5J1eunRJq9V2NpdrsmSp6gxHnXZ/oUVbUDx+wtQ3/vqr0NBQR50WhiJu9VWn03W1N7Cf7TlPKyLD+MxD7ukh3KI9Y7RSlJKmk+bl0q+q1Z6ezpWVOWyVlpb2PhW6fM7Px4NWiFMV4seyHNbUc/DKKhvZ2F5nqr/f5Rj9/PzGjBkzZswY9mV5ebler9fr9QdPG26Wlyqlwt6N/VIhv/tqOdHh/tHh/mwh7Y7OboPZpjczhQdPrn/X5ukdyKX3UxQ1gpf7PJeAOP/eVFdXf7fT3mCgJEJKKhwnF+bNGhke7CyPDDmW8lvcon29vU2ZmERRKfM0ypcf+K6Y7xVg0+l0DMN8tpGx26rZgE0lF0ljeA6nKYmQkggXzpQSQsxldp3JfPzw+fXvWgOFYWzYplKpUE2HL56entwFrLu7m720f3KUYd4+k5ggYnfc0XKxo8p93xM2LW1epoQQcqOiUWcqPfPFpQ8/sPr4ibncfkQyw01oaOgzzzyTl5e3a9euR399QJMt02TJBn+vwhaPKDJatTve2bKxQ7P0mfHjxztivD/i7Nmz+dve9ff1eDRbrlakO+ScPT1k16Hi/ILirOyH/rH2FTxFHbbKy8t7M/K51Ve5+NFMnm+l2J19bHP7q8X1NK2m6ZTcPPqPNO3mxsPFBX7o+vXrfbH9N0EBXrRcPJ4SPzF3kjDQm++h9TKX2XWmevYJEXsDOW7K7BW/eNA3kNHR0dHR0eyNd3t7OxvzHzlveGfLcV8fDy7sl/PdsY/l6eHGPuBjX9ZYWwwWm8FcuPGLPQaLTS5XcDE/OlbcE8T5P6Gjo4Nreme4esnLy42N7TPmB1NSnru2/FDDrXa92WboW7ePio5VKpX0uMxFy5XO06Y1ODh48uTJkydPJrdV1jm2Q1dZcYaL+SkJzxk70phAaUzg3GnxpPdxbPm5ry5v+rDvcSxN0zS64/DGzc0tKSkpKSmJfXn16lWGYfZ8VfT6uiMJMYHcOr+PNw85NXGRgrhIAbsVraK6iTFVXTp9ddvmfxJC6FHj2dx+5ymoBvdbYGDgypUr8/LytFrt4ufzc2Yl5GbLBz8z1QqxWiE2XW/QHty4ddM7miVPsSUtHeWrr77S7ng/MtR/1aO0PN4xd4GtbV3aQ8W7DxcvXqzZvOUvXl5OsaAED9KNGzf6Yvtv/P08aIU4Vc7/6mtre1dvkXyTle2xolan501WqVS89VeD7ykpKemdOVcuBAt9aIV4kkq8asFkJ1mXJr0Job2xPZsQOnn2w7940VkSQr28vG6/a6qqqmLD/sJdhpKS05REmJggZOv5OUkqRKjYN1TsOyml92bJaGkwWMznvrqw9eOGltZO5chkLuz39naW5zvOCXH+jygrK+N22peX32DLWswYI3xm0SRhgNPNJ9P1BjYV32C2tbZ3KUeOpqgJuZMopVLp/DdSgYGBEyZMmDBhArltM/aGvbqSku9iflrOc0+pmAhBTIQgKyOW9G6vqmXO7d65fUPv9iqapulBba+CQRo5cuTIkSM1Gg0hxGAwMAxz8Azz1oZjUWH+bPUdlVws8OMhzTIyzD8yzH/mxBhCSI21hTFZdRf379FuamntVI8ax6b3x8XFPfiBwQPm5eW1bNmyZcuW7d69e+Wr22ZMiNFkywZ/NZHHB73ydEppRaP20CdbNq3PXbJy1qzBVr8/cuSI9pONiQmi3z4xJjbSMfuqbLfatAXFx06XaXKX7t79lkPOCUOF2WzuXX29cl4c6E0rxBMSxU/O4/luqqmlo3ezvdF6s6qJThpN0xlPzKTRedd5mEymvtj+24hQP1ouzkwW/1IzlZer+Y9iTFYutmcLPA2Vkg1sji37dLi7u9tgMFy7du14kWFD/mlCiDJB2FvPTyp0koR5hSRIIQli197sje16s81g/jr/mwKD2RYeEc0G/BRF4YbqhxDnE0JIY2PjdyX0rhWJhT7sTvs5TlDW9Ydq61u5hvZ6s00mkymVynFTsvOeHNrZLLdvxu7s7GQ/3rcf1jH/c4aWi7l2fbwkZnPCQ/zCQ/zY3US95VKLDnz26Za+cqlqleqny6XC/cN+1ufk5BBCSkpKioqKjn3L/GPzl+wKADuFggJ4eP4VKvadlhY9LS2aEGKztxUZrbprBQX7t1ntbbQ6hX1alJCQ8OAHBg/SokWLFi1adODAgRff2JyqDs3Nlg2+LmlspODFnyfXWFvyC/Zv+fgDzSPL582bN4DzfPbZZ/mfbB6fHP6XF8aHOSh3uqq2WXuo+JsrNZpHf7b9hbkOOSc4P5PJ1LvfvuhieIgfrRBPHSV+btFUAa/NhuyN7UV9ze1r61vppDE0nfncXDU+eJ2HwWDo7YFXdCk2QkArxLNSxb9ekunn4xTRSl/DJqvOVN/XsCk5Zwm9eig3bHJzc0tMTORqu9bV1bFL/ZsOGPT6M/L4QErSW8zPSbYnBwq8xiWFjUsKY1/euHlLb6nQf3t1/25btbVFmahWKBRs5O8kyRT8GtHT08P3GPhRUlLCJeTfstcqJUI2IZ+SCp3kA4XT1d3DhvQGs81gsY3wEHD5Kkql0kkett1XbHke9rluQkwgF/P7Os3/1I+1P6VVqn9pf5qTk7Nn7U/s9ch57uCePXvu82CHI25HH3PlG4Gfp1ohVsnFtELMe4paY1MHV+rpZnUTO3NomsbMcXnHjh3L3/GhIj5Iky2Lj3JMMWR7Y7u2oPjwyVJN7pKtW7f+5LQhhOQ8dzAvL0+bv2PWpNjcbJmj8mCv37ylLSg2Xm/QPLpy5syZDjknPBh384FDfvCZc+3aNZ1OV1RUxBRdjosScLlU/N5Qcd3LiozWW00d6lFj2Q/Y+Ph4HkflqgY8c/pi+8vS2EC21A6tEDtJNeuW1k4uti8ps9N0EtePme+hPQhGo5ErSdbWbKO4Yn4Soaen01WsaG3r0pttRouN3cLsJxBz4dIQ6tiak5PjwNs5ZwmTHoC6urrbSuhdi48KUEqFyVLhI1MVkWGj+R7d91XWNhvMtmtmm8Fss5TZKWWiUpk4eTb1BEUNw1Jw7IU5NzeXEGIwGHQ63aFzzJqNhREhflzMz+82rUCBV/ro8PTR4eS7q8JXG77ce/tVgcfhQXx8fHx8/EMPPUQIKS8vLyoqOq/Tffzp6d7SL3IxrRA7ag3zngj8Pccnh49PDieEtLZ1MSYrYzyx4fg+dpvo8LmZGIZmzJgxY8aMEydO/M/Gf4aKfXOzZZR0sHVJAgVej2tG5s2ntAVf3/2faqv9etObDusRYzDbtIeKq+taNEuffinDYfX5wQlxze2ZoisKiVAlF82bKH5lxQwvTz4jtOq6lt6Hp0ZrR1/3snlL1M5TpQi41okMU0RJhGqFeEGG+P+tnOXJa8Imx97YzsX2fSs3U56YpRqG2zoUCoVCoWC7ZdtsNjaG+uSoQa8/FxMuYAN+SiqMDuezNQbHx9s9OTE4ObE3SmIjKb3hcOGhncWldm59lKKokJAQfof6wLjyen5XVxc7I41Go16vJ11NVN+GE0oidHd3rmXw1vYug7k3FZ97CpWYmEhRlEwm43t0TspsNveu8185HyjwouUiWhGskot4X6TlfC/LC6uyzqayspK7U+3pvEXLxSqFSC0X89vPifTOnHpd31I/Zo5r++abb/K3rfX2dNdky0YpHfMkN+e5g3e7tnYXb7sbl/V12kPFbe1dmqXPjhs3ziHnhAfv7ldlv+tvqhC7u/F5T1VR3cT07ZQe4RHAlcuNiIjgcVTDzT3MHIWYVojVcjGtELvxOnM4XOoHY6q3N7bTSansCg12Yt6J2Wzmlvob6qu5mF8pFTpPsi2np6eHTYtmdz13j/Cj+iiVSqfadoH1/P5UVFRw085iLmEn3CSV8PG5o5wn9uOUVjQaLGxDe1t1bTOVSFPUqKwFyuexq+TuSKVSqVTKPmgsKytjGOYcw2zac9rDw42N+Wm5aPDbXwfDw8MtOTEkOTGEEJLz3EEeRwI/KiIiIiIiYsaMGYSQmpoadofIns+LWputvbewcrGjqpHdEw8PN+6xNGaOyxs7duzYsRuvXLmi1Wq37DulyZKnjQrje1D34Ozl6l2Hin0C43LzXuBKOoPLe/3F+9XT8W6UVjRym57YJqbJE6YvexJNTIeA13/N58zhVNU2M32xfWdf6sfDj6Ky8l1h78CzsrIIIY2NjWzwtfeEQf9BYYjIh5II2dZ9cQ7alTZII0aMSEwQJSaI2JfWhjaDxWYwn9h+6jO9xRYXJ+HCfhdL/BnycX5LSwsX2OuvXQ7w96IkQUqJcIYmXBbndAk2jc0d+tsW7UNCIymKUiZPfvgRJapEDlJMTExMTAz7iVNVVcWu0O48zHS2Naj6Yv6YCB4CNhgqQkNDp02bNm3aNEJIfX09O4X+bxPTUF+lkovUimBaIZZEO8UVC1wS2/fIaDRqtdqt+45rsuWTxzp7C8bj31RoDxVHxIx84plXh2FSKzxglvJbXA+8IFE4TdPjp2U//hwtEon4HhoMDWWVjWxsrzP1dUoeN/WRn6NT8qAIBIKUlJSUlBT2ZWlpKRuafXZCX11ZztY+S5SKKKkwgNdinBxxkHd6cnh6cu9/ekmp3WApvXLmyq5PbDZ7O5Wo5pL8/fz4XCwcvCEZ51ssFkOf2poK9qHRnPHCXz/KczXXH1VSauca2tsb25UjR1HUuJwlSoqinL/3xhDFtgyZPn06IaSuro7N7f9sI2O3VbMBm0ouksYgYwLuSCQSZWRkZGRkEELsdjtbX+roNqa6sozLU5XHOaavOMDtFArFq6++euPGDa1Wu2XfF5ps2ayJsXwP6kccOVW6q6CYUo196Xev4zk13D+mGw2M0aozWYuM1rDwGJqmnaozOTg/c5mda4AXKAyjaXrclNkrfqEahuWuHozY2NjY2Fg2U7K1tZWN1w6evfb2x18K/DzZDH9lgigh1ll+hRNiAxNiA7MnxxFCmlo6DGab3vzN/vyjb1lsInE4t6t/KG7iGBpxPlv7obeK3jVdVJgfJRWOlAgXTJDERqr5Ht332ext7HK9vsTGZYMkjZ+heUwZFRXF9+iGneDg4MmTJ0+ePJncFrAd26GrrDjDJmar5CJKMtjyV+DCAgMD09PT09PTCSHNzc3sOv97u5gb18/QCjFbVlo56ApqALeLi4v7zW9+U11drdVqt/zuWG627OFMCd+D6vVZoUV7qDgtfeqf3vglFsHgftCbbWxze53JGhsnpWl6xlzVC2r1UF9bgwfGYLFxsX1EZKxKpcLjIV74+PiMGjVq1KhR7Etue/XRnfrr10+xFdOUCSKlRCgK8uZ3qCx/X88xqtAxqt7tP+VVTQZznZ75v0OfbSurbKSUI7ld/UMijch54/zbauMb2lsaKKmQkgTlThcqn+C5lOuPur2hfUdnt3LkaIqatHSK0tmqOwxztwdsLS0tbMC2Ya+upOS7mJ+Wi/keJjgvPz+/cePGsTXG2tvb2YrBG/czJuPXvev8cjGtwBQCxwgLC3v22WeXL1+en5+/5MWDmmyZJovPsqzaQ8W7Copnzp7z9j9+FxSEfBZwJK5IPmOyyuUUTdPzNOrfqVTe3k5x9w/OjzFZudg+IUGuUqmyFtC/oWkkzzqPyMjIyMjIqVOnEkK6urrYKO/Ly/p/fnLSw92NkgiVCb31/Pgeaa/ocP/ocP/M9GhCSEdnt8FsM1h0Xxac+ud6m4dXIBfzUxTlnG3OnbTefk5ODt9DAAAAAAAAAOiPo4rkD5d6+47q9AMAAAAAAADgcE7bF8mN7wEAAAAAAAAAgMMgzgcAAAAAAABwHYjzAQAAAAAAAFwH4nwAAAAAAAAA1+G8dfgAAAAAAAAAXFhlZeWIESP8/f0de1rE+QAAAAAAAAA8MJlMf/vb39ivly1bFhAQ8Prrr4eGhg7ytMjbBwAAAAAAAOBBRkbG+PHj2a9bWlpGjx49+CCfIM4HAAAAAAAA4MuqVasEAgEhxN/fPy8vzyHnRJwPAAAAAAAAwA+RSPT4448TQh555JHAwECHnBNxPgAAAAAAAABvMjMzCSFz58511AkR5wMAAAAAAADwzN3d3VGnGtHT0+OoczlQTk4O30MAAAAAAAAA4MeePXsG/Gedt6/eYP5WAENCTk4O5jkMAGYODAxmDgwApg0MDGYODBNOO9WRtw8AAAAAAADgOhDnAwAAAAAAALgOxPkAAAAAAAAArgNxPgAAAAAAAIDrQJwPAAAAAAAA4DoQ5wMAAAAAAAC4DsT5AAAAAAAAAK4DcT4AAAAAAACA60CcDwAAAAAAAOA6EOcDAAAAAAAAuA7E+QAAAAAAAACuA3E+AAAAAAAAgOtAnA8AAAAAAADgOhDnAwAAAAAAALgOxPkAAAAAAAAArgNxPgAAAAAAAIDrQJwPAAAAAAAA4DoQ5wMAAAAAAAC4DsT5AAAAAAAAAK7Dg+8BwANSWlr68ssvb9++3c3NjRBitVrXrl2r0+kCAwPnzp07f/589m3nz5/ftm1bWVmZu7t7YmLiypUrY2Nj+zkOMDDfm5A6nW716tXe3t7sd2fNmvX444/f6c13mr0wHGDmwMBg5sDAYOaAU8H9PNw9xPnDwtmzZ99555329nbuyBtvvBEWFrZhw4bu7u4333zTy8srOzvbZrP9x3/8x4svvjhx4sTOzk6tVvvnP//5/fffv9NxHv9GMKT9cEKWlJSkpaW98sord/PmH529D2LcwDfMHBgYzBwYGMwccCq4n4d7grx917d79+7NmzcvWbKEO1JVVVVSUvLUU0/5+fkJBIJHHnmkoKCAEOLh4eHt7d3ThxDi5+fXz3GAAfjhhCSEmEymhISEu3nznWYvuDzMHBgYzBwYGMwccCq4n4d7hfV81zdt2rRFixZZLBbuCPu77eXlxb50c3OrqKgghAgEgtdee+3Pf/7z3//+956eHqFQ+Oabb/ZzHGAAfjghCSHFxcV1dXVHjhxpa2sbP378k08+yWZF3v3sBZeHmQMDg5kDA4OZA04F9/Nwr7Ce7/rEYvH3jkRERMTExGzatKmtre3WrVu7du3q6Ohgv7V+/fqJEydu27Ztw4YNISEhO3fu7P84wL364YRkD2ZkZKxfv/7tt9+urKx899137/TmfmYvuDbMHBgYzBwYGMwccCq4n4d7hTh/mHrttdeqqqqeeOKJ119/PSUlxRGdBWcAAAvHSURBVN/fnxBSWVlZVla2cuVKb29vkUiUl5d3+vTpfo4DOMqf/vSnrKwsd3d3kUi0ZMmS/ifYj85eGJ4wc2BgMHNgYDBzwKngfh76gbz9Yaq5uXn16tVsqs9nn30mlUoJIe7u7oSQ7u5u9j1sJc9+jgM4RG1t7f79+5cvX+7p6UkI6ezs5JLQftSPzl4YhjBzYGAwc2BgMHPA2eB+HvqB/+Bh6n//93/37NlDCCktLf30008XLFhACAkNDVUoFJs3b25vb79169bOnTszMjL6OQ7gEAEBAYWFhTt27Ojq6rJarVu3bp05c2Y/7//R2QvDEGYODAxmDgwMZg44G9zPQz+wnj9Mvfjii2vXrt29e7dQKFyyZElqaip7/NVXX123bt2KFSs8PDwmTZrEdYW903GAwfP29v7DH/7w/vvvL1u2zM/PLzMzc/ny5f28/06zF4YbzBwYGMwcGBjMHHA2uJ+HfoxgSzU6m5ycHPbpFIALwzyHgcHMgYHBzIEBwLSBgcHMgWHCaac68vYBHpCamhq+hwBDEmYODAxmDgwApg0MDGYODBNDaKoPjTj/+PHjVVVVfI8CYFBWr169bt06u91+pzdgnsOPwsyBgcHMgQHAtIGBwcyBYeInp7rzcPY4v76+/q9//euaNWtQExKGOrvdfvjw4WeffXbfvn1dXV23fwvzHPqBmQMDg5kDA4BpAwODmQPDRD9T3dk4dR2+wsLCDz/8sLGxkRCCpqMwpHV3d7e2thJCmpqaNm7cWFdXt3LlSvZbmOfQD8wcGBjMHBgATBsYGMwcGCb6mepOyHnr8PE9BAAAAAAAAID+OGcdPuddz9dqtQcOHNi5c2dTU5O/v/+WLVv4HhHAwFVWVj7zzDPp6emrVq0SCoXswZycHMxz6B9mDgwMZg4MAKYNDAxmDgwTd5rq/I7qTpw3znd3d58/f35mZuaWLVsuXbrE93AABuull17KyMj43kHMc/hJmDkwMJg5MACYNjAwmDkwTPzoVHdOzhvnswICAp555pna2lq+BwIwKBEREREREXf6LuY53AlmDgwMZg4MAKYNDAxmDgwT/U91ZzM06l6GhITwPQSA+w7zHAYGMwcGBjMHBgDTBgYGMwfgARsacT4AAAAAAAAA3A3nrbfvnHULAQAAAAAAAIgTx61YzwcAAAAAAABwHYjzAQAAAAAAAFwH4nwAAAAAAAAA14E4HwAAAAAAAMB1IM4HAAAAAAAAcB2I8wEAAAAAAABcB+J8AAAAAAAAANeBOB8AAAAAAADAdSDOBwAAAAAAAHAdiPMBAAAAAAAAXAfifAAAAAAAAADXgTgfAAAAAAAAwHUgzgcAAAAAAABwHYjzAQAAAAAAAFyHB98DAAAAgAEqLS19+eWXt2/f7ubmRghpb29fu3btuXPnvLy8Zs+evWzZMvZtdzqu0+lWr17t7e3Nvpw1a9bjjz/ez/sBAABgSECcDwAAMCSdPXv2nXfeaW9v54589NFHjY2NGzdubGpq+v3vfx8aGjpr1qx+jpeUlKSlpb3yyivfO/Od3g8AAABDAvL2AQAAhp7du3dv3rx5yZIl3JGurq5jx47l5uZ6e3uLxeKFCxcePXq0n+OEEJPJlJCQ8L0z9/N+AAAAGBKwng8AADD0TJs2bdGiRRaLhTtSU1PT3t4eFxfHvoyJiblx40Y/xwkhxcXFdXV1R44caWtrGz9+/JNPPunt7d3P+wEAAGBIwHo+AADA0CMWi793pK2tjRDCbbb38vJij9zpOHuSjIyM9evXv/3225WVle+++27/7wcAAIAhAXE+AACAK/Dx8SF9UTohpL29nT1yp+OEkD/96U9ZWVnu7u4ikWjJkiWnT5/u//0AAAAwJCDOBwAAcAWhoaE+Pj5lZWXsy7KystjY2H6O19bWbty4saOjgz3e2dnp5eXVz/sBAABgqECcDwAA4Arc3NymTp26Y8eOlpYWq9W6d+9etkj+nY4HBAQUFhbu2LGjq6vLarVu3bp15syZ/bwfAAAAhgrU4QMAAHARK1asWL9+/RNPPOHu7p6dnc3G7Xc67u3t/Yc//OH9999ftmyZn59fZmbm8uXL+z8PAAAADAkjenp6+B7Dj8jJydmzZw/fowAAAAAAAAD4cU4btyJvHwAAAAAAAOAn1NTU8D2EuzU04vzjx49XVVXxPQoAAAAAAAAYplavXr1u3Tq73c73QH6as8f59fX1f/3rX9esWePm5uxDBQAAAAAAAFdlt9sPHz787LPP7tu3r6uri+/h9Mep6/AVFhZ++OGHjY2NhBB/f3++hwMAAAAAAADDUXd3d2trKyGkqalp48aNdXV1K1eu5HtQd+S8dfj4HgIAAAAAAABAf5yzDp/zrudrtdoDBw7s3LmzqanJ399/y5YtfI8IAAAAAAAAhqPKyspnnnkmPT191apVQqGQPei069POG+e7u7vPnz8/MzNzy5Ytly5d4ns4AAAAAAAAMHy99NJLGRkZfI/irjhvnM8KCAh45plnamtr+R4IAAAAAAAADFMRERERERF8j+JuDY0i9iEhIXwPAQAAAAAAAGAIGBpxPgAAAAAAAADcDSettw8AAAAAAAAAA4D1fAAAAAAAAADXgTgfAAAAAAAAwHUgzgcAAAAAAABwHYjzAQAAAAAAAFwH4nwAAAAAAAAA14E4HwAAAAAAAMB1IM4HAAAAAAAAcB2I8wEAAAAAAABcB+J8AAAAAAAAANeBOB8AAAAAAADAdSDOBwAAAAAAAHAdiPMBAAAAAAAAXAfifAAAAAAAAADX4f7HP/6R7zEAAAAAAAAAOMz69evlcrmPj4/FYvmv//qv8ePHe3l5Xb169euvvy4sLBzAt5RKJXfyL7/88siRIxcuXDhz5szevXunT59OCFmzZs2ECRPYN3Bfr1mzJikpadOmTRcuXNi7d6/JZLpw4YJCobh06dLevXsvXrz4zTffuLu7R0ZGrlu3Li4uTiAQEEK6u7vXrFmTlpbm5ta7MP/GG2/o9foLFy4cP37c19c3IiLiTj+R5fEg/o0BAAAAAAAAHhSZTHbjxg2hUGgwGGiaNplMo0ePtlgsMpnMx8dnAN+6/eRTp06dOnUqIWTPnj1JSUn9j0QgEDz11FOEkDVr1rBfXLx40WKxPP300x4eHp2dnTt37vTw8EhJSbl8+fKsWbMIIUajUSaTeXh8F637+vqyf7alpeW9995LTk7u/4cibx8AAAAAAABcSkJCwvXr1wkhpaWlmZmZJpOJEHLjxo2EhISBfeuHP6KoqKi+vn7y5Mn3OrZTp049/PDDbBjv4eExf/78kydPJicn63Q69g3ffvttamrqj/7ZtrY2Ly+vn/wRWM8HAAAAAAAAlxIfH3/06NHW1lZPT8+oqKjKysrOzk5CiI+Pz8C+9b3zNzQ0HD58+Omnn+aOtLS0vP/++9zX/Yytra3Nz8+PeykQCFpaWnx8fEJDQ2/evBkSElJbWxsbG3v7H2FP3tjY6Ofnt2jRop/86yPOBwAAAAAAAJfi4eHh6emp1+vZpfiQkJCLFy9KJJIBf+t7du7c+fDDD7Pb6Vlcaj0hZM2aNf2MzcfHp6WlxdfXl33Z1NTEfp2SknLp0qXIyMgf7gVgT97Q0LBp06aAgAD24IgRI7g33P41Qd4+AAAAAAAAuB6JRHLixAm5XE4IkcvlX3/9NbfNfmDf4hQWFkZFRVEUNbCBTZgwYe/evWymQGdn5759+yZOnEgIoSjKYrFcuXJlzJgxP/oHg4KC0tPTCwoK2JdCobCyspIQUlVVJRKJbn8n1vMBAAAAAADA1SQkJJw6dYotTa9QKPbu3cutzA/gWw0NDV988cWCBQsIIUePHo2JieGy9JctW+bv73/3Axs9enRnZ+cHH3zg4eHR1dWVmpo6atQoQoibm1tsbGxdXV1gYOD3fiJn7NixJ0+evHnzZlRU1Jw5c/bs2ePh4dHd3Z2Tk3P720b09PTc678XAAAAAAAAADgn5O0DAAAAAAAAuA7E+QAAAAAAAACu4/8Dr1xpVakTZc4AAAAASUVORK5CYII=">
          <a:extLst>
            <a:ext uri="{FF2B5EF4-FFF2-40B4-BE49-F238E27FC236}">
              <a16:creationId xmlns:a16="http://schemas.microsoft.com/office/drawing/2014/main" id="{B01CDF37-B8B5-414A-8061-0E1ABE239D1C}"/>
            </a:ext>
          </a:extLst>
        </xdr:cNvPr>
        <xdr:cNvSpPr>
          <a:spLocks noChangeAspect="1" noChangeArrowheads="1"/>
        </xdr:cNvSpPr>
      </xdr:nvSpPr>
      <xdr:spPr bwMode="auto">
        <a:xfrm>
          <a:off x="158496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261228</xdr:colOff>
      <xdr:row>1</xdr:row>
      <xdr:rowOff>83820</xdr:rowOff>
    </xdr:from>
    <xdr:to>
      <xdr:col>14</xdr:col>
      <xdr:colOff>339241</xdr:colOff>
      <xdr:row>11</xdr:row>
      <xdr:rowOff>94857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6BEEC0-A639-4FFB-93BB-5CA76C821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368" y="274320"/>
          <a:ext cx="8212363" cy="1839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47D0-9384-4CB5-BDAA-4D65CDC8E969}">
  <dimension ref="B3:H33"/>
  <sheetViews>
    <sheetView topLeftCell="A7" workbookViewId="0">
      <selection activeCell="H5" sqref="H5:H33"/>
    </sheetView>
  </sheetViews>
  <sheetFormatPr baseColWidth="10" defaultRowHeight="14.4" x14ac:dyDescent="0.3"/>
  <sheetData>
    <row r="3" spans="2:8" x14ac:dyDescent="0.3">
      <c r="B3" s="40" t="s">
        <v>0</v>
      </c>
      <c r="C3" s="40" t="s">
        <v>41</v>
      </c>
      <c r="D3" s="40" t="s">
        <v>42</v>
      </c>
      <c r="E3" s="40" t="s">
        <v>43</v>
      </c>
      <c r="F3" s="40" t="s">
        <v>44</v>
      </c>
      <c r="G3" s="40" t="s">
        <v>45</v>
      </c>
      <c r="H3" s="41" t="s">
        <v>46</v>
      </c>
    </row>
    <row r="4" spans="2:8" x14ac:dyDescent="0.3">
      <c r="B4" s="42"/>
      <c r="C4" s="42" t="s">
        <v>83</v>
      </c>
      <c r="D4" s="42" t="s">
        <v>83</v>
      </c>
      <c r="E4" s="42" t="s">
        <v>83</v>
      </c>
      <c r="F4" s="42" t="s">
        <v>84</v>
      </c>
      <c r="G4" s="42" t="s">
        <v>84</v>
      </c>
      <c r="H4" s="43" t="s">
        <v>84</v>
      </c>
    </row>
    <row r="5" spans="2:8" x14ac:dyDescent="0.3">
      <c r="B5" s="39" t="s">
        <v>47</v>
      </c>
      <c r="C5" s="39">
        <v>5.6189</v>
      </c>
      <c r="D5" s="39">
        <v>1.6123000000000001</v>
      </c>
      <c r="E5" s="39">
        <v>9.6000000000000002E-2</v>
      </c>
      <c r="F5" s="39">
        <v>0.10780000000000001</v>
      </c>
      <c r="G5" s="39">
        <v>6.9199999999999998E-2</v>
      </c>
      <c r="H5" s="39">
        <v>1.8597999999999999</v>
      </c>
    </row>
    <row r="6" spans="2:8" x14ac:dyDescent="0.3">
      <c r="B6" s="39" t="s">
        <v>48</v>
      </c>
      <c r="C6" s="39">
        <v>3.9243999999999999</v>
      </c>
      <c r="D6" s="39">
        <v>0.89359999999999995</v>
      </c>
      <c r="E6" s="39">
        <v>4.2799999999999998E-2</v>
      </c>
      <c r="F6" s="39">
        <v>2.5399999999999999E-2</v>
      </c>
      <c r="G6" s="39">
        <v>2.87E-2</v>
      </c>
      <c r="H6" s="39">
        <v>0.61270000000000002</v>
      </c>
    </row>
    <row r="7" spans="2:8" x14ac:dyDescent="0.3">
      <c r="B7" s="39" t="s">
        <v>49</v>
      </c>
      <c r="C7" s="39">
        <v>6.1524000000000001</v>
      </c>
      <c r="D7" s="39">
        <v>1.6081000000000001</v>
      </c>
      <c r="E7" s="39">
        <v>0.1255</v>
      </c>
      <c r="F7" s="39">
        <v>0.1246</v>
      </c>
      <c r="G7" s="39">
        <v>9.9199999999999997E-2</v>
      </c>
      <c r="H7" s="39">
        <v>1.9031</v>
      </c>
    </row>
    <row r="8" spans="2:8" x14ac:dyDescent="0.3">
      <c r="B8" s="39" t="s">
        <v>50</v>
      </c>
      <c r="C8" s="39">
        <v>4.5667999999999997</v>
      </c>
      <c r="D8" s="39">
        <v>1.6175999999999999</v>
      </c>
      <c r="E8" s="39">
        <v>9.8599999999999993E-2</v>
      </c>
      <c r="F8" s="39">
        <v>0.1227</v>
      </c>
      <c r="G8" s="39">
        <v>6.7000000000000004E-2</v>
      </c>
      <c r="H8" s="39">
        <v>2.5688</v>
      </c>
    </row>
    <row r="9" spans="2:8" x14ac:dyDescent="0.3">
      <c r="B9" s="39" t="s">
        <v>51</v>
      </c>
      <c r="C9" s="39">
        <v>5.4020999999999999</v>
      </c>
      <c r="D9" s="39">
        <v>1.4973000000000001</v>
      </c>
      <c r="E9" s="39">
        <v>9.3399999999999997E-2</v>
      </c>
      <c r="F9" s="39">
        <v>0.12</v>
      </c>
      <c r="G9" s="39">
        <v>9.6500000000000002E-2</v>
      </c>
      <c r="H9" s="39">
        <v>2.7553000000000001</v>
      </c>
    </row>
    <row r="10" spans="2:8" x14ac:dyDescent="0.3">
      <c r="B10" s="39" t="s">
        <v>52</v>
      </c>
      <c r="C10" s="39">
        <v>5.4909999999999997</v>
      </c>
      <c r="D10" s="39">
        <v>1.9168000000000001</v>
      </c>
      <c r="E10" s="39">
        <v>6.2300000000000001E-2</v>
      </c>
      <c r="F10" s="39">
        <v>0.05</v>
      </c>
      <c r="G10" s="39">
        <v>6.7699999999999996E-2</v>
      </c>
      <c r="H10" s="39">
        <v>2.0171999999999999</v>
      </c>
    </row>
    <row r="11" spans="2:8" x14ac:dyDescent="0.3">
      <c r="B11" s="39" t="s">
        <v>53</v>
      </c>
      <c r="C11" s="39">
        <v>3.0482</v>
      </c>
      <c r="D11" s="39">
        <v>1.1177999999999999</v>
      </c>
      <c r="E11" s="39">
        <v>4.41E-2</v>
      </c>
      <c r="F11" s="39">
        <v>0.03</v>
      </c>
      <c r="G11" s="39">
        <v>5.5899999999999998E-2</v>
      </c>
      <c r="H11" s="39">
        <v>0.82740000000000002</v>
      </c>
    </row>
    <row r="12" spans="2:8" x14ac:dyDescent="0.3">
      <c r="B12" s="39" t="s">
        <v>54</v>
      </c>
      <c r="C12" s="39">
        <v>5.4813000000000001</v>
      </c>
      <c r="D12" s="39">
        <v>1.9679</v>
      </c>
      <c r="E12" s="39">
        <v>9.5200000000000007E-2</v>
      </c>
      <c r="F12" s="39">
        <v>6.2600000000000003E-2</v>
      </c>
      <c r="G12" s="39">
        <v>0.12959999999999999</v>
      </c>
      <c r="H12" s="39">
        <v>1.9932000000000001</v>
      </c>
    </row>
    <row r="13" spans="2:8" x14ac:dyDescent="0.3">
      <c r="B13" s="39" t="s">
        <v>55</v>
      </c>
      <c r="C13" s="39">
        <v>3.8298000000000001</v>
      </c>
      <c r="D13" s="39">
        <v>1.5024999999999999</v>
      </c>
      <c r="E13" s="39">
        <v>1.43E-2</v>
      </c>
      <c r="F13" s="39">
        <v>5.3E-3</v>
      </c>
      <c r="G13" s="39">
        <v>1.3299999999999999E-2</v>
      </c>
      <c r="H13" s="39">
        <v>1.0904</v>
      </c>
    </row>
    <row r="14" spans="2:8" x14ac:dyDescent="0.3">
      <c r="B14" s="39" t="s">
        <v>56</v>
      </c>
      <c r="C14" s="39">
        <v>2.0876999999999999</v>
      </c>
      <c r="D14" s="39">
        <v>0.70140000000000002</v>
      </c>
      <c r="E14" s="39">
        <v>2.1700000000000001E-2</v>
      </c>
      <c r="F14" s="39">
        <v>2.9000000000000001E-2</v>
      </c>
      <c r="G14" s="39">
        <v>1.1299999999999999E-2</v>
      </c>
      <c r="H14" s="39">
        <v>0.5968</v>
      </c>
    </row>
    <row r="15" spans="2:8" x14ac:dyDescent="0.3">
      <c r="B15" s="39" t="s">
        <v>57</v>
      </c>
      <c r="C15" s="39">
        <v>1.8138000000000001</v>
      </c>
      <c r="D15" s="39">
        <v>0.73409999999999997</v>
      </c>
      <c r="E15" s="39">
        <v>1.7500000000000002E-2</v>
      </c>
      <c r="F15" s="39">
        <v>2.3199999999999998E-2</v>
      </c>
      <c r="G15" s="39">
        <v>1.1599999999999999E-2</v>
      </c>
      <c r="H15" s="39">
        <v>0.48699999999999999</v>
      </c>
    </row>
    <row r="16" spans="2:8" x14ac:dyDescent="0.3">
      <c r="B16" s="39" t="s">
        <v>58</v>
      </c>
      <c r="C16" s="39">
        <v>2.4049999999999998</v>
      </c>
      <c r="D16" s="39">
        <v>1.4292</v>
      </c>
      <c r="E16" s="39">
        <v>0.1091</v>
      </c>
      <c r="F16" s="39">
        <v>8.0000000000000002E-3</v>
      </c>
      <c r="G16" s="39">
        <v>6.4399999999999999E-2</v>
      </c>
      <c r="H16" s="39">
        <v>1.3167</v>
      </c>
    </row>
    <row r="17" spans="2:8" x14ac:dyDescent="0.3">
      <c r="B17" s="39" t="s">
        <v>59</v>
      </c>
      <c r="C17" s="39">
        <v>5.8376000000000001</v>
      </c>
      <c r="D17" s="39">
        <v>1.7835000000000001</v>
      </c>
      <c r="E17" s="39">
        <v>6.4000000000000003E-3</v>
      </c>
      <c r="F17" s="39">
        <v>7.85E-2</v>
      </c>
      <c r="G17" s="39">
        <v>5.7000000000000002E-3</v>
      </c>
      <c r="H17" s="39">
        <v>2.2806999999999999</v>
      </c>
    </row>
    <row r="18" spans="2:8" x14ac:dyDescent="0.3">
      <c r="B18" s="39" t="s">
        <v>60</v>
      </c>
      <c r="C18" s="39">
        <v>1.8027</v>
      </c>
      <c r="D18" s="39">
        <v>0.66049999999999998</v>
      </c>
      <c r="E18" s="39">
        <v>1.3100000000000001E-2</v>
      </c>
      <c r="F18" s="39">
        <v>3.1099999999999999E-2</v>
      </c>
      <c r="G18" s="39">
        <v>7.4000000000000003E-3</v>
      </c>
      <c r="H18" s="39">
        <v>0.43880000000000002</v>
      </c>
    </row>
    <row r="19" spans="2:8" x14ac:dyDescent="0.3">
      <c r="B19" s="39" t="s">
        <v>61</v>
      </c>
      <c r="C19" s="39">
        <v>2.8479999999999999</v>
      </c>
      <c r="D19" s="39">
        <v>1.0144</v>
      </c>
      <c r="E19" s="39">
        <v>4.7100000000000003E-2</v>
      </c>
      <c r="F19" s="39">
        <v>4.6300000000000001E-2</v>
      </c>
      <c r="G19" s="39">
        <v>0.06</v>
      </c>
      <c r="H19" s="39">
        <v>0.79590000000000005</v>
      </c>
    </row>
    <row r="20" spans="2:8" x14ac:dyDescent="0.3">
      <c r="B20" s="39" t="s">
        <v>62</v>
      </c>
      <c r="C20" s="39">
        <v>3.8689</v>
      </c>
      <c r="D20" s="39">
        <v>1.8542000000000001</v>
      </c>
      <c r="E20" s="39">
        <v>0.1603</v>
      </c>
      <c r="F20" s="39">
        <v>0.12859999999999999</v>
      </c>
      <c r="G20" s="39">
        <v>0.13339999999999999</v>
      </c>
      <c r="H20" s="39">
        <v>1.5748</v>
      </c>
    </row>
    <row r="21" spans="2:8" x14ac:dyDescent="0.3">
      <c r="B21" s="39" t="s">
        <v>63</v>
      </c>
      <c r="C21" s="39">
        <v>0.60199999999999998</v>
      </c>
      <c r="D21" s="39">
        <v>0.121</v>
      </c>
      <c r="E21" s="39">
        <v>6.0000000000000001E-3</v>
      </c>
      <c r="F21" s="39">
        <v>2.9899999999999999E-2</v>
      </c>
      <c r="G21" s="39">
        <v>4.7999999999999996E-3</v>
      </c>
      <c r="H21" s="39">
        <v>0.1002</v>
      </c>
    </row>
    <row r="22" spans="2:8" x14ac:dyDescent="0.3">
      <c r="B22" s="39" t="s">
        <v>64</v>
      </c>
      <c r="C22" s="39">
        <v>2.8382000000000001</v>
      </c>
      <c r="D22" s="39">
        <v>1.3111999999999999</v>
      </c>
      <c r="E22" s="39">
        <v>3.56E-2</v>
      </c>
      <c r="F22" s="39">
        <v>2.76E-2</v>
      </c>
      <c r="G22" s="39">
        <v>4.0300000000000002E-2</v>
      </c>
      <c r="H22" s="39">
        <v>1.6113</v>
      </c>
    </row>
    <row r="23" spans="2:8" x14ac:dyDescent="0.3">
      <c r="B23" s="39" t="s">
        <v>65</v>
      </c>
      <c r="C23" s="39">
        <v>3.5468999999999999</v>
      </c>
      <c r="D23" s="39">
        <v>1.5620000000000001</v>
      </c>
      <c r="E23" s="39">
        <v>6.7900000000000002E-2</v>
      </c>
      <c r="F23" s="39">
        <v>0.1043</v>
      </c>
      <c r="G23" s="39">
        <v>9.4500000000000001E-2</v>
      </c>
      <c r="H23" s="39">
        <v>2.3294999999999999</v>
      </c>
    </row>
    <row r="24" spans="2:8" x14ac:dyDescent="0.3">
      <c r="B24" s="39" t="s">
        <v>66</v>
      </c>
      <c r="C24" s="39">
        <v>3.7900999999999998</v>
      </c>
      <c r="D24" s="39">
        <v>2.8323999999999998</v>
      </c>
      <c r="E24" s="39">
        <v>2.7799999999999998E-2</v>
      </c>
      <c r="F24" s="39">
        <v>2.06E-2</v>
      </c>
      <c r="G24" s="39">
        <v>3.1199999999999999E-2</v>
      </c>
      <c r="H24" s="39">
        <v>3.9697</v>
      </c>
    </row>
    <row r="25" spans="2:8" x14ac:dyDescent="0.3">
      <c r="B25" s="39" t="s">
        <v>67</v>
      </c>
      <c r="C25" s="39">
        <v>3.7988</v>
      </c>
      <c r="D25" s="39">
        <v>1.6707000000000001</v>
      </c>
      <c r="E25" s="39">
        <v>1.44E-2</v>
      </c>
      <c r="F25" s="39">
        <v>6.0000000000000001E-3</v>
      </c>
      <c r="G25" s="39">
        <v>1.34E-2</v>
      </c>
      <c r="H25" s="39">
        <v>1.1577999999999999</v>
      </c>
    </row>
    <row r="26" spans="2:8" x14ac:dyDescent="0.3">
      <c r="B26" s="39" t="s">
        <v>68</v>
      </c>
      <c r="C26" s="39">
        <v>2.1093999999999999</v>
      </c>
      <c r="D26" s="39">
        <v>0.75919999999999999</v>
      </c>
      <c r="E26" s="39">
        <v>2.12E-2</v>
      </c>
      <c r="F26" s="39">
        <v>2.9899999999999999E-2</v>
      </c>
      <c r="G26" s="39">
        <v>1.3899999999999999E-2</v>
      </c>
      <c r="H26" s="39">
        <v>0.62360000000000004</v>
      </c>
    </row>
    <row r="27" spans="2:8" x14ac:dyDescent="0.3">
      <c r="B27" s="39" t="s">
        <v>69</v>
      </c>
      <c r="C27" s="39">
        <v>1.8062</v>
      </c>
      <c r="D27" s="39">
        <v>0.74350000000000005</v>
      </c>
      <c r="E27" s="39">
        <v>2.12E-2</v>
      </c>
      <c r="F27" s="39">
        <v>2.7400000000000001E-2</v>
      </c>
      <c r="G27" s="39">
        <v>1.7100000000000001E-2</v>
      </c>
      <c r="H27" s="39">
        <v>0.49080000000000001</v>
      </c>
    </row>
    <row r="28" spans="2:8" x14ac:dyDescent="0.3">
      <c r="B28" s="39" t="s">
        <v>70</v>
      </c>
      <c r="C28" s="39">
        <v>2.4131999999999998</v>
      </c>
      <c r="D28" s="39">
        <v>1.3024</v>
      </c>
      <c r="E28" s="39">
        <v>0.10920000000000001</v>
      </c>
      <c r="F28" s="39">
        <v>1.2200000000000001E-2</v>
      </c>
      <c r="G28" s="39">
        <v>6.7599999999999993E-2</v>
      </c>
      <c r="H28" s="39">
        <v>1.2633000000000001</v>
      </c>
    </row>
    <row r="29" spans="2:8" x14ac:dyDescent="0.3">
      <c r="B29" s="39" t="s">
        <v>71</v>
      </c>
      <c r="C29" s="39">
        <v>1.9093</v>
      </c>
      <c r="D29" s="39">
        <v>0.66969999999999996</v>
      </c>
      <c r="E29" s="39">
        <v>2.3199999999999998E-2</v>
      </c>
      <c r="F29" s="39">
        <v>5.1299999999999998E-2</v>
      </c>
      <c r="G29" s="39">
        <v>6.3E-3</v>
      </c>
      <c r="H29" s="39">
        <v>0.44369999999999998</v>
      </c>
    </row>
    <row r="30" spans="2:8" x14ac:dyDescent="0.3">
      <c r="B30" s="39" t="s">
        <v>72</v>
      </c>
      <c r="C30" s="39">
        <v>4.38</v>
      </c>
      <c r="D30" s="39">
        <v>1.4371</v>
      </c>
      <c r="E30" s="39">
        <v>5.4000000000000003E-3</v>
      </c>
      <c r="F30" s="39">
        <v>0.1124</v>
      </c>
      <c r="G30" s="39">
        <v>5.0000000000000001E-3</v>
      </c>
      <c r="H30" s="39">
        <v>2.4371</v>
      </c>
    </row>
    <row r="31" spans="2:8" x14ac:dyDescent="0.3">
      <c r="B31" s="39" t="s">
        <v>73</v>
      </c>
      <c r="C31" s="39">
        <v>3.0327000000000002</v>
      </c>
      <c r="D31" s="39">
        <v>1.1617999999999999</v>
      </c>
      <c r="E31" s="39">
        <v>6.59E-2</v>
      </c>
      <c r="F31" s="39">
        <v>2.87E-2</v>
      </c>
      <c r="G31" s="39">
        <v>7.9200000000000007E-2</v>
      </c>
      <c r="H31" s="39">
        <v>0.77749999999999997</v>
      </c>
    </row>
    <row r="32" spans="2:8" x14ac:dyDescent="0.3">
      <c r="B32" s="39" t="s">
        <v>74</v>
      </c>
      <c r="C32" s="39">
        <v>0.81130000000000002</v>
      </c>
      <c r="D32" s="39">
        <v>0.24030000000000001</v>
      </c>
      <c r="E32" s="39">
        <v>6.7000000000000002E-3</v>
      </c>
      <c r="F32" s="39">
        <v>0.03</v>
      </c>
      <c r="G32" s="39">
        <v>6.1000000000000004E-3</v>
      </c>
      <c r="H32" s="39">
        <v>0.1595</v>
      </c>
    </row>
    <row r="33" spans="2:8" x14ac:dyDescent="0.3">
      <c r="B33" s="39" t="s">
        <v>75</v>
      </c>
      <c r="C33" s="39">
        <v>3.8149000000000002</v>
      </c>
      <c r="D33" s="39">
        <v>1.9393</v>
      </c>
      <c r="E33" s="39">
        <v>0.20610000000000001</v>
      </c>
      <c r="F33" s="39">
        <v>0.1235</v>
      </c>
      <c r="G33" s="39">
        <v>0.1812</v>
      </c>
      <c r="H33" s="39">
        <v>2.0179999999999998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CA69-FFD3-42FF-AF12-189361EB5B99}">
  <dimension ref="A1:M89"/>
  <sheetViews>
    <sheetView zoomScale="120" zoomScaleNormal="120" workbookViewId="0">
      <selection activeCell="C8" sqref="C8"/>
    </sheetView>
  </sheetViews>
  <sheetFormatPr baseColWidth="10" defaultColWidth="11.44140625" defaultRowHeight="14.4" x14ac:dyDescent="0.3"/>
  <cols>
    <col min="1" max="1" width="34.6640625" bestFit="1" customWidth="1"/>
    <col min="2" max="2" width="17.77734375" customWidth="1"/>
    <col min="3" max="3" width="24" bestFit="1" customWidth="1"/>
    <col min="4" max="4" width="12.33203125" bestFit="1" customWidth="1"/>
    <col min="5" max="5" width="25.88671875" bestFit="1" customWidth="1"/>
    <col min="6" max="6" width="15.21875" customWidth="1"/>
    <col min="7" max="8" width="24.5546875" bestFit="1" customWidth="1"/>
    <col min="9" max="9" width="16.109375" bestFit="1" customWidth="1"/>
    <col min="11" max="11" width="11.44140625" style="39"/>
  </cols>
  <sheetData>
    <row r="1" spans="1:12" x14ac:dyDescent="0.3">
      <c r="A1" s="2" t="s">
        <v>97</v>
      </c>
      <c r="B1" s="22">
        <v>14</v>
      </c>
    </row>
    <row r="2" spans="1:12" x14ac:dyDescent="0.3">
      <c r="A2" s="2" t="s">
        <v>96</v>
      </c>
      <c r="B2" s="22">
        <v>0.14000000000000001</v>
      </c>
    </row>
    <row r="3" spans="1:12" x14ac:dyDescent="0.3">
      <c r="A3" s="2" t="s">
        <v>98</v>
      </c>
      <c r="B3" s="22">
        <v>17000</v>
      </c>
    </row>
    <row r="4" spans="1:12" x14ac:dyDescent="0.3">
      <c r="A4" s="2" t="s">
        <v>95</v>
      </c>
      <c r="B4" s="31">
        <f>0.0000139*2</f>
        <v>2.7800000000000001E-5</v>
      </c>
      <c r="E4" s="2" t="s">
        <v>77</v>
      </c>
      <c r="F4" s="30">
        <v>1.3900000000000001E-5</v>
      </c>
    </row>
    <row r="5" spans="1:12" x14ac:dyDescent="0.3">
      <c r="A5" s="5" t="s">
        <v>94</v>
      </c>
      <c r="B5" s="22">
        <v>0.104</v>
      </c>
      <c r="D5">
        <f>10.4/100</f>
        <v>0.10400000000000001</v>
      </c>
    </row>
    <row r="7" spans="1:12" x14ac:dyDescent="0.3">
      <c r="H7" s="32">
        <v>457537853737373</v>
      </c>
    </row>
    <row r="8" spans="1:12" x14ac:dyDescent="0.3">
      <c r="A8" s="1" t="s">
        <v>3</v>
      </c>
    </row>
    <row r="9" spans="1:12" x14ac:dyDescent="0.3">
      <c r="A9" s="2" t="s">
        <v>4</v>
      </c>
      <c r="B9" s="3">
        <f>MIN(0.13*SQRT(B1),0.28)</f>
        <v>0.28000000000000003</v>
      </c>
    </row>
    <row r="10" spans="1:12" x14ac:dyDescent="0.3">
      <c r="A10" s="2" t="s">
        <v>5</v>
      </c>
      <c r="B10" s="3">
        <f>MIN(0.06*SQRT(B1),0.19)</f>
        <v>0.19</v>
      </c>
    </row>
    <row r="11" spans="1:12" x14ac:dyDescent="0.3">
      <c r="A11" s="1" t="s">
        <v>6</v>
      </c>
    </row>
    <row r="12" spans="1:12" x14ac:dyDescent="0.3">
      <c r="A12" s="2" t="s">
        <v>4</v>
      </c>
      <c r="B12" s="3">
        <f>MIN(0.17*SQRT(B1),0.84)</f>
        <v>0.63608175575157011</v>
      </c>
    </row>
    <row r="13" spans="1:12" x14ac:dyDescent="0.3">
      <c r="A13" s="2" t="s">
        <v>5</v>
      </c>
      <c r="B13" s="3">
        <f>MIN(0.13*SQRT(B1),0.52)</f>
        <v>0.48641546028061239</v>
      </c>
    </row>
    <row r="16" spans="1:12" x14ac:dyDescent="0.3">
      <c r="A16" s="4" t="s">
        <v>0</v>
      </c>
      <c r="B16" s="7" t="s">
        <v>86</v>
      </c>
      <c r="C16" s="7" t="s">
        <v>87</v>
      </c>
      <c r="D16" s="7" t="s">
        <v>88</v>
      </c>
      <c r="E16" s="7" t="s">
        <v>89</v>
      </c>
      <c r="F16" s="7" t="s">
        <v>90</v>
      </c>
      <c r="G16" s="7" t="s">
        <v>91</v>
      </c>
      <c r="H16" s="7" t="s">
        <v>92</v>
      </c>
      <c r="I16" s="7" t="s">
        <v>93</v>
      </c>
      <c r="J16" s="7" t="s">
        <v>1</v>
      </c>
      <c r="K16" s="7" t="s">
        <v>85</v>
      </c>
      <c r="L16" s="7" t="s">
        <v>2</v>
      </c>
    </row>
    <row r="17" spans="1:12" s="6" customFormat="1" x14ac:dyDescent="0.3">
      <c r="A17" s="29" t="str">
        <f>'Resultados por pier'!B5</f>
        <v>M1Y</v>
      </c>
      <c r="B17" s="24">
        <f>'Resultados por pier'!D5</f>
        <v>1.6123000000000001</v>
      </c>
      <c r="C17" s="24">
        <f>'Resultados por pier'!H5</f>
        <v>1.8597999999999999</v>
      </c>
      <c r="D17" s="29">
        <v>3.9</v>
      </c>
      <c r="E17" s="24">
        <f>ABS(B17/D17/$B$2)</f>
        <v>2.9529304029304027</v>
      </c>
      <c r="F17" s="24">
        <f>C17/(B17*D17)</f>
        <v>0.29577113122359039</v>
      </c>
      <c r="G17" s="8">
        <f>100*IF(F17&gt;=1,$B$10,($B$10-$B$9)*(F17)+$B$9)</f>
        <v>25.338059818987691</v>
      </c>
      <c r="H17" s="8">
        <f>100*IF(F17&gt;=1,$B$13,($B$13-$B$12)*(F17)+$B$12)</f>
        <v>59.181478623408083</v>
      </c>
      <c r="I17" s="9">
        <f>IF(H17&lt;=E17,"agregar mas muros",IF(H17&lt;=G17,0.0006,1.1*ABS(B17)/($B$3*$B$2*D17)))</f>
        <v>1.9107196724843785E-4</v>
      </c>
      <c r="J17" s="28">
        <f>$B$4/(I17*$B$2*$B$5)</f>
        <v>9.9927827552959343</v>
      </c>
      <c r="K17" s="38">
        <f>ROUNDUP(J17,0)</f>
        <v>10</v>
      </c>
      <c r="L17" s="7">
        <f>IF(J17&gt;3,3,ROUNDDOWN(J17,0))</f>
        <v>3</v>
      </c>
    </row>
    <row r="18" spans="1:12" s="6" customFormat="1" x14ac:dyDescent="0.3">
      <c r="A18" s="29" t="str">
        <f>'Resultados por pier'!B6</f>
        <v>M2Y</v>
      </c>
      <c r="B18" s="24">
        <f>'Resultados por pier'!D6</f>
        <v>0.89359999999999995</v>
      </c>
      <c r="C18" s="24">
        <f>'Resultados por pier'!H6</f>
        <v>0.61270000000000002</v>
      </c>
      <c r="D18" s="29">
        <v>2.25</v>
      </c>
      <c r="E18" s="24">
        <f t="shared" ref="E18:E31" si="0">ABS(B18/D18/$B$2)</f>
        <v>2.8368253968253963</v>
      </c>
      <c r="F18" s="24">
        <f t="shared" ref="F18:F31" si="1">C18/(B18*D18)</f>
        <v>0.3047349050034816</v>
      </c>
      <c r="G18" s="8">
        <f t="shared" ref="G18:G31" si="2">100*IF(F18&gt;=1,$B$10,($B$10-$B$9)*(F18)+$B$9)</f>
        <v>25.257385854968668</v>
      </c>
      <c r="H18" s="8">
        <f t="shared" ref="H18:H31" si="3">100*IF(F18&gt;=1,$B$13,($B$13-$B$12)*(F18)+$B$12)</f>
        <v>59.047321141900476</v>
      </c>
      <c r="I18" s="9">
        <f t="shared" ref="I18:I31" si="4">IF(H18&lt;=E18,"agregar mas muros",IF(H18&lt;=G18,0.0006,1.1*ABS(B18)/($B$3*$B$2*D18)))</f>
        <v>1.8355929038281981E-4</v>
      </c>
      <c r="J18" s="28">
        <f t="shared" ref="J18:J31" si="5">$B$4/(I18*$B$2*$B$5)</f>
        <v>10.401765311680261</v>
      </c>
      <c r="K18" s="38">
        <f t="shared" ref="K18:K45" si="6">ROUNDUP(J18,0)</f>
        <v>11</v>
      </c>
      <c r="L18" s="7">
        <f t="shared" ref="L18:L31" si="7">IF(J18&gt;3,3,ROUNDDOWN(J18,0))</f>
        <v>3</v>
      </c>
    </row>
    <row r="19" spans="1:12" s="6" customFormat="1" x14ac:dyDescent="0.3">
      <c r="A19" s="29" t="str">
        <f>'Resultados por pier'!B7</f>
        <v>M3Y</v>
      </c>
      <c r="B19" s="24">
        <f>'Resultados por pier'!D7</f>
        <v>1.6081000000000001</v>
      </c>
      <c r="C19" s="24">
        <f>'Resultados por pier'!H7</f>
        <v>1.9031</v>
      </c>
      <c r="D19" s="29">
        <v>3.9</v>
      </c>
      <c r="E19" s="24">
        <f t="shared" si="0"/>
        <v>2.9452380952380954</v>
      </c>
      <c r="F19" s="24">
        <f t="shared" si="1"/>
        <v>0.30344777002323176</v>
      </c>
      <c r="G19" s="8">
        <f t="shared" si="2"/>
        <v>25.268970069790914</v>
      </c>
      <c r="H19" s="8">
        <f t="shared" si="3"/>
        <v>59.066585214326984</v>
      </c>
      <c r="I19" s="9">
        <f t="shared" si="4"/>
        <v>1.9057422969187676E-4</v>
      </c>
      <c r="J19" s="28">
        <f t="shared" si="5"/>
        <v>10.018881684201006</v>
      </c>
      <c r="K19" s="38">
        <f t="shared" si="6"/>
        <v>11</v>
      </c>
      <c r="L19" s="7">
        <f t="shared" si="7"/>
        <v>3</v>
      </c>
    </row>
    <row r="20" spans="1:12" s="6" customFormat="1" x14ac:dyDescent="0.3">
      <c r="A20" s="29" t="str">
        <f>'Resultados por pier'!B8</f>
        <v>M4Y</v>
      </c>
      <c r="B20" s="24">
        <f>'Resultados por pier'!D8</f>
        <v>1.6175999999999999</v>
      </c>
      <c r="C20" s="24">
        <f>'Resultados por pier'!H8</f>
        <v>2.5688</v>
      </c>
      <c r="D20" s="29">
        <v>3.9</v>
      </c>
      <c r="E20" s="24">
        <f t="shared" si="0"/>
        <v>2.9626373626373623</v>
      </c>
      <c r="F20" s="24">
        <f t="shared" si="1"/>
        <v>0.40718760303330037</v>
      </c>
      <c r="G20" s="8">
        <f t="shared" si="2"/>
        <v>24.335311572700295</v>
      </c>
      <c r="H20" s="8">
        <f t="shared" si="3"/>
        <v>57.513949564387715</v>
      </c>
      <c r="I20" s="9">
        <f t="shared" si="4"/>
        <v>1.9170006464124111E-4</v>
      </c>
      <c r="J20" s="28">
        <f t="shared" si="5"/>
        <v>9.9600418127866206</v>
      </c>
      <c r="K20" s="38">
        <f t="shared" si="6"/>
        <v>10</v>
      </c>
      <c r="L20" s="7">
        <f t="shared" si="7"/>
        <v>3</v>
      </c>
    </row>
    <row r="21" spans="1:12" s="6" customFormat="1" x14ac:dyDescent="0.3">
      <c r="A21" s="29" t="str">
        <f>'Resultados por pier'!B9</f>
        <v>M5Y</v>
      </c>
      <c r="B21" s="24">
        <f>'Resultados por pier'!D9</f>
        <v>1.4973000000000001</v>
      </c>
      <c r="C21" s="24">
        <f>'Resultados por pier'!H9</f>
        <v>2.7553000000000001</v>
      </c>
      <c r="D21" s="29">
        <v>3.9</v>
      </c>
      <c r="E21" s="24">
        <f t="shared" si="0"/>
        <v>2.7423076923076923</v>
      </c>
      <c r="F21" s="24">
        <f t="shared" si="1"/>
        <v>0.47184076637092065</v>
      </c>
      <c r="G21" s="8">
        <f t="shared" si="2"/>
        <v>23.753433102661713</v>
      </c>
      <c r="H21" s="8">
        <f t="shared" si="3"/>
        <v>56.546309619665678</v>
      </c>
      <c r="I21" s="9">
        <f t="shared" si="4"/>
        <v>1.7744343891402717E-4</v>
      </c>
      <c r="J21" s="28">
        <f t="shared" si="5"/>
        <v>10.76027759057212</v>
      </c>
      <c r="K21" s="38">
        <f t="shared" si="6"/>
        <v>11</v>
      </c>
      <c r="L21" s="7">
        <f t="shared" si="7"/>
        <v>3</v>
      </c>
    </row>
    <row r="22" spans="1:12" s="6" customFormat="1" x14ac:dyDescent="0.3">
      <c r="A22" s="29" t="str">
        <f>'Resultados por pier'!B10</f>
        <v>M6Y</v>
      </c>
      <c r="B22" s="24">
        <f>'Resultados por pier'!D10</f>
        <v>1.9168000000000001</v>
      </c>
      <c r="C22" s="24">
        <f>'Resultados por pier'!H10</f>
        <v>2.0171999999999999</v>
      </c>
      <c r="D22" s="29">
        <v>3.9</v>
      </c>
      <c r="E22" s="24">
        <f t="shared" si="0"/>
        <v>3.5106227106227106</v>
      </c>
      <c r="F22" s="24">
        <f t="shared" si="1"/>
        <v>0.269840760241428</v>
      </c>
      <c r="G22" s="8">
        <f t="shared" si="2"/>
        <v>25.571433157827151</v>
      </c>
      <c r="H22" s="8">
        <f t="shared" si="3"/>
        <v>59.569568879916865</v>
      </c>
      <c r="I22" s="9">
        <f t="shared" si="4"/>
        <v>2.2715794009911658E-4</v>
      </c>
      <c r="J22" s="28">
        <f t="shared" si="5"/>
        <v>8.4053441341629984</v>
      </c>
      <c r="K22" s="38">
        <f t="shared" si="6"/>
        <v>9</v>
      </c>
      <c r="L22" s="7">
        <f t="shared" si="7"/>
        <v>3</v>
      </c>
    </row>
    <row r="23" spans="1:12" s="6" customFormat="1" x14ac:dyDescent="0.3">
      <c r="A23" s="29" t="str">
        <f>'Resultados por pier'!B11</f>
        <v>M7Y</v>
      </c>
      <c r="B23" s="24">
        <f>'Resultados por pier'!D11</f>
        <v>1.1177999999999999</v>
      </c>
      <c r="C23" s="24">
        <f>'Resultados por pier'!H11</f>
        <v>0.82740000000000002</v>
      </c>
      <c r="D23" s="29">
        <v>2.25</v>
      </c>
      <c r="E23" s="24">
        <f t="shared" si="0"/>
        <v>3.548571428571428</v>
      </c>
      <c r="F23" s="24">
        <f t="shared" si="1"/>
        <v>0.32897954315023564</v>
      </c>
      <c r="G23" s="8">
        <f t="shared" si="2"/>
        <v>25.039184111647884</v>
      </c>
      <c r="H23" s="8">
        <f t="shared" si="3"/>
        <v>58.684460624254633</v>
      </c>
      <c r="I23" s="9">
        <f t="shared" si="4"/>
        <v>2.2961344537815123E-4</v>
      </c>
      <c r="J23" s="28">
        <f t="shared" si="5"/>
        <v>8.3154566850219034</v>
      </c>
      <c r="K23" s="38">
        <f t="shared" si="6"/>
        <v>9</v>
      </c>
      <c r="L23" s="7">
        <f t="shared" si="7"/>
        <v>3</v>
      </c>
    </row>
    <row r="24" spans="1:12" s="6" customFormat="1" x14ac:dyDescent="0.3">
      <c r="A24" s="29" t="str">
        <f>'Resultados por pier'!B12</f>
        <v>M8Y</v>
      </c>
      <c r="B24" s="24">
        <f>'Resultados por pier'!D12</f>
        <v>1.9679</v>
      </c>
      <c r="C24" s="24">
        <f>'Resultados por pier'!H12</f>
        <v>1.9932000000000001</v>
      </c>
      <c r="D24" s="29">
        <v>3.9</v>
      </c>
      <c r="E24" s="24">
        <f t="shared" si="0"/>
        <v>3.6042124542124543</v>
      </c>
      <c r="F24" s="24">
        <f t="shared" si="1"/>
        <v>0.25970675495549728</v>
      </c>
      <c r="G24" s="8">
        <f t="shared" si="2"/>
        <v>25.662639205400527</v>
      </c>
      <c r="H24" s="8">
        <f t="shared" si="3"/>
        <v>59.721240782859709</v>
      </c>
      <c r="I24" s="9">
        <f t="shared" si="4"/>
        <v>2.3321374703727648E-4</v>
      </c>
      <c r="J24" s="28">
        <f t="shared" si="5"/>
        <v>8.1870845248049378</v>
      </c>
      <c r="K24" s="38">
        <f t="shared" si="6"/>
        <v>9</v>
      </c>
      <c r="L24" s="7">
        <f t="shared" si="7"/>
        <v>3</v>
      </c>
    </row>
    <row r="25" spans="1:12" s="6" customFormat="1" x14ac:dyDescent="0.3">
      <c r="A25" s="29" t="str">
        <f>'Resultados por pier'!B13</f>
        <v>M1X</v>
      </c>
      <c r="B25" s="24">
        <f>'Resultados por pier'!D13</f>
        <v>1.5024999999999999</v>
      </c>
      <c r="C25" s="24">
        <f>'Resultados por pier'!H13</f>
        <v>1.0904</v>
      </c>
      <c r="D25" s="29">
        <v>3.3</v>
      </c>
      <c r="E25" s="24">
        <f t="shared" si="0"/>
        <v>3.252164502164502</v>
      </c>
      <c r="F25" s="24">
        <f t="shared" si="1"/>
        <v>0.21991630111430446</v>
      </c>
      <c r="G25" s="8">
        <f t="shared" si="2"/>
        <v>26.02075328997126</v>
      </c>
      <c r="H25" s="8">
        <f t="shared" si="3"/>
        <v>60.316769765011649</v>
      </c>
      <c r="I25" s="9">
        <f t="shared" si="4"/>
        <v>2.1043417366946782E-4</v>
      </c>
      <c r="J25" s="28">
        <f t="shared" si="5"/>
        <v>9.0733393062843977</v>
      </c>
      <c r="K25" s="38">
        <f t="shared" si="6"/>
        <v>10</v>
      </c>
      <c r="L25" s="7">
        <f t="shared" si="7"/>
        <v>3</v>
      </c>
    </row>
    <row r="26" spans="1:12" s="6" customFormat="1" x14ac:dyDescent="0.3">
      <c r="A26" s="29" t="str">
        <f>'Resultados por pier'!B14</f>
        <v>M2X</v>
      </c>
      <c r="B26" s="24">
        <f>'Resultados por pier'!D14</f>
        <v>0.70140000000000002</v>
      </c>
      <c r="C26" s="24">
        <f>'Resultados por pier'!H14</f>
        <v>0.5968</v>
      </c>
      <c r="D26" s="29">
        <v>1.1200000000000001</v>
      </c>
      <c r="E26" s="24">
        <f t="shared" si="0"/>
        <v>4.4732142857142847</v>
      </c>
      <c r="F26" s="24">
        <f t="shared" si="1"/>
        <v>0.75970507963664491</v>
      </c>
      <c r="G26" s="8">
        <f t="shared" si="2"/>
        <v>21.162654283270196</v>
      </c>
      <c r="H26" s="8">
        <f t="shared" si="3"/>
        <v>52.237951083188449</v>
      </c>
      <c r="I26" s="9">
        <f t="shared" si="4"/>
        <v>2.894432773109244E-4</v>
      </c>
      <c r="J26" s="28">
        <f t="shared" si="5"/>
        <v>6.5965970157586931</v>
      </c>
      <c r="K26" s="38">
        <f t="shared" si="6"/>
        <v>7</v>
      </c>
      <c r="L26" s="7">
        <f t="shared" si="7"/>
        <v>3</v>
      </c>
    </row>
    <row r="27" spans="1:12" s="6" customFormat="1" x14ac:dyDescent="0.3">
      <c r="A27" s="29" t="str">
        <f>'Resultados por pier'!B15</f>
        <v>M3X</v>
      </c>
      <c r="B27" s="24">
        <f>'Resultados por pier'!D15</f>
        <v>0.73409999999999997</v>
      </c>
      <c r="C27" s="24">
        <f>'Resultados por pier'!H15</f>
        <v>0.48699999999999999</v>
      </c>
      <c r="D27" s="29">
        <v>0.98</v>
      </c>
      <c r="E27" s="24">
        <f t="shared" si="0"/>
        <v>5.3505830903790077</v>
      </c>
      <c r="F27" s="24">
        <f t="shared" si="1"/>
        <v>0.67693607888598839</v>
      </c>
      <c r="G27" s="8">
        <f t="shared" si="2"/>
        <v>21.907575290026106</v>
      </c>
      <c r="H27" s="8">
        <f t="shared" si="3"/>
        <v>53.47672405540682</v>
      </c>
      <c r="I27" s="9">
        <f t="shared" si="4"/>
        <v>3.4621419996570059E-4</v>
      </c>
      <c r="J27" s="28">
        <f t="shared" si="5"/>
        <v>5.5149114609678564</v>
      </c>
      <c r="K27" s="38">
        <f t="shared" si="6"/>
        <v>6</v>
      </c>
      <c r="L27" s="7">
        <f t="shared" si="7"/>
        <v>3</v>
      </c>
    </row>
    <row r="28" spans="1:12" s="6" customFormat="1" x14ac:dyDescent="0.3">
      <c r="A28" s="29" t="str">
        <f>'Resultados por pier'!B16</f>
        <v>M4X</v>
      </c>
      <c r="B28" s="24">
        <f>'Resultados por pier'!D16</f>
        <v>1.4292</v>
      </c>
      <c r="C28" s="24">
        <f>'Resultados por pier'!H16</f>
        <v>1.3167</v>
      </c>
      <c r="D28" s="29">
        <v>3.3</v>
      </c>
      <c r="E28" s="24">
        <f t="shared" si="0"/>
        <v>3.0935064935064935</v>
      </c>
      <c r="F28" s="24">
        <f t="shared" si="1"/>
        <v>0.27917716204869858</v>
      </c>
      <c r="G28" s="8">
        <f t="shared" si="2"/>
        <v>25.487405541561714</v>
      </c>
      <c r="H28" s="8">
        <f t="shared" si="3"/>
        <v>59.429834412764613</v>
      </c>
      <c r="I28" s="9">
        <f t="shared" si="4"/>
        <v>2.0016806722689077E-4</v>
      </c>
      <c r="J28" s="28">
        <f t="shared" si="5"/>
        <v>9.5386875928437629</v>
      </c>
      <c r="K28" s="38">
        <f t="shared" si="6"/>
        <v>10</v>
      </c>
      <c r="L28" s="7">
        <f t="shared" si="7"/>
        <v>3</v>
      </c>
    </row>
    <row r="29" spans="1:12" s="6" customFormat="1" x14ac:dyDescent="0.3">
      <c r="A29" s="29" t="str">
        <f>'Resultados por pier'!B17</f>
        <v>M5X</v>
      </c>
      <c r="B29" s="24">
        <f>'Resultados por pier'!D17</f>
        <v>1.7835000000000001</v>
      </c>
      <c r="C29" s="24">
        <f>'Resultados por pier'!H17</f>
        <v>2.2806999999999999</v>
      </c>
      <c r="D29" s="29">
        <v>3.82</v>
      </c>
      <c r="E29" s="24">
        <f t="shared" si="0"/>
        <v>3.3348915482423336</v>
      </c>
      <c r="F29" s="24">
        <f t="shared" si="1"/>
        <v>0.33475855610695482</v>
      </c>
      <c r="G29" s="8">
        <f t="shared" si="2"/>
        <v>24.987172995037412</v>
      </c>
      <c r="H29" s="8">
        <f t="shared" si="3"/>
        <v>58.597968278183544</v>
      </c>
      <c r="I29" s="9">
        <f t="shared" si="4"/>
        <v>2.1578710018038631E-4</v>
      </c>
      <c r="J29" s="28">
        <f t="shared" si="5"/>
        <v>8.8482613545691766</v>
      </c>
      <c r="K29" s="38">
        <f t="shared" si="6"/>
        <v>9</v>
      </c>
      <c r="L29" s="7">
        <f t="shared" si="7"/>
        <v>3</v>
      </c>
    </row>
    <row r="30" spans="1:12" s="6" customFormat="1" x14ac:dyDescent="0.3">
      <c r="A30" s="29" t="str">
        <f>'Resultados por pier'!B18</f>
        <v>M6X</v>
      </c>
      <c r="B30" s="24">
        <f>'Resultados por pier'!D18</f>
        <v>0.66049999999999998</v>
      </c>
      <c r="C30" s="24">
        <f>'Resultados por pier'!H18</f>
        <v>0.43880000000000002</v>
      </c>
      <c r="D30" s="29">
        <v>0.98</v>
      </c>
      <c r="E30" s="24">
        <f t="shared" si="0"/>
        <v>4.8141399416909616</v>
      </c>
      <c r="F30" s="24">
        <f t="shared" si="1"/>
        <v>0.67790325819957065</v>
      </c>
      <c r="G30" s="8">
        <f t="shared" si="2"/>
        <v>21.898870676203867</v>
      </c>
      <c r="H30" s="8">
        <f t="shared" si="3"/>
        <v>53.462248640914822</v>
      </c>
      <c r="I30" s="9">
        <f t="shared" si="4"/>
        <v>3.1150317269765048E-4</v>
      </c>
      <c r="J30" s="28">
        <f t="shared" si="5"/>
        <v>6.129442094619991</v>
      </c>
      <c r="K30" s="38">
        <f t="shared" si="6"/>
        <v>7</v>
      </c>
      <c r="L30" s="7">
        <f t="shared" si="7"/>
        <v>3</v>
      </c>
    </row>
    <row r="31" spans="1:12" s="6" customFormat="1" x14ac:dyDescent="0.3">
      <c r="A31" s="29" t="str">
        <f>'Resultados por pier'!B19</f>
        <v>M7X</v>
      </c>
      <c r="B31" s="24">
        <f>'Resultados por pier'!D19</f>
        <v>1.0144</v>
      </c>
      <c r="C31" s="24">
        <f>'Resultados por pier'!H19</f>
        <v>0.79590000000000005</v>
      </c>
      <c r="D31" s="29">
        <v>1.64</v>
      </c>
      <c r="E31" s="24">
        <f>ABS(B31/D31/$B$2)</f>
        <v>4.4181184668989539</v>
      </c>
      <c r="F31" s="24">
        <f t="shared" si="1"/>
        <v>0.47841569208278845</v>
      </c>
      <c r="G31" s="8">
        <f t="shared" si="2"/>
        <v>23.694258771254905</v>
      </c>
      <c r="H31" s="8">
        <f t="shared" si="3"/>
        <v>56.447905142236479</v>
      </c>
      <c r="I31" s="9">
        <f t="shared" si="4"/>
        <v>2.8587825374052066E-4</v>
      </c>
      <c r="J31" s="28">
        <f t="shared" si="5"/>
        <v>6.6788593898215325</v>
      </c>
      <c r="K31" s="38">
        <f t="shared" si="6"/>
        <v>7</v>
      </c>
      <c r="L31" s="7">
        <f t="shared" si="7"/>
        <v>3</v>
      </c>
    </row>
    <row r="32" spans="1:12" s="6" customFormat="1" x14ac:dyDescent="0.3">
      <c r="A32" s="29" t="str">
        <f>'Resultados por pier'!B20</f>
        <v>M8X</v>
      </c>
      <c r="B32" s="24">
        <f>'Resultados por pier'!D20</f>
        <v>1.8542000000000001</v>
      </c>
      <c r="C32" s="24">
        <f>'Resultados por pier'!H20</f>
        <v>1.5748</v>
      </c>
      <c r="D32" s="29">
        <v>5.0999999999999996</v>
      </c>
      <c r="E32" s="24">
        <f t="shared" ref="E32:E45" si="8">ABS(B32/D32/$B$2)</f>
        <v>2.5969187675070029</v>
      </c>
      <c r="F32" s="24">
        <f t="shared" ref="F32:F45" si="9">C32/(B32*D32)</f>
        <v>0.16653236637120603</v>
      </c>
      <c r="G32" s="8">
        <f t="shared" ref="G32:G45" si="10">100*IF(F32&gt;=1,$B$10,($B$10-$B$9)*(F32)+$B$9)</f>
        <v>26.501208702659145</v>
      </c>
      <c r="H32" s="8">
        <f t="shared" ref="H32:H45" si="11">100*IF(F32&gt;=1,$B$13,($B$13-$B$12)*(F32)+$B$12)</f>
        <v>61.115747340077945</v>
      </c>
      <c r="I32" s="9">
        <f t="shared" ref="I32:I45" si="12">IF(H32&lt;=E32,"agregar mas muros",IF(H32&lt;=G32,0.0006,1.1*ABS(B32)/($B$3*$B$2*D32)))</f>
        <v>1.6803592025045315E-4</v>
      </c>
      <c r="J32" s="28">
        <f t="shared" ref="J32:J45" si="13">$B$4/(I32*$B$2*$B$5)</f>
        <v>11.362693503239289</v>
      </c>
      <c r="K32" s="38">
        <f t="shared" si="6"/>
        <v>12</v>
      </c>
      <c r="L32" s="7">
        <f t="shared" ref="L32:L45" si="14">IF(J32&gt;3,3,ROUNDDOWN(J32,0))</f>
        <v>3</v>
      </c>
    </row>
    <row r="33" spans="1:13" s="6" customFormat="1" x14ac:dyDescent="0.3">
      <c r="A33" s="29" t="str">
        <f>'Resultados por pier'!B21</f>
        <v>M9X</v>
      </c>
      <c r="B33" s="24">
        <f>'Resultados por pier'!D21</f>
        <v>0.121</v>
      </c>
      <c r="C33" s="24">
        <f>'Resultados por pier'!H21</f>
        <v>0.1002</v>
      </c>
      <c r="D33" s="29">
        <v>0.37</v>
      </c>
      <c r="E33" s="24">
        <f t="shared" si="8"/>
        <v>2.3359073359073355</v>
      </c>
      <c r="F33" s="24">
        <f t="shared" si="9"/>
        <v>2.238105874469511</v>
      </c>
      <c r="G33" s="8">
        <f t="shared" si="10"/>
        <v>19</v>
      </c>
      <c r="H33" s="8">
        <f t="shared" si="11"/>
        <v>48.641546028061242</v>
      </c>
      <c r="I33" s="9">
        <f t="shared" si="12"/>
        <v>1.5114694526459233E-4</v>
      </c>
      <c r="J33" s="28">
        <f t="shared" si="13"/>
        <v>12.632346991851124</v>
      </c>
      <c r="K33" s="38">
        <f t="shared" si="6"/>
        <v>13</v>
      </c>
      <c r="L33" s="7">
        <f t="shared" si="14"/>
        <v>3</v>
      </c>
    </row>
    <row r="34" spans="1:13" s="6" customFormat="1" x14ac:dyDescent="0.3">
      <c r="A34" s="29" t="str">
        <f>'Resultados por pier'!B22</f>
        <v>M10X</v>
      </c>
      <c r="B34" s="24">
        <f>'Resultados por pier'!D22</f>
        <v>1.3111999999999999</v>
      </c>
      <c r="C34" s="24">
        <f>'Resultados por pier'!H22</f>
        <v>1.6113</v>
      </c>
      <c r="D34" s="29">
        <v>2.3199999999999998</v>
      </c>
      <c r="E34" s="24">
        <f t="shared" si="8"/>
        <v>4.0369458128078817</v>
      </c>
      <c r="F34" s="24">
        <f t="shared" si="9"/>
        <v>0.52968720414045567</v>
      </c>
      <c r="G34" s="8">
        <f t="shared" si="10"/>
        <v>23.2328151627359</v>
      </c>
      <c r="H34" s="8">
        <f t="shared" si="11"/>
        <v>55.680543414949909</v>
      </c>
      <c r="I34" s="9">
        <f t="shared" si="12"/>
        <v>2.6121414082874532E-4</v>
      </c>
      <c r="J34" s="28">
        <f t="shared" si="13"/>
        <v>7.309484292400704</v>
      </c>
      <c r="K34" s="38">
        <f t="shared" si="6"/>
        <v>8</v>
      </c>
      <c r="L34" s="7">
        <f t="shared" si="14"/>
        <v>3</v>
      </c>
    </row>
    <row r="35" spans="1:13" s="6" customFormat="1" x14ac:dyDescent="0.3">
      <c r="A35" s="29" t="str">
        <f>'Resultados por pier'!B23</f>
        <v>M11X</v>
      </c>
      <c r="B35" s="24">
        <f>'Resultados por pier'!D23</f>
        <v>1.5620000000000001</v>
      </c>
      <c r="C35" s="24">
        <f>'Resultados por pier'!H23</f>
        <v>2.3294999999999999</v>
      </c>
      <c r="D35" s="29">
        <v>2.77</v>
      </c>
      <c r="E35" s="24">
        <f t="shared" si="8"/>
        <v>4.0278494069107786</v>
      </c>
      <c r="F35" s="24">
        <f t="shared" si="9"/>
        <v>0.53839611347111216</v>
      </c>
      <c r="G35" s="8">
        <f t="shared" si="10"/>
        <v>23.154434978759991</v>
      </c>
      <c r="H35" s="8">
        <f t="shared" si="11"/>
        <v>55.550200395238733</v>
      </c>
      <c r="I35" s="9">
        <f t="shared" si="12"/>
        <v>2.6062554985893275E-4</v>
      </c>
      <c r="J35" s="28">
        <f t="shared" si="13"/>
        <v>7.3259918698459021</v>
      </c>
      <c r="K35" s="38">
        <f t="shared" si="6"/>
        <v>8</v>
      </c>
      <c r="L35" s="7">
        <f t="shared" si="14"/>
        <v>3</v>
      </c>
      <c r="M35" s="6" t="s">
        <v>76</v>
      </c>
    </row>
    <row r="36" spans="1:13" s="6" customFormat="1" x14ac:dyDescent="0.3">
      <c r="A36" s="29" t="str">
        <f>'Resultados por pier'!B24</f>
        <v>M12X</v>
      </c>
      <c r="B36" s="24">
        <f>'Resultados por pier'!D24</f>
        <v>2.8323999999999998</v>
      </c>
      <c r="C36" s="24">
        <f>'Resultados por pier'!H24</f>
        <v>3.9697</v>
      </c>
      <c r="D36" s="29">
        <v>2.3199999999999998</v>
      </c>
      <c r="E36" s="24">
        <f t="shared" si="8"/>
        <v>8.720443349753694</v>
      </c>
      <c r="F36" s="24">
        <f t="shared" si="9"/>
        <v>0.60410873683339106</v>
      </c>
      <c r="G36" s="8">
        <f t="shared" si="10"/>
        <v>22.563021368499481</v>
      </c>
      <c r="H36" s="8">
        <f t="shared" si="11"/>
        <v>54.566703904807682</v>
      </c>
      <c r="I36" s="9">
        <f t="shared" si="12"/>
        <v>5.6426398145465091E-4</v>
      </c>
      <c r="J36" s="28">
        <f t="shared" si="13"/>
        <v>3.3837719969622242</v>
      </c>
      <c r="K36" s="38">
        <f t="shared" si="6"/>
        <v>4</v>
      </c>
      <c r="L36" s="7">
        <f t="shared" si="14"/>
        <v>3</v>
      </c>
    </row>
    <row r="37" spans="1:13" s="6" customFormat="1" x14ac:dyDescent="0.3">
      <c r="A37" s="29" t="str">
        <f>'Resultados por pier'!B25</f>
        <v>M13X</v>
      </c>
      <c r="B37" s="24">
        <f>'Resultados por pier'!D25</f>
        <v>1.6707000000000001</v>
      </c>
      <c r="C37" s="24">
        <f>'Resultados por pier'!H25</f>
        <v>1.1577999999999999</v>
      </c>
      <c r="D37" s="29">
        <v>3.3</v>
      </c>
      <c r="E37" s="24">
        <f t="shared" si="8"/>
        <v>3.616233766233766</v>
      </c>
      <c r="F37" s="24">
        <f t="shared" si="9"/>
        <v>0.21000088875829584</v>
      </c>
      <c r="G37" s="8">
        <f t="shared" si="10"/>
        <v>26.109992001175343</v>
      </c>
      <c r="H37" s="8">
        <f t="shared" si="11"/>
        <v>60.465170068550734</v>
      </c>
      <c r="I37" s="9">
        <f t="shared" si="12"/>
        <v>2.3399159663865549E-4</v>
      </c>
      <c r="J37" s="28">
        <f t="shared" si="13"/>
        <v>8.1598685028385152</v>
      </c>
      <c r="K37" s="38">
        <f t="shared" si="6"/>
        <v>9</v>
      </c>
      <c r="L37" s="7">
        <f t="shared" si="14"/>
        <v>3</v>
      </c>
    </row>
    <row r="38" spans="1:13" s="6" customFormat="1" x14ac:dyDescent="0.3">
      <c r="A38" s="29" t="str">
        <f>'Resultados por pier'!B26</f>
        <v>M14X</v>
      </c>
      <c r="B38" s="24">
        <f>'Resultados por pier'!D26</f>
        <v>0.75919999999999999</v>
      </c>
      <c r="C38" s="24">
        <f>'Resultados por pier'!H26</f>
        <v>0.62360000000000004</v>
      </c>
      <c r="D38" s="29">
        <v>1.1200000000000001</v>
      </c>
      <c r="E38" s="24">
        <f t="shared" si="8"/>
        <v>4.8418367346938771</v>
      </c>
      <c r="F38" s="24">
        <f t="shared" si="9"/>
        <v>0.73338476591901247</v>
      </c>
      <c r="G38" s="8">
        <f t="shared" si="10"/>
        <v>21.399537106728889</v>
      </c>
      <c r="H38" s="8">
        <f t="shared" si="11"/>
        <v>52.631877468163601</v>
      </c>
      <c r="I38" s="9">
        <f t="shared" si="12"/>
        <v>3.1329531812725089E-4</v>
      </c>
      <c r="J38" s="28">
        <f t="shared" si="13"/>
        <v>6.0943798035473487</v>
      </c>
      <c r="K38" s="38">
        <f t="shared" si="6"/>
        <v>7</v>
      </c>
      <c r="L38" s="7">
        <f t="shared" si="14"/>
        <v>3</v>
      </c>
    </row>
    <row r="39" spans="1:13" s="6" customFormat="1" x14ac:dyDescent="0.3">
      <c r="A39" s="29" t="str">
        <f>'Resultados por pier'!B27</f>
        <v>M15X</v>
      </c>
      <c r="B39" s="24">
        <f>'Resultados por pier'!D27</f>
        <v>0.74350000000000005</v>
      </c>
      <c r="C39" s="24">
        <f>'Resultados por pier'!H27</f>
        <v>0.49080000000000001</v>
      </c>
      <c r="D39" s="29">
        <v>0.98</v>
      </c>
      <c r="E39" s="24">
        <f t="shared" si="8"/>
        <v>5.4190962099125359</v>
      </c>
      <c r="F39" s="24">
        <f t="shared" si="9"/>
        <v>0.67359290723686926</v>
      </c>
      <c r="G39" s="8">
        <f t="shared" si="10"/>
        <v>21.937663834868175</v>
      </c>
      <c r="H39" s="8">
        <f t="shared" si="11"/>
        <v>53.526760066991542</v>
      </c>
      <c r="I39" s="9">
        <f t="shared" si="12"/>
        <v>3.5064740181787004E-4</v>
      </c>
      <c r="J39" s="28">
        <f t="shared" si="13"/>
        <v>5.4451869583006092</v>
      </c>
      <c r="K39" s="38">
        <f t="shared" si="6"/>
        <v>6</v>
      </c>
      <c r="L39" s="7">
        <f t="shared" si="14"/>
        <v>3</v>
      </c>
    </row>
    <row r="40" spans="1:13" s="6" customFormat="1" x14ac:dyDescent="0.3">
      <c r="A40" s="29" t="str">
        <f>'Resultados por pier'!B28</f>
        <v>M16X</v>
      </c>
      <c r="B40" s="24">
        <f>'Resultados por pier'!D28</f>
        <v>1.3024</v>
      </c>
      <c r="C40" s="24">
        <f>'Resultados por pier'!H28</f>
        <v>1.2633000000000001</v>
      </c>
      <c r="D40" s="29">
        <v>3.3</v>
      </c>
      <c r="E40" s="24">
        <f t="shared" si="8"/>
        <v>2.8190476190476188</v>
      </c>
      <c r="F40" s="24">
        <f t="shared" si="9"/>
        <v>0.29393287916015193</v>
      </c>
      <c r="G40" s="8">
        <f t="shared" si="10"/>
        <v>25.354604087558634</v>
      </c>
      <c r="H40" s="8">
        <f t="shared" si="11"/>
        <v>59.208991061055748</v>
      </c>
      <c r="I40" s="9">
        <f t="shared" si="12"/>
        <v>1.8240896358543419E-4</v>
      </c>
      <c r="J40" s="28">
        <f t="shared" si="13"/>
        <v>10.467362029862029</v>
      </c>
      <c r="K40" s="38">
        <f t="shared" si="6"/>
        <v>11</v>
      </c>
      <c r="L40" s="7">
        <f t="shared" si="14"/>
        <v>3</v>
      </c>
    </row>
    <row r="41" spans="1:13" s="6" customFormat="1" x14ac:dyDescent="0.3">
      <c r="A41" s="29" t="str">
        <f>'Resultados por pier'!B29</f>
        <v>M17X</v>
      </c>
      <c r="B41" s="24">
        <f>'Resultados por pier'!D29</f>
        <v>0.66969999999999996</v>
      </c>
      <c r="C41" s="24">
        <f>'Resultados por pier'!H29</f>
        <v>0.44369999999999998</v>
      </c>
      <c r="D41" s="29">
        <v>0.97</v>
      </c>
      <c r="E41" s="24">
        <f t="shared" si="8"/>
        <v>4.9315169366715752</v>
      </c>
      <c r="F41" s="24">
        <f t="shared" si="9"/>
        <v>0.68302625117570726</v>
      </c>
      <c r="G41" s="8">
        <f t="shared" si="10"/>
        <v>21.852763739418634</v>
      </c>
      <c r="H41" s="8">
        <f t="shared" si="11"/>
        <v>53.38557470286861</v>
      </c>
      <c r="I41" s="9">
        <f t="shared" si="12"/>
        <v>3.1909815472580788E-4</v>
      </c>
      <c r="J41" s="28">
        <f t="shared" si="13"/>
        <v>5.9835528067572259</v>
      </c>
      <c r="K41" s="38">
        <f t="shared" si="6"/>
        <v>6</v>
      </c>
      <c r="L41" s="7">
        <f t="shared" si="14"/>
        <v>3</v>
      </c>
    </row>
    <row r="42" spans="1:13" s="6" customFormat="1" x14ac:dyDescent="0.3">
      <c r="A42" s="29" t="str">
        <f>'Resultados por pier'!B30</f>
        <v>M18X</v>
      </c>
      <c r="B42" s="24">
        <f>'Resultados por pier'!D30</f>
        <v>1.4371</v>
      </c>
      <c r="C42" s="24">
        <f>'Resultados por pier'!H30</f>
        <v>2.4371</v>
      </c>
      <c r="D42" s="29">
        <v>3.22</v>
      </c>
      <c r="E42" s="24">
        <f t="shared" si="8"/>
        <v>3.1878881987577636</v>
      </c>
      <c r="F42" s="24">
        <f t="shared" si="9"/>
        <v>0.52666018651260671</v>
      </c>
      <c r="G42" s="8">
        <f t="shared" si="10"/>
        <v>23.260058321386541</v>
      </c>
      <c r="H42" s="8">
        <f t="shared" si="11"/>
        <v>55.72584766641846</v>
      </c>
      <c r="I42" s="9">
        <f t="shared" si="12"/>
        <v>2.0627511874314947E-4</v>
      </c>
      <c r="J42" s="28">
        <f t="shared" si="13"/>
        <v>9.2562819547719677</v>
      </c>
      <c r="K42" s="38">
        <f t="shared" si="6"/>
        <v>10</v>
      </c>
      <c r="L42" s="7">
        <f t="shared" si="14"/>
        <v>3</v>
      </c>
    </row>
    <row r="43" spans="1:13" s="6" customFormat="1" x14ac:dyDescent="0.3">
      <c r="A43" s="29" t="str">
        <f>'Resultados por pier'!B31</f>
        <v>M19X</v>
      </c>
      <c r="B43" s="24">
        <f>'Resultados por pier'!D31</f>
        <v>1.1617999999999999</v>
      </c>
      <c r="C43" s="24">
        <f>'Resultados por pier'!H31</f>
        <v>0.77749999999999997</v>
      </c>
      <c r="D43" s="29">
        <v>1.64</v>
      </c>
      <c r="E43" s="24">
        <f t="shared" si="8"/>
        <v>5.0601045296167237</v>
      </c>
      <c r="F43" s="24">
        <f t="shared" si="9"/>
        <v>0.40806108267658686</v>
      </c>
      <c r="G43" s="8">
        <f t="shared" si="10"/>
        <v>24.327450255910719</v>
      </c>
      <c r="H43" s="8">
        <f t="shared" si="11"/>
        <v>57.50087651814971</v>
      </c>
      <c r="I43" s="9">
        <f t="shared" si="12"/>
        <v>3.2741852838696461E-4</v>
      </c>
      <c r="J43" s="28">
        <f t="shared" si="13"/>
        <v>5.8314985066577414</v>
      </c>
      <c r="K43" s="38">
        <f t="shared" si="6"/>
        <v>6</v>
      </c>
      <c r="L43" s="7">
        <f t="shared" si="14"/>
        <v>3</v>
      </c>
    </row>
    <row r="44" spans="1:13" s="6" customFormat="1" x14ac:dyDescent="0.3">
      <c r="A44" s="29" t="str">
        <f>'Resultados por pier'!B32</f>
        <v>M20X</v>
      </c>
      <c r="B44" s="24">
        <f>'Resultados por pier'!D32</f>
        <v>0.24030000000000001</v>
      </c>
      <c r="C44" s="24">
        <f>'Resultados por pier'!H32</f>
        <v>0.1595</v>
      </c>
      <c r="D44" s="29">
        <v>0.37</v>
      </c>
      <c r="E44" s="24">
        <f t="shared" si="8"/>
        <v>4.6389961389961387</v>
      </c>
      <c r="F44" s="24">
        <f t="shared" si="9"/>
        <v>1.7939287602208951</v>
      </c>
      <c r="G44" s="8">
        <f t="shared" si="10"/>
        <v>19</v>
      </c>
      <c r="H44" s="8">
        <f t="shared" si="11"/>
        <v>48.641546028061242</v>
      </c>
      <c r="I44" s="9">
        <f t="shared" si="12"/>
        <v>3.001703384056325E-4</v>
      </c>
      <c r="J44" s="28">
        <f t="shared" si="13"/>
        <v>6.3608572035538327</v>
      </c>
      <c r="K44" s="38">
        <f t="shared" si="6"/>
        <v>7</v>
      </c>
      <c r="L44" s="7">
        <f t="shared" si="14"/>
        <v>3</v>
      </c>
    </row>
    <row r="45" spans="1:13" s="6" customFormat="1" x14ac:dyDescent="0.3">
      <c r="A45" s="29" t="str">
        <f>'Resultados por pier'!B33</f>
        <v>M21X</v>
      </c>
      <c r="B45" s="24">
        <f>'Resultados por pier'!D33</f>
        <v>1.9393</v>
      </c>
      <c r="C45" s="24">
        <f>'Resultados por pier'!H33</f>
        <v>2.0179999999999998</v>
      </c>
      <c r="D45" s="29">
        <v>5.0999999999999996</v>
      </c>
      <c r="E45" s="24">
        <f t="shared" si="8"/>
        <v>2.7161064425770305</v>
      </c>
      <c r="F45" s="24">
        <f t="shared" si="9"/>
        <v>0.20403561826937755</v>
      </c>
      <c r="G45" s="8">
        <f t="shared" si="10"/>
        <v>26.163679435575602</v>
      </c>
      <c r="H45" s="8">
        <f t="shared" si="11"/>
        <v>60.554450062106589</v>
      </c>
      <c r="I45" s="9">
        <f t="shared" si="12"/>
        <v>1.7574806393145495E-4</v>
      </c>
      <c r="J45" s="28">
        <f t="shared" si="13"/>
        <v>10.864077911466143</v>
      </c>
      <c r="K45" s="38">
        <f t="shared" si="6"/>
        <v>11</v>
      </c>
      <c r="L45" s="7">
        <f t="shared" si="14"/>
        <v>3</v>
      </c>
    </row>
    <row r="46" spans="1:13" s="6" customFormat="1" x14ac:dyDescent="0.3"/>
    <row r="47" spans="1:13" s="6" customFormat="1" x14ac:dyDescent="0.3"/>
    <row r="48" spans="1:13" s="6" customFormat="1" x14ac:dyDescent="0.3"/>
    <row r="49" s="6" customFormat="1" x14ac:dyDescent="0.3"/>
    <row r="50" s="6" customFormat="1" x14ac:dyDescent="0.3"/>
    <row r="51" s="6" customFormat="1" x14ac:dyDescent="0.3"/>
    <row r="52" s="6" customFormat="1" x14ac:dyDescent="0.3"/>
    <row r="53" s="6" customFormat="1" x14ac:dyDescent="0.3"/>
    <row r="54" s="6" customFormat="1" x14ac:dyDescent="0.3"/>
    <row r="55" s="6" customFormat="1" x14ac:dyDescent="0.3"/>
    <row r="56" s="6" customFormat="1" x14ac:dyDescent="0.3"/>
    <row r="57" s="6" customFormat="1" x14ac:dyDescent="0.3"/>
    <row r="58" s="6" customFormat="1" x14ac:dyDescent="0.3"/>
    <row r="59" s="6" customFormat="1" x14ac:dyDescent="0.3"/>
    <row r="60" s="6" customFormat="1" x14ac:dyDescent="0.3"/>
    <row r="61" s="6" customFormat="1" x14ac:dyDescent="0.3"/>
    <row r="62" s="6" customFormat="1" x14ac:dyDescent="0.3"/>
    <row r="63" s="6" customFormat="1" x14ac:dyDescent="0.3"/>
    <row r="64" s="6" customFormat="1" x14ac:dyDescent="0.3"/>
    <row r="65" s="6" customFormat="1" x14ac:dyDescent="0.3"/>
    <row r="66" s="6" customFormat="1" x14ac:dyDescent="0.3"/>
    <row r="67" s="6" customFormat="1" x14ac:dyDescent="0.3"/>
    <row r="68" s="6" customFormat="1" x14ac:dyDescent="0.3"/>
    <row r="69" s="6" customFormat="1" x14ac:dyDescent="0.3"/>
    <row r="70" s="6" customFormat="1" x14ac:dyDescent="0.3"/>
    <row r="71" s="6" customFormat="1" x14ac:dyDescent="0.3"/>
    <row r="72" s="6" customFormat="1" x14ac:dyDescent="0.3"/>
    <row r="73" s="6" customFormat="1" x14ac:dyDescent="0.3"/>
    <row r="74" s="6" customFormat="1" x14ac:dyDescent="0.3"/>
    <row r="75" s="6" customFormat="1" x14ac:dyDescent="0.3"/>
    <row r="76" s="6" customFormat="1" x14ac:dyDescent="0.3"/>
    <row r="77" s="6" customFormat="1" x14ac:dyDescent="0.3"/>
    <row r="78" s="6" customFormat="1" x14ac:dyDescent="0.3"/>
    <row r="79" s="6" customFormat="1" x14ac:dyDescent="0.3"/>
    <row r="80" s="6" customFormat="1" x14ac:dyDescent="0.3"/>
    <row r="81" s="6" customFormat="1" x14ac:dyDescent="0.3"/>
    <row r="82" s="6" customFormat="1" x14ac:dyDescent="0.3"/>
    <row r="83" s="6" customFormat="1" x14ac:dyDescent="0.3"/>
    <row r="84" s="6" customFormat="1" x14ac:dyDescent="0.3"/>
    <row r="85" s="6" customFormat="1" x14ac:dyDescent="0.3"/>
    <row r="86" s="6" customFormat="1" x14ac:dyDescent="0.3"/>
    <row r="87" s="6" customFormat="1" x14ac:dyDescent="0.3"/>
    <row r="88" s="6" customFormat="1" x14ac:dyDescent="0.3"/>
    <row r="89" s="6" customFormat="1" x14ac:dyDescent="0.3"/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D58B-62DD-49B0-8FF5-2F3E018E2753}">
  <dimension ref="B2:T38"/>
  <sheetViews>
    <sheetView tabSelected="1" topLeftCell="I1" workbookViewId="0">
      <selection activeCell="U19" sqref="U19"/>
    </sheetView>
  </sheetViews>
  <sheetFormatPr baseColWidth="10" defaultRowHeight="14.4" x14ac:dyDescent="0.3"/>
  <cols>
    <col min="1" max="2" width="11.5546875" style="6"/>
    <col min="3" max="4" width="20.109375" style="6" bestFit="1" customWidth="1"/>
    <col min="5" max="5" width="11.5546875" style="6"/>
    <col min="6" max="6" width="5.6640625" style="6" bestFit="1" customWidth="1"/>
    <col min="7" max="7" width="16.44140625" style="6" bestFit="1" customWidth="1"/>
    <col min="8" max="8" width="24" style="6" bestFit="1" customWidth="1"/>
    <col min="9" max="9" width="12.33203125" style="6" bestFit="1" customWidth="1"/>
    <col min="10" max="10" width="25.88671875" style="6" bestFit="1" customWidth="1"/>
    <col min="11" max="11" width="15" style="6" bestFit="1" customWidth="1"/>
    <col min="12" max="14" width="11.5546875" style="6"/>
    <col min="15" max="16" width="26.6640625" style="6" bestFit="1" customWidth="1"/>
    <col min="17" max="17" width="13.21875" style="6" bestFit="1" customWidth="1"/>
    <col min="18" max="18" width="11.5546875" style="6"/>
    <col min="19" max="19" width="17.88671875" style="6" bestFit="1" customWidth="1"/>
    <col min="20" max="20" width="10" style="6" bestFit="1" customWidth="1"/>
    <col min="21" max="16384" width="11.5546875" style="6"/>
  </cols>
  <sheetData>
    <row r="2" spans="2:20" ht="15" thickBot="1" x14ac:dyDescent="0.35">
      <c r="B2" s="36"/>
      <c r="C2" s="36"/>
      <c r="D2" s="36"/>
    </row>
    <row r="3" spans="2:20" ht="15" thickBot="1" x14ac:dyDescent="0.35">
      <c r="B3" s="37" t="s">
        <v>78</v>
      </c>
      <c r="C3" s="37" t="s">
        <v>81</v>
      </c>
      <c r="D3" s="37" t="s">
        <v>82</v>
      </c>
    </row>
    <row r="4" spans="2:20" x14ac:dyDescent="0.3">
      <c r="B4" s="35" t="s">
        <v>79</v>
      </c>
      <c r="C4" s="33">
        <f>'Resistencia al corte'!B9</f>
        <v>0.28000000000000003</v>
      </c>
      <c r="D4" s="33">
        <f>'Resistencia al corte'!B12</f>
        <v>0.63608175575157011</v>
      </c>
    </row>
    <row r="5" spans="2:20" ht="15" thickBot="1" x14ac:dyDescent="0.35">
      <c r="B5" s="36" t="s">
        <v>80</v>
      </c>
      <c r="C5" s="34">
        <f>'Resistencia al corte'!B10</f>
        <v>0.19</v>
      </c>
      <c r="D5" s="34">
        <f>'Resistencia al corte'!B13</f>
        <v>0.48641546028061239</v>
      </c>
    </row>
    <row r="8" spans="2:20" ht="15" thickBot="1" x14ac:dyDescent="0.35">
      <c r="F8" s="36"/>
      <c r="G8" s="36"/>
      <c r="H8" s="36"/>
      <c r="I8" s="36"/>
      <c r="J8" s="36"/>
      <c r="K8" s="36"/>
      <c r="N8" s="36"/>
      <c r="O8" s="36"/>
      <c r="P8" s="36"/>
      <c r="Q8" s="36"/>
    </row>
    <row r="9" spans="2:20" ht="15" thickBot="1" x14ac:dyDescent="0.35">
      <c r="F9" s="37" t="str">
        <f>'Resistencia al corte'!A16</f>
        <v>Pier</v>
      </c>
      <c r="G9" s="37" t="str">
        <f>'Resistencia al corte'!B16</f>
        <v>$V_2 $ $ (tonf)$</v>
      </c>
      <c r="H9" s="37" t="str">
        <f>'Resistencia al corte'!C16</f>
        <v>$M_3 $$(tonf \cdot m)$</v>
      </c>
      <c r="I9" s="37" t="str">
        <f>'Resistencia al corte'!D16</f>
        <v>$d $$ (m)$</v>
      </c>
      <c r="J9" s="37" t="str">
        <f>'Resistencia al corte'!E16</f>
        <v>$\tau_{sol} $$ (tonf/m^2)$</v>
      </c>
      <c r="K9" s="37" t="str">
        <f>'Resistencia al corte'!F16</f>
        <v>$M/Vd$$ (-)$</v>
      </c>
      <c r="N9" s="37" t="str">
        <f t="shared" ref="N9:N38" si="0">F9</f>
        <v>Pier</v>
      </c>
      <c r="O9" s="37" t="str">
        <f>'Resistencia al corte'!G16</f>
        <v>$\tau_{0resist} $ $ (tonf/m^2)$</v>
      </c>
      <c r="P9" s="37" t="str">
        <f>'Resistencia al corte'!H16</f>
        <v>$\tau_{1resist} $ $ (tonf/m^2)$</v>
      </c>
      <c r="Q9" s="37" t="str">
        <f>'Resistencia al corte'!I16</f>
        <v>$\rho_h$ $ (-)$</v>
      </c>
      <c r="S9" s="46" t="str">
        <f>'Resistencia al corte'!A2</f>
        <v>$b $ $ (m)$</v>
      </c>
      <c r="T9" s="7">
        <f>'Resistencia al corte'!B2</f>
        <v>0.14000000000000001</v>
      </c>
    </row>
    <row r="10" spans="2:20" x14ac:dyDescent="0.3">
      <c r="F10" s="6" t="str">
        <f>'Resistencia al corte'!A17</f>
        <v>M1Y</v>
      </c>
      <c r="G10" s="25">
        <f>'Resistencia al corte'!B17</f>
        <v>1.6123000000000001</v>
      </c>
      <c r="H10" s="25">
        <f>'Resistencia al corte'!C17</f>
        <v>1.8597999999999999</v>
      </c>
      <c r="I10" s="6">
        <f>'Resistencia al corte'!D17</f>
        <v>3.9</v>
      </c>
      <c r="J10" s="25">
        <f>'Resistencia al corte'!E17</f>
        <v>2.9529304029304027</v>
      </c>
      <c r="K10" s="25">
        <f>'Resistencia al corte'!F17</f>
        <v>0.29577113122359039</v>
      </c>
      <c r="N10" s="6" t="str">
        <f t="shared" si="0"/>
        <v>M1Y</v>
      </c>
      <c r="O10" s="25">
        <f>'Resistencia al corte'!G17</f>
        <v>25.338059818987691</v>
      </c>
      <c r="P10" s="25">
        <f>'Resistencia al corte'!H17</f>
        <v>59.181478623408083</v>
      </c>
      <c r="Q10" s="44">
        <f>'Resistencia al corte'!I17</f>
        <v>1.9107196724843785E-4</v>
      </c>
      <c r="S10" s="46" t="str">
        <f>'Resistencia al corte'!A4</f>
        <v>$A_{esc} $ $ (m^2)$</v>
      </c>
      <c r="T10" s="7">
        <f>'Resistencia al corte'!B4</f>
        <v>2.7800000000000001E-5</v>
      </c>
    </row>
    <row r="11" spans="2:20" x14ac:dyDescent="0.3">
      <c r="F11" s="6" t="str">
        <f>'Resistencia al corte'!A18</f>
        <v>M2Y</v>
      </c>
      <c r="G11" s="25">
        <f>'Resistencia al corte'!B18</f>
        <v>0.89359999999999995</v>
      </c>
      <c r="H11" s="25">
        <f>'Resistencia al corte'!C18</f>
        <v>0.61270000000000002</v>
      </c>
      <c r="I11" s="6">
        <f>'Resistencia al corte'!D18</f>
        <v>2.25</v>
      </c>
      <c r="J11" s="25">
        <f>'Resistencia al corte'!E18</f>
        <v>2.8368253968253963</v>
      </c>
      <c r="K11" s="25">
        <f>'Resistencia al corte'!F18</f>
        <v>0.3047349050034816</v>
      </c>
      <c r="N11" s="6" t="str">
        <f t="shared" si="0"/>
        <v>M2Y</v>
      </c>
      <c r="O11" s="25">
        <f>'Resistencia al corte'!G18</f>
        <v>25.257385854968668</v>
      </c>
      <c r="P11" s="25">
        <f>'Resistencia al corte'!H18</f>
        <v>59.047321141900476</v>
      </c>
      <c r="Q11" s="44">
        <f>'Resistencia al corte'!I18</f>
        <v>1.8355929038281981E-4</v>
      </c>
      <c r="S11" s="46" t="str">
        <f>'Resistencia al corte'!A5</f>
        <v>$Escantillon $ $ (m)$</v>
      </c>
      <c r="T11" s="7">
        <f>'Resistencia al corte'!B5</f>
        <v>0.104</v>
      </c>
    </row>
    <row r="12" spans="2:20" x14ac:dyDescent="0.3">
      <c r="F12" s="6" t="str">
        <f>'Resistencia al corte'!A19</f>
        <v>M3Y</v>
      </c>
      <c r="G12" s="25">
        <f>'Resistencia al corte'!B19</f>
        <v>1.6081000000000001</v>
      </c>
      <c r="H12" s="25">
        <f>'Resistencia al corte'!C19</f>
        <v>1.9031</v>
      </c>
      <c r="I12" s="6">
        <f>'Resistencia al corte'!D19</f>
        <v>3.9</v>
      </c>
      <c r="J12" s="25">
        <f>'Resistencia al corte'!E19</f>
        <v>2.9452380952380954</v>
      </c>
      <c r="K12" s="25">
        <f>'Resistencia al corte'!F19</f>
        <v>0.30344777002323176</v>
      </c>
      <c r="N12" s="6" t="str">
        <f t="shared" si="0"/>
        <v>M3Y</v>
      </c>
      <c r="O12" s="25">
        <f>'Resistencia al corte'!G19</f>
        <v>25.268970069790914</v>
      </c>
      <c r="P12" s="25">
        <f>'Resistencia al corte'!H19</f>
        <v>59.066585214326984</v>
      </c>
      <c r="Q12" s="44">
        <f>'Resistencia al corte'!I19</f>
        <v>1.9057422969187676E-4</v>
      </c>
    </row>
    <row r="13" spans="2:20" x14ac:dyDescent="0.3">
      <c r="F13" s="6" t="str">
        <f>'Resistencia al corte'!A20</f>
        <v>M4Y</v>
      </c>
      <c r="G13" s="25">
        <f>'Resistencia al corte'!B20</f>
        <v>1.6175999999999999</v>
      </c>
      <c r="H13" s="25">
        <f>'Resistencia al corte'!C20</f>
        <v>2.5688</v>
      </c>
      <c r="I13" s="6">
        <f>'Resistencia al corte'!D20</f>
        <v>3.9</v>
      </c>
      <c r="J13" s="25">
        <f>'Resistencia al corte'!E20</f>
        <v>2.9626373626373623</v>
      </c>
      <c r="K13" s="25">
        <f>'Resistencia al corte'!F20</f>
        <v>0.40718760303330037</v>
      </c>
      <c r="N13" s="6" t="str">
        <f t="shared" si="0"/>
        <v>M4Y</v>
      </c>
      <c r="O13" s="25">
        <f>'Resistencia al corte'!G20</f>
        <v>24.335311572700295</v>
      </c>
      <c r="P13" s="25">
        <f>'Resistencia al corte'!H20</f>
        <v>57.513949564387715</v>
      </c>
      <c r="Q13" s="44">
        <f>'Resistencia al corte'!I20</f>
        <v>1.9170006464124111E-4</v>
      </c>
    </row>
    <row r="14" spans="2:20" x14ac:dyDescent="0.3">
      <c r="F14" s="6" t="str">
        <f>'Resistencia al corte'!A21</f>
        <v>M5Y</v>
      </c>
      <c r="G14" s="25">
        <f>'Resistencia al corte'!B21</f>
        <v>1.4973000000000001</v>
      </c>
      <c r="H14" s="25">
        <f>'Resistencia al corte'!C21</f>
        <v>2.7553000000000001</v>
      </c>
      <c r="I14" s="6">
        <f>'Resistencia al corte'!D21</f>
        <v>3.9</v>
      </c>
      <c r="J14" s="25">
        <f>'Resistencia al corte'!E21</f>
        <v>2.7423076923076923</v>
      </c>
      <c r="K14" s="25">
        <f>'Resistencia al corte'!F21</f>
        <v>0.47184076637092065</v>
      </c>
      <c r="N14" s="6" t="str">
        <f t="shared" si="0"/>
        <v>M5Y</v>
      </c>
      <c r="O14" s="25">
        <f>'Resistencia al corte'!G21</f>
        <v>23.753433102661713</v>
      </c>
      <c r="P14" s="25">
        <f>'Resistencia al corte'!H21</f>
        <v>56.546309619665678</v>
      </c>
      <c r="Q14" s="44">
        <f>'Resistencia al corte'!I21</f>
        <v>1.7744343891402717E-4</v>
      </c>
    </row>
    <row r="15" spans="2:20" x14ac:dyDescent="0.3">
      <c r="F15" s="6" t="str">
        <f>'Resistencia al corte'!A22</f>
        <v>M6Y</v>
      </c>
      <c r="G15" s="25">
        <f>'Resistencia al corte'!B22</f>
        <v>1.9168000000000001</v>
      </c>
      <c r="H15" s="25">
        <f>'Resistencia al corte'!C22</f>
        <v>2.0171999999999999</v>
      </c>
      <c r="I15" s="6">
        <f>'Resistencia al corte'!D22</f>
        <v>3.9</v>
      </c>
      <c r="J15" s="25">
        <f>'Resistencia al corte'!E22</f>
        <v>3.5106227106227106</v>
      </c>
      <c r="K15" s="25">
        <f>'Resistencia al corte'!F22</f>
        <v>0.269840760241428</v>
      </c>
      <c r="N15" s="6" t="str">
        <f t="shared" si="0"/>
        <v>M6Y</v>
      </c>
      <c r="O15" s="25">
        <f>'Resistencia al corte'!G22</f>
        <v>25.571433157827151</v>
      </c>
      <c r="P15" s="25">
        <f>'Resistencia al corte'!H22</f>
        <v>59.569568879916865</v>
      </c>
      <c r="Q15" s="44">
        <f>'Resistencia al corte'!I22</f>
        <v>2.2715794009911658E-4</v>
      </c>
    </row>
    <row r="16" spans="2:20" x14ac:dyDescent="0.3">
      <c r="F16" s="6" t="str">
        <f>'Resistencia al corte'!A23</f>
        <v>M7Y</v>
      </c>
      <c r="G16" s="25">
        <f>'Resistencia al corte'!B23</f>
        <v>1.1177999999999999</v>
      </c>
      <c r="H16" s="25">
        <f>'Resistencia al corte'!C23</f>
        <v>0.82740000000000002</v>
      </c>
      <c r="I16" s="6">
        <f>'Resistencia al corte'!D23</f>
        <v>2.25</v>
      </c>
      <c r="J16" s="25">
        <f>'Resistencia al corte'!E23</f>
        <v>3.548571428571428</v>
      </c>
      <c r="K16" s="25">
        <f>'Resistencia al corte'!F23</f>
        <v>0.32897954315023564</v>
      </c>
      <c r="N16" s="6" t="str">
        <f t="shared" si="0"/>
        <v>M7Y</v>
      </c>
      <c r="O16" s="25">
        <f>'Resistencia al corte'!G23</f>
        <v>25.039184111647884</v>
      </c>
      <c r="P16" s="25">
        <f>'Resistencia al corte'!H23</f>
        <v>58.684460624254633</v>
      </c>
      <c r="Q16" s="44">
        <f>'Resistencia al corte'!I23</f>
        <v>2.2961344537815123E-4</v>
      </c>
    </row>
    <row r="17" spans="6:17" x14ac:dyDescent="0.3">
      <c r="F17" s="6" t="str">
        <f>'Resistencia al corte'!A24</f>
        <v>M8Y</v>
      </c>
      <c r="G17" s="25">
        <f>'Resistencia al corte'!B24</f>
        <v>1.9679</v>
      </c>
      <c r="H17" s="25">
        <f>'Resistencia al corte'!C24</f>
        <v>1.9932000000000001</v>
      </c>
      <c r="I17" s="6">
        <f>'Resistencia al corte'!D24</f>
        <v>3.9</v>
      </c>
      <c r="J17" s="25">
        <f>'Resistencia al corte'!E24</f>
        <v>3.6042124542124543</v>
      </c>
      <c r="K17" s="25">
        <f>'Resistencia al corte'!F24</f>
        <v>0.25970675495549728</v>
      </c>
      <c r="N17" s="6" t="str">
        <f t="shared" si="0"/>
        <v>M8Y</v>
      </c>
      <c r="O17" s="25">
        <f>'Resistencia al corte'!G24</f>
        <v>25.662639205400527</v>
      </c>
      <c r="P17" s="25">
        <f>'Resistencia al corte'!H24</f>
        <v>59.721240782859709</v>
      </c>
      <c r="Q17" s="44">
        <f>'Resistencia al corte'!I24</f>
        <v>2.3321374703727648E-4</v>
      </c>
    </row>
    <row r="18" spans="6:17" x14ac:dyDescent="0.3">
      <c r="F18" s="6" t="str">
        <f>'Resistencia al corte'!A25</f>
        <v>M1X</v>
      </c>
      <c r="G18" s="25">
        <f>'Resistencia al corte'!B25</f>
        <v>1.5024999999999999</v>
      </c>
      <c r="H18" s="25">
        <f>'Resistencia al corte'!C25</f>
        <v>1.0904</v>
      </c>
      <c r="I18" s="6">
        <f>'Resistencia al corte'!D25</f>
        <v>3.3</v>
      </c>
      <c r="J18" s="25">
        <f>'Resistencia al corte'!E25</f>
        <v>3.252164502164502</v>
      </c>
      <c r="K18" s="25">
        <f>'Resistencia al corte'!F25</f>
        <v>0.21991630111430446</v>
      </c>
      <c r="N18" s="6" t="str">
        <f t="shared" si="0"/>
        <v>M1X</v>
      </c>
      <c r="O18" s="25">
        <f>'Resistencia al corte'!G25</f>
        <v>26.02075328997126</v>
      </c>
      <c r="P18" s="25">
        <f>'Resistencia al corte'!H25</f>
        <v>60.316769765011649</v>
      </c>
      <c r="Q18" s="44">
        <f>'Resistencia al corte'!I25</f>
        <v>2.1043417366946782E-4</v>
      </c>
    </row>
    <row r="19" spans="6:17" x14ac:dyDescent="0.3">
      <c r="F19" s="6" t="str">
        <f>'Resistencia al corte'!A26</f>
        <v>M2X</v>
      </c>
      <c r="G19" s="25">
        <f>'Resistencia al corte'!B26</f>
        <v>0.70140000000000002</v>
      </c>
      <c r="H19" s="25">
        <f>'Resistencia al corte'!C26</f>
        <v>0.5968</v>
      </c>
      <c r="I19" s="6">
        <f>'Resistencia al corte'!D26</f>
        <v>1.1200000000000001</v>
      </c>
      <c r="J19" s="25">
        <f>'Resistencia al corte'!E26</f>
        <v>4.4732142857142847</v>
      </c>
      <c r="K19" s="25">
        <f>'Resistencia al corte'!F26</f>
        <v>0.75970507963664491</v>
      </c>
      <c r="N19" s="6" t="str">
        <f t="shared" si="0"/>
        <v>M2X</v>
      </c>
      <c r="O19" s="25">
        <f>'Resistencia al corte'!G26</f>
        <v>21.162654283270196</v>
      </c>
      <c r="P19" s="25">
        <f>'Resistencia al corte'!H26</f>
        <v>52.237951083188449</v>
      </c>
      <c r="Q19" s="44">
        <f>'Resistencia al corte'!I26</f>
        <v>2.894432773109244E-4</v>
      </c>
    </row>
    <row r="20" spans="6:17" x14ac:dyDescent="0.3">
      <c r="F20" s="6" t="str">
        <f>'Resistencia al corte'!A27</f>
        <v>M3X</v>
      </c>
      <c r="G20" s="25">
        <f>'Resistencia al corte'!B27</f>
        <v>0.73409999999999997</v>
      </c>
      <c r="H20" s="25">
        <f>'Resistencia al corte'!C27</f>
        <v>0.48699999999999999</v>
      </c>
      <c r="I20" s="6">
        <f>'Resistencia al corte'!D27</f>
        <v>0.98</v>
      </c>
      <c r="J20" s="25">
        <f>'Resistencia al corte'!E27</f>
        <v>5.3505830903790077</v>
      </c>
      <c r="K20" s="25">
        <f>'Resistencia al corte'!F27</f>
        <v>0.67693607888598839</v>
      </c>
      <c r="N20" s="6" t="str">
        <f t="shared" si="0"/>
        <v>M3X</v>
      </c>
      <c r="O20" s="25">
        <f>'Resistencia al corte'!G27</f>
        <v>21.907575290026106</v>
      </c>
      <c r="P20" s="25">
        <f>'Resistencia al corte'!H27</f>
        <v>53.47672405540682</v>
      </c>
      <c r="Q20" s="44">
        <f>'Resistencia al corte'!I27</f>
        <v>3.4621419996570059E-4</v>
      </c>
    </row>
    <row r="21" spans="6:17" x14ac:dyDescent="0.3">
      <c r="F21" s="6" t="str">
        <f>'Resistencia al corte'!A28</f>
        <v>M4X</v>
      </c>
      <c r="G21" s="25">
        <f>'Resistencia al corte'!B28</f>
        <v>1.4292</v>
      </c>
      <c r="H21" s="25">
        <f>'Resistencia al corte'!C28</f>
        <v>1.3167</v>
      </c>
      <c r="I21" s="6">
        <f>'Resistencia al corte'!D28</f>
        <v>3.3</v>
      </c>
      <c r="J21" s="25">
        <f>'Resistencia al corte'!E28</f>
        <v>3.0935064935064935</v>
      </c>
      <c r="K21" s="25">
        <f>'Resistencia al corte'!F28</f>
        <v>0.27917716204869858</v>
      </c>
      <c r="N21" s="6" t="str">
        <f t="shared" si="0"/>
        <v>M4X</v>
      </c>
      <c r="O21" s="25">
        <f>'Resistencia al corte'!G28</f>
        <v>25.487405541561714</v>
      </c>
      <c r="P21" s="25">
        <f>'Resistencia al corte'!H28</f>
        <v>59.429834412764613</v>
      </c>
      <c r="Q21" s="44">
        <f>'Resistencia al corte'!I28</f>
        <v>2.0016806722689077E-4</v>
      </c>
    </row>
    <row r="22" spans="6:17" x14ac:dyDescent="0.3">
      <c r="F22" s="6" t="str">
        <f>'Resistencia al corte'!A29</f>
        <v>M5X</v>
      </c>
      <c r="G22" s="25">
        <f>'Resistencia al corte'!B29</f>
        <v>1.7835000000000001</v>
      </c>
      <c r="H22" s="25">
        <f>'Resistencia al corte'!C29</f>
        <v>2.2806999999999999</v>
      </c>
      <c r="I22" s="6">
        <f>'Resistencia al corte'!D29</f>
        <v>3.82</v>
      </c>
      <c r="J22" s="25">
        <f>'Resistencia al corte'!E29</f>
        <v>3.3348915482423336</v>
      </c>
      <c r="K22" s="25">
        <f>'Resistencia al corte'!F29</f>
        <v>0.33475855610695482</v>
      </c>
      <c r="N22" s="6" t="str">
        <f t="shared" si="0"/>
        <v>M5X</v>
      </c>
      <c r="O22" s="25">
        <f>'Resistencia al corte'!G29</f>
        <v>24.987172995037412</v>
      </c>
      <c r="P22" s="25">
        <f>'Resistencia al corte'!H29</f>
        <v>58.597968278183544</v>
      </c>
      <c r="Q22" s="44">
        <f>'Resistencia al corte'!I29</f>
        <v>2.1578710018038631E-4</v>
      </c>
    </row>
    <row r="23" spans="6:17" x14ac:dyDescent="0.3">
      <c r="F23" s="6" t="str">
        <f>'Resistencia al corte'!A30</f>
        <v>M6X</v>
      </c>
      <c r="G23" s="25">
        <f>'Resistencia al corte'!B30</f>
        <v>0.66049999999999998</v>
      </c>
      <c r="H23" s="25">
        <f>'Resistencia al corte'!C30</f>
        <v>0.43880000000000002</v>
      </c>
      <c r="I23" s="6">
        <f>'Resistencia al corte'!D30</f>
        <v>0.98</v>
      </c>
      <c r="J23" s="25">
        <f>'Resistencia al corte'!E30</f>
        <v>4.8141399416909616</v>
      </c>
      <c r="K23" s="25">
        <f>'Resistencia al corte'!F30</f>
        <v>0.67790325819957065</v>
      </c>
      <c r="N23" s="6" t="str">
        <f t="shared" si="0"/>
        <v>M6X</v>
      </c>
      <c r="O23" s="25">
        <f>'Resistencia al corte'!G30</f>
        <v>21.898870676203867</v>
      </c>
      <c r="P23" s="25">
        <f>'Resistencia al corte'!H30</f>
        <v>53.462248640914822</v>
      </c>
      <c r="Q23" s="44">
        <f>'Resistencia al corte'!I30</f>
        <v>3.1150317269765048E-4</v>
      </c>
    </row>
    <row r="24" spans="6:17" x14ac:dyDescent="0.3">
      <c r="F24" s="6" t="str">
        <f>'Resistencia al corte'!A31</f>
        <v>M7X</v>
      </c>
      <c r="G24" s="25">
        <f>'Resistencia al corte'!B31</f>
        <v>1.0144</v>
      </c>
      <c r="H24" s="25">
        <f>'Resistencia al corte'!C31</f>
        <v>0.79590000000000005</v>
      </c>
      <c r="I24" s="6">
        <f>'Resistencia al corte'!D31</f>
        <v>1.64</v>
      </c>
      <c r="J24" s="25">
        <f>'Resistencia al corte'!E31</f>
        <v>4.4181184668989539</v>
      </c>
      <c r="K24" s="25">
        <f>'Resistencia al corte'!F31</f>
        <v>0.47841569208278845</v>
      </c>
      <c r="N24" s="6" t="str">
        <f t="shared" si="0"/>
        <v>M7X</v>
      </c>
      <c r="O24" s="25">
        <f>'Resistencia al corte'!G31</f>
        <v>23.694258771254905</v>
      </c>
      <c r="P24" s="25">
        <f>'Resistencia al corte'!H31</f>
        <v>56.447905142236479</v>
      </c>
      <c r="Q24" s="44">
        <f>'Resistencia al corte'!I31</f>
        <v>2.8587825374052066E-4</v>
      </c>
    </row>
    <row r="25" spans="6:17" x14ac:dyDescent="0.3">
      <c r="F25" s="6" t="str">
        <f>'Resistencia al corte'!A32</f>
        <v>M8X</v>
      </c>
      <c r="G25" s="25">
        <f>'Resistencia al corte'!B32</f>
        <v>1.8542000000000001</v>
      </c>
      <c r="H25" s="25">
        <f>'Resistencia al corte'!C32</f>
        <v>1.5748</v>
      </c>
      <c r="I25" s="6">
        <f>'Resistencia al corte'!D32</f>
        <v>5.0999999999999996</v>
      </c>
      <c r="J25" s="25">
        <f>'Resistencia al corte'!E32</f>
        <v>2.5969187675070029</v>
      </c>
      <c r="K25" s="25">
        <f>'Resistencia al corte'!F32</f>
        <v>0.16653236637120603</v>
      </c>
      <c r="N25" s="6" t="str">
        <f t="shared" si="0"/>
        <v>M8X</v>
      </c>
      <c r="O25" s="25">
        <f>'Resistencia al corte'!G32</f>
        <v>26.501208702659145</v>
      </c>
      <c r="P25" s="25">
        <f>'Resistencia al corte'!H32</f>
        <v>61.115747340077945</v>
      </c>
      <c r="Q25" s="44">
        <f>'Resistencia al corte'!I32</f>
        <v>1.6803592025045315E-4</v>
      </c>
    </row>
    <row r="26" spans="6:17" x14ac:dyDescent="0.3">
      <c r="F26" s="6" t="str">
        <f>'Resistencia al corte'!A33</f>
        <v>M9X</v>
      </c>
      <c r="G26" s="25">
        <f>'Resistencia al corte'!B33</f>
        <v>0.121</v>
      </c>
      <c r="H26" s="25">
        <f>'Resistencia al corte'!C33</f>
        <v>0.1002</v>
      </c>
      <c r="I26" s="6">
        <f>'Resistencia al corte'!D33</f>
        <v>0.37</v>
      </c>
      <c r="J26" s="25">
        <f>'Resistencia al corte'!E33</f>
        <v>2.3359073359073355</v>
      </c>
      <c r="K26" s="25">
        <f>'Resistencia al corte'!F33</f>
        <v>2.238105874469511</v>
      </c>
      <c r="N26" s="6" t="str">
        <f t="shared" si="0"/>
        <v>M9X</v>
      </c>
      <c r="O26" s="25">
        <f>'Resistencia al corte'!G33</f>
        <v>19</v>
      </c>
      <c r="P26" s="25">
        <f>'Resistencia al corte'!H33</f>
        <v>48.641546028061242</v>
      </c>
      <c r="Q26" s="44">
        <f>'Resistencia al corte'!I33</f>
        <v>1.5114694526459233E-4</v>
      </c>
    </row>
    <row r="27" spans="6:17" x14ac:dyDescent="0.3">
      <c r="F27" s="6" t="str">
        <f>'Resistencia al corte'!A34</f>
        <v>M10X</v>
      </c>
      <c r="G27" s="25">
        <f>'Resistencia al corte'!B34</f>
        <v>1.3111999999999999</v>
      </c>
      <c r="H27" s="25">
        <f>'Resistencia al corte'!C34</f>
        <v>1.6113</v>
      </c>
      <c r="I27" s="6">
        <f>'Resistencia al corte'!D34</f>
        <v>2.3199999999999998</v>
      </c>
      <c r="J27" s="25">
        <f>'Resistencia al corte'!E34</f>
        <v>4.0369458128078817</v>
      </c>
      <c r="K27" s="25">
        <f>'Resistencia al corte'!F34</f>
        <v>0.52968720414045567</v>
      </c>
      <c r="N27" s="6" t="str">
        <f t="shared" si="0"/>
        <v>M10X</v>
      </c>
      <c r="O27" s="25">
        <f>'Resistencia al corte'!G34</f>
        <v>23.2328151627359</v>
      </c>
      <c r="P27" s="25">
        <f>'Resistencia al corte'!H34</f>
        <v>55.680543414949909</v>
      </c>
      <c r="Q27" s="44">
        <f>'Resistencia al corte'!I34</f>
        <v>2.6121414082874532E-4</v>
      </c>
    </row>
    <row r="28" spans="6:17" x14ac:dyDescent="0.3">
      <c r="F28" s="6" t="str">
        <f>'Resistencia al corte'!A35</f>
        <v>M11X</v>
      </c>
      <c r="G28" s="25">
        <f>'Resistencia al corte'!B35</f>
        <v>1.5620000000000001</v>
      </c>
      <c r="H28" s="25">
        <f>'Resistencia al corte'!C35</f>
        <v>2.3294999999999999</v>
      </c>
      <c r="I28" s="6">
        <f>'Resistencia al corte'!D35</f>
        <v>2.77</v>
      </c>
      <c r="J28" s="25">
        <f>'Resistencia al corte'!E35</f>
        <v>4.0278494069107786</v>
      </c>
      <c r="K28" s="25">
        <f>'Resistencia al corte'!F35</f>
        <v>0.53839611347111216</v>
      </c>
      <c r="N28" s="6" t="str">
        <f t="shared" si="0"/>
        <v>M11X</v>
      </c>
      <c r="O28" s="25">
        <f>'Resistencia al corte'!G35</f>
        <v>23.154434978759991</v>
      </c>
      <c r="P28" s="25">
        <f>'Resistencia al corte'!H35</f>
        <v>55.550200395238733</v>
      </c>
      <c r="Q28" s="44">
        <f>'Resistencia al corte'!I35</f>
        <v>2.6062554985893275E-4</v>
      </c>
    </row>
    <row r="29" spans="6:17" x14ac:dyDescent="0.3">
      <c r="F29" s="6" t="str">
        <f>'Resistencia al corte'!A36</f>
        <v>M12X</v>
      </c>
      <c r="G29" s="25">
        <f>'Resistencia al corte'!B36</f>
        <v>2.8323999999999998</v>
      </c>
      <c r="H29" s="25">
        <f>'Resistencia al corte'!C36</f>
        <v>3.9697</v>
      </c>
      <c r="I29" s="6">
        <f>'Resistencia al corte'!D36</f>
        <v>2.3199999999999998</v>
      </c>
      <c r="J29" s="25">
        <f>'Resistencia al corte'!E36</f>
        <v>8.720443349753694</v>
      </c>
      <c r="K29" s="25">
        <f>'Resistencia al corte'!F36</f>
        <v>0.60410873683339106</v>
      </c>
      <c r="N29" s="6" t="str">
        <f t="shared" si="0"/>
        <v>M12X</v>
      </c>
      <c r="O29" s="25">
        <f>'Resistencia al corte'!G36</f>
        <v>22.563021368499481</v>
      </c>
      <c r="P29" s="25">
        <f>'Resistencia al corte'!H36</f>
        <v>54.566703904807682</v>
      </c>
      <c r="Q29" s="44">
        <f>'Resistencia al corte'!I36</f>
        <v>5.6426398145465091E-4</v>
      </c>
    </row>
    <row r="30" spans="6:17" x14ac:dyDescent="0.3">
      <c r="F30" s="6" t="str">
        <f>'Resistencia al corte'!A37</f>
        <v>M13X</v>
      </c>
      <c r="G30" s="25">
        <f>'Resistencia al corte'!B37</f>
        <v>1.6707000000000001</v>
      </c>
      <c r="H30" s="25">
        <f>'Resistencia al corte'!C37</f>
        <v>1.1577999999999999</v>
      </c>
      <c r="I30" s="6">
        <f>'Resistencia al corte'!D37</f>
        <v>3.3</v>
      </c>
      <c r="J30" s="25">
        <f>'Resistencia al corte'!E37</f>
        <v>3.616233766233766</v>
      </c>
      <c r="K30" s="25">
        <f>'Resistencia al corte'!F37</f>
        <v>0.21000088875829584</v>
      </c>
      <c r="N30" s="6" t="str">
        <f t="shared" si="0"/>
        <v>M13X</v>
      </c>
      <c r="O30" s="25">
        <f>'Resistencia al corte'!G37</f>
        <v>26.109992001175343</v>
      </c>
      <c r="P30" s="25">
        <f>'Resistencia al corte'!H37</f>
        <v>60.465170068550734</v>
      </c>
      <c r="Q30" s="44">
        <f>'Resistencia al corte'!I37</f>
        <v>2.3399159663865549E-4</v>
      </c>
    </row>
    <row r="31" spans="6:17" x14ac:dyDescent="0.3">
      <c r="F31" s="6" t="str">
        <f>'Resistencia al corte'!A38</f>
        <v>M14X</v>
      </c>
      <c r="G31" s="25">
        <f>'Resistencia al corte'!B38</f>
        <v>0.75919999999999999</v>
      </c>
      <c r="H31" s="25">
        <f>'Resistencia al corte'!C38</f>
        <v>0.62360000000000004</v>
      </c>
      <c r="I31" s="6">
        <f>'Resistencia al corte'!D38</f>
        <v>1.1200000000000001</v>
      </c>
      <c r="J31" s="25">
        <f>'Resistencia al corte'!E38</f>
        <v>4.8418367346938771</v>
      </c>
      <c r="K31" s="25">
        <f>'Resistencia al corte'!F38</f>
        <v>0.73338476591901247</v>
      </c>
      <c r="N31" s="6" t="str">
        <f t="shared" si="0"/>
        <v>M14X</v>
      </c>
      <c r="O31" s="25">
        <f>'Resistencia al corte'!G38</f>
        <v>21.399537106728889</v>
      </c>
      <c r="P31" s="25">
        <f>'Resistencia al corte'!H38</f>
        <v>52.631877468163601</v>
      </c>
      <c r="Q31" s="44">
        <f>'Resistencia al corte'!I38</f>
        <v>3.1329531812725089E-4</v>
      </c>
    </row>
    <row r="32" spans="6:17" x14ac:dyDescent="0.3">
      <c r="F32" s="6" t="str">
        <f>'Resistencia al corte'!A39</f>
        <v>M15X</v>
      </c>
      <c r="G32" s="25">
        <f>'Resistencia al corte'!B39</f>
        <v>0.74350000000000005</v>
      </c>
      <c r="H32" s="25">
        <f>'Resistencia al corte'!C39</f>
        <v>0.49080000000000001</v>
      </c>
      <c r="I32" s="6">
        <f>'Resistencia al corte'!D39</f>
        <v>0.98</v>
      </c>
      <c r="J32" s="25">
        <f>'Resistencia al corte'!E39</f>
        <v>5.4190962099125359</v>
      </c>
      <c r="K32" s="25">
        <f>'Resistencia al corte'!F39</f>
        <v>0.67359290723686926</v>
      </c>
      <c r="N32" s="6" t="str">
        <f t="shared" si="0"/>
        <v>M15X</v>
      </c>
      <c r="O32" s="25">
        <f>'Resistencia al corte'!G39</f>
        <v>21.937663834868175</v>
      </c>
      <c r="P32" s="25">
        <f>'Resistencia al corte'!H39</f>
        <v>53.526760066991542</v>
      </c>
      <c r="Q32" s="44">
        <f>'Resistencia al corte'!I39</f>
        <v>3.5064740181787004E-4</v>
      </c>
    </row>
    <row r="33" spans="6:17" x14ac:dyDescent="0.3">
      <c r="F33" s="6" t="str">
        <f>'Resistencia al corte'!A40</f>
        <v>M16X</v>
      </c>
      <c r="G33" s="25">
        <f>'Resistencia al corte'!B40</f>
        <v>1.3024</v>
      </c>
      <c r="H33" s="25">
        <f>'Resistencia al corte'!C40</f>
        <v>1.2633000000000001</v>
      </c>
      <c r="I33" s="6">
        <f>'Resistencia al corte'!D40</f>
        <v>3.3</v>
      </c>
      <c r="J33" s="25">
        <f>'Resistencia al corte'!E40</f>
        <v>2.8190476190476188</v>
      </c>
      <c r="K33" s="25">
        <f>'Resistencia al corte'!F40</f>
        <v>0.29393287916015193</v>
      </c>
      <c r="N33" s="6" t="str">
        <f t="shared" si="0"/>
        <v>M16X</v>
      </c>
      <c r="O33" s="25">
        <f>'Resistencia al corte'!G40</f>
        <v>25.354604087558634</v>
      </c>
      <c r="P33" s="25">
        <f>'Resistencia al corte'!H40</f>
        <v>59.208991061055748</v>
      </c>
      <c r="Q33" s="44">
        <f>'Resistencia al corte'!I40</f>
        <v>1.8240896358543419E-4</v>
      </c>
    </row>
    <row r="34" spans="6:17" x14ac:dyDescent="0.3">
      <c r="F34" s="6" t="str">
        <f>'Resistencia al corte'!A41</f>
        <v>M17X</v>
      </c>
      <c r="G34" s="25">
        <f>'Resistencia al corte'!B41</f>
        <v>0.66969999999999996</v>
      </c>
      <c r="H34" s="25">
        <f>'Resistencia al corte'!C41</f>
        <v>0.44369999999999998</v>
      </c>
      <c r="I34" s="6">
        <f>'Resistencia al corte'!D41</f>
        <v>0.97</v>
      </c>
      <c r="J34" s="25">
        <f>'Resistencia al corte'!E41</f>
        <v>4.9315169366715752</v>
      </c>
      <c r="K34" s="25">
        <f>'Resistencia al corte'!F41</f>
        <v>0.68302625117570726</v>
      </c>
      <c r="N34" s="6" t="str">
        <f t="shared" si="0"/>
        <v>M17X</v>
      </c>
      <c r="O34" s="25">
        <f>'Resistencia al corte'!G41</f>
        <v>21.852763739418634</v>
      </c>
      <c r="P34" s="25">
        <f>'Resistencia al corte'!H41</f>
        <v>53.38557470286861</v>
      </c>
      <c r="Q34" s="44">
        <f>'Resistencia al corte'!I41</f>
        <v>3.1909815472580788E-4</v>
      </c>
    </row>
    <row r="35" spans="6:17" x14ac:dyDescent="0.3">
      <c r="F35" s="6" t="str">
        <f>'Resistencia al corte'!A42</f>
        <v>M18X</v>
      </c>
      <c r="G35" s="25">
        <f>'Resistencia al corte'!B42</f>
        <v>1.4371</v>
      </c>
      <c r="H35" s="25">
        <f>'Resistencia al corte'!C42</f>
        <v>2.4371</v>
      </c>
      <c r="I35" s="6">
        <f>'Resistencia al corte'!D42</f>
        <v>3.22</v>
      </c>
      <c r="J35" s="25">
        <f>'Resistencia al corte'!E42</f>
        <v>3.1878881987577636</v>
      </c>
      <c r="K35" s="25">
        <f>'Resistencia al corte'!F42</f>
        <v>0.52666018651260671</v>
      </c>
      <c r="N35" s="6" t="str">
        <f t="shared" si="0"/>
        <v>M18X</v>
      </c>
      <c r="O35" s="25">
        <f>'Resistencia al corte'!G42</f>
        <v>23.260058321386541</v>
      </c>
      <c r="P35" s="25">
        <f>'Resistencia al corte'!H42</f>
        <v>55.72584766641846</v>
      </c>
      <c r="Q35" s="44">
        <f>'Resistencia al corte'!I42</f>
        <v>2.0627511874314947E-4</v>
      </c>
    </row>
    <row r="36" spans="6:17" x14ac:dyDescent="0.3">
      <c r="F36" s="6" t="str">
        <f>'Resistencia al corte'!A43</f>
        <v>M19X</v>
      </c>
      <c r="G36" s="25">
        <f>'Resistencia al corte'!B43</f>
        <v>1.1617999999999999</v>
      </c>
      <c r="H36" s="25">
        <f>'Resistencia al corte'!C43</f>
        <v>0.77749999999999997</v>
      </c>
      <c r="I36" s="6">
        <f>'Resistencia al corte'!D43</f>
        <v>1.64</v>
      </c>
      <c r="J36" s="25">
        <f>'Resistencia al corte'!E43</f>
        <v>5.0601045296167237</v>
      </c>
      <c r="K36" s="25">
        <f>'Resistencia al corte'!F43</f>
        <v>0.40806108267658686</v>
      </c>
      <c r="N36" s="6" t="str">
        <f t="shared" si="0"/>
        <v>M19X</v>
      </c>
      <c r="O36" s="25">
        <f>'Resistencia al corte'!G43</f>
        <v>24.327450255910719</v>
      </c>
      <c r="P36" s="25">
        <f>'Resistencia al corte'!H43</f>
        <v>57.50087651814971</v>
      </c>
      <c r="Q36" s="44">
        <f>'Resistencia al corte'!I43</f>
        <v>3.2741852838696461E-4</v>
      </c>
    </row>
    <row r="37" spans="6:17" x14ac:dyDescent="0.3">
      <c r="F37" s="6" t="str">
        <f>'Resistencia al corte'!A44</f>
        <v>M20X</v>
      </c>
      <c r="G37" s="25">
        <f>'Resistencia al corte'!B44</f>
        <v>0.24030000000000001</v>
      </c>
      <c r="H37" s="25">
        <f>'Resistencia al corte'!C44</f>
        <v>0.1595</v>
      </c>
      <c r="I37" s="6">
        <f>'Resistencia al corte'!D44</f>
        <v>0.37</v>
      </c>
      <c r="J37" s="25">
        <f>'Resistencia al corte'!E44</f>
        <v>4.6389961389961387</v>
      </c>
      <c r="K37" s="25">
        <f>'Resistencia al corte'!F44</f>
        <v>1.7939287602208951</v>
      </c>
      <c r="N37" s="6" t="str">
        <f t="shared" si="0"/>
        <v>M20X</v>
      </c>
      <c r="O37" s="25">
        <f>'Resistencia al corte'!G44</f>
        <v>19</v>
      </c>
      <c r="P37" s="25">
        <f>'Resistencia al corte'!H44</f>
        <v>48.641546028061242</v>
      </c>
      <c r="Q37" s="44">
        <f>'Resistencia al corte'!I44</f>
        <v>3.001703384056325E-4</v>
      </c>
    </row>
    <row r="38" spans="6:17" ht="15" thickBot="1" x14ac:dyDescent="0.35">
      <c r="F38" s="36" t="str">
        <f>'Resistencia al corte'!A45</f>
        <v>M21X</v>
      </c>
      <c r="G38" s="34">
        <f>'Resistencia al corte'!B45</f>
        <v>1.9393</v>
      </c>
      <c r="H38" s="34">
        <f>'Resistencia al corte'!C45</f>
        <v>2.0179999999999998</v>
      </c>
      <c r="I38" s="36">
        <f>'Resistencia al corte'!D45</f>
        <v>5.0999999999999996</v>
      </c>
      <c r="J38" s="34">
        <f>'Resistencia al corte'!E45</f>
        <v>2.7161064425770305</v>
      </c>
      <c r="K38" s="34">
        <f>'Resistencia al corte'!F45</f>
        <v>0.20403561826937755</v>
      </c>
      <c r="N38" s="36" t="str">
        <f t="shared" si="0"/>
        <v>M21X</v>
      </c>
      <c r="O38" s="34">
        <f>'Resistencia al corte'!G45</f>
        <v>26.163679435575602</v>
      </c>
      <c r="P38" s="34">
        <f>'Resistencia al corte'!H45</f>
        <v>60.554450062106589</v>
      </c>
      <c r="Q38" s="45">
        <f>'Resistencia al corte'!I45</f>
        <v>1.7574806393145495E-4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5F50-745A-40AF-AD65-075F51DE0E61}">
  <dimension ref="B2:C18"/>
  <sheetViews>
    <sheetView topLeftCell="A7" workbookViewId="0">
      <selection activeCell="B35" sqref="B35"/>
    </sheetView>
  </sheetViews>
  <sheetFormatPr baseColWidth="10" defaultColWidth="11.5546875" defaultRowHeight="14.4" x14ac:dyDescent="0.3"/>
  <cols>
    <col min="1" max="1" width="7.44140625" style="6" customWidth="1"/>
    <col min="2" max="2" width="28.6640625" style="6" bestFit="1" customWidth="1"/>
    <col min="3" max="16384" width="11.5546875" style="6"/>
  </cols>
  <sheetData>
    <row r="2" spans="2:3" x14ac:dyDescent="0.3">
      <c r="B2" s="26" t="s">
        <v>10</v>
      </c>
      <c r="C2" s="26"/>
    </row>
    <row r="3" spans="2:3" x14ac:dyDescent="0.3">
      <c r="B3" s="7" t="s">
        <v>7</v>
      </c>
      <c r="C3" s="7">
        <v>1.8</v>
      </c>
    </row>
    <row r="4" spans="2:3" x14ac:dyDescent="0.3">
      <c r="B4" s="7" t="s">
        <v>8</v>
      </c>
      <c r="C4" s="7">
        <v>0.14000000000000001</v>
      </c>
    </row>
    <row r="5" spans="2:3" x14ac:dyDescent="0.3">
      <c r="B5" s="7" t="s">
        <v>9</v>
      </c>
      <c r="C5" s="7">
        <v>1.04</v>
      </c>
    </row>
    <row r="6" spans="2:3" x14ac:dyDescent="0.3">
      <c r="B6" s="7" t="s">
        <v>11</v>
      </c>
      <c r="C6" s="7">
        <v>10</v>
      </c>
    </row>
    <row r="8" spans="2:3" x14ac:dyDescent="0.3">
      <c r="B8" s="26" t="s">
        <v>12</v>
      </c>
      <c r="C8" s="26"/>
    </row>
    <row r="9" spans="2:3" x14ac:dyDescent="0.3">
      <c r="B9" s="7" t="s">
        <v>15</v>
      </c>
      <c r="C9" s="7">
        <v>2.5</v>
      </c>
    </row>
    <row r="10" spans="2:3" x14ac:dyDescent="0.3">
      <c r="B10" s="7" t="s">
        <v>8</v>
      </c>
      <c r="C10" s="7">
        <v>0.14000000000000001</v>
      </c>
    </row>
    <row r="11" spans="2:3" x14ac:dyDescent="0.3">
      <c r="B11" s="7" t="s">
        <v>14</v>
      </c>
      <c r="C11" s="7">
        <v>0.12</v>
      </c>
    </row>
    <row r="12" spans="2:3" x14ac:dyDescent="0.3">
      <c r="B12" s="7" t="s">
        <v>13</v>
      </c>
      <c r="C12" s="7">
        <v>10.49</v>
      </c>
    </row>
    <row r="15" spans="2:3" x14ac:dyDescent="0.3">
      <c r="B15" s="7" t="s">
        <v>34</v>
      </c>
      <c r="C15" s="7">
        <f>C3*C4*C5*1000</f>
        <v>262.0800000000001</v>
      </c>
    </row>
    <row r="16" spans="2:3" x14ac:dyDescent="0.3">
      <c r="B16" s="7" t="s">
        <v>35</v>
      </c>
      <c r="C16" s="7">
        <f>C9*C10*C11*1000</f>
        <v>42</v>
      </c>
    </row>
    <row r="17" spans="2:3" x14ac:dyDescent="0.3">
      <c r="B17" s="10" t="s">
        <v>36</v>
      </c>
      <c r="C17" s="10">
        <f>C15+C16+'Solicitacion cercha madera'!C27*'Solicitacion cercha madera'!C10/'Solicitación timpano'!C6</f>
        <v>307.01562500000011</v>
      </c>
    </row>
    <row r="18" spans="2:3" x14ac:dyDescent="0.3">
      <c r="B18" s="7" t="s">
        <v>40</v>
      </c>
      <c r="C18" s="7">
        <f>'Solicitacion cercha madera'!F22/2*5/C6</f>
        <v>70</v>
      </c>
    </row>
  </sheetData>
  <mergeCells count="2">
    <mergeCell ref="B2:C2"/>
    <mergeCell ref="B8:C8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4323-B58A-4472-B8A9-BF42EC749805}">
  <dimension ref="B1:O28"/>
  <sheetViews>
    <sheetView topLeftCell="A4" zoomScaleNormal="100" workbookViewId="0">
      <selection activeCell="C29" sqref="C29"/>
    </sheetView>
  </sheetViews>
  <sheetFormatPr baseColWidth="10" defaultColWidth="11.5546875" defaultRowHeight="14.4" x14ac:dyDescent="0.3"/>
  <cols>
    <col min="1" max="1" width="8.44140625" style="6" customWidth="1"/>
    <col min="2" max="2" width="32.109375" style="6" bestFit="1" customWidth="1"/>
    <col min="3" max="4" width="11.5546875" style="6"/>
    <col min="5" max="5" width="19.88671875" style="6" bestFit="1" customWidth="1"/>
    <col min="6" max="7" width="9" style="6" bestFit="1" customWidth="1"/>
    <col min="8" max="16384" width="11.5546875" style="6"/>
  </cols>
  <sheetData>
    <row r="1" spans="2:15" ht="15" thickBot="1" x14ac:dyDescent="0.35"/>
    <row r="2" spans="2:15" x14ac:dyDescent="0.3">
      <c r="B2" s="27" t="s">
        <v>16</v>
      </c>
      <c r="C2" s="27"/>
      <c r="E2" s="11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2:15" x14ac:dyDescent="0.3">
      <c r="B3" s="20" t="s">
        <v>17</v>
      </c>
      <c r="C3" s="7">
        <v>550</v>
      </c>
      <c r="E3" s="14"/>
      <c r="F3" s="15"/>
      <c r="G3" s="15"/>
      <c r="H3" s="15"/>
      <c r="I3" s="15"/>
      <c r="J3" s="15"/>
      <c r="K3" s="15"/>
      <c r="L3" s="15"/>
      <c r="M3" s="15"/>
      <c r="N3" s="15"/>
      <c r="O3" s="16"/>
    </row>
    <row r="4" spans="2:15" x14ac:dyDescent="0.3">
      <c r="B4" s="20" t="s">
        <v>23</v>
      </c>
      <c r="C4" s="7">
        <v>100</v>
      </c>
      <c r="E4" s="14"/>
      <c r="F4" s="15"/>
      <c r="G4" s="15"/>
      <c r="H4" s="15"/>
      <c r="I4" s="15"/>
      <c r="J4" s="15"/>
      <c r="K4" s="15"/>
      <c r="L4" s="15"/>
      <c r="M4" s="15"/>
      <c r="N4" s="15"/>
      <c r="O4" s="16"/>
    </row>
    <row r="5" spans="2:15" x14ac:dyDescent="0.3">
      <c r="B5" s="20" t="s">
        <v>22</v>
      </c>
      <c r="C5" s="7">
        <v>50</v>
      </c>
      <c r="E5" s="14"/>
      <c r="F5" s="15"/>
      <c r="G5" s="15"/>
      <c r="H5" s="15"/>
      <c r="I5" s="15"/>
      <c r="J5" s="15"/>
      <c r="K5" s="15"/>
      <c r="L5" s="15"/>
      <c r="M5" s="15"/>
      <c r="N5" s="15"/>
      <c r="O5" s="16"/>
    </row>
    <row r="6" spans="2:15" x14ac:dyDescent="0.3">
      <c r="B6" s="21"/>
      <c r="E6" s="14"/>
      <c r="F6" s="15"/>
      <c r="G6" s="15"/>
      <c r="H6" s="15"/>
      <c r="I6" s="15"/>
      <c r="J6" s="15"/>
      <c r="K6" s="15"/>
      <c r="L6" s="15"/>
      <c r="M6" s="15"/>
      <c r="N6" s="15"/>
      <c r="O6" s="16"/>
    </row>
    <row r="7" spans="2:15" x14ac:dyDescent="0.3">
      <c r="B7" s="21"/>
      <c r="E7" s="14"/>
      <c r="F7" s="15"/>
      <c r="G7" s="15"/>
      <c r="H7" s="15"/>
      <c r="I7" s="15"/>
      <c r="J7" s="15"/>
      <c r="K7" s="15"/>
      <c r="L7" s="15"/>
      <c r="M7" s="15"/>
      <c r="N7" s="15"/>
      <c r="O7" s="16"/>
    </row>
    <row r="8" spans="2:15" x14ac:dyDescent="0.3">
      <c r="B8" s="20" t="s">
        <v>18</v>
      </c>
      <c r="C8" s="7">
        <v>0.157</v>
      </c>
      <c r="E8" s="14"/>
      <c r="F8" s="15"/>
      <c r="G8" s="15"/>
      <c r="H8" s="15"/>
      <c r="I8" s="15"/>
      <c r="J8" s="15"/>
      <c r="K8" s="15"/>
      <c r="L8" s="15"/>
      <c r="M8" s="15"/>
      <c r="N8" s="15"/>
      <c r="O8" s="16"/>
    </row>
    <row r="9" spans="2:15" x14ac:dyDescent="0.3">
      <c r="E9" s="14"/>
      <c r="F9" s="15"/>
      <c r="G9" s="15"/>
      <c r="H9" s="15"/>
      <c r="I9" s="15"/>
      <c r="J9" s="15"/>
      <c r="K9" s="15"/>
      <c r="L9" s="15"/>
      <c r="M9" s="15"/>
      <c r="N9" s="15"/>
      <c r="O9" s="16"/>
    </row>
    <row r="10" spans="2:15" x14ac:dyDescent="0.3">
      <c r="B10" s="7" t="s">
        <v>19</v>
      </c>
      <c r="C10" s="7">
        <v>5</v>
      </c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6"/>
    </row>
    <row r="11" spans="2:15" x14ac:dyDescent="0.3">
      <c r="B11" s="7" t="s">
        <v>20</v>
      </c>
      <c r="C11" s="7">
        <v>8.5399999999999991</v>
      </c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6"/>
    </row>
    <row r="12" spans="2:15" ht="15" thickBot="1" x14ac:dyDescent="0.35">
      <c r="B12" s="7" t="s">
        <v>21</v>
      </c>
      <c r="C12" s="7">
        <f>C11*C5/1000*C4/1000</f>
        <v>4.2699999999999995E-2</v>
      </c>
      <c r="E12" s="17"/>
      <c r="F12" s="18"/>
      <c r="G12" s="18"/>
      <c r="H12" s="18"/>
      <c r="I12" s="18"/>
      <c r="J12" s="18"/>
      <c r="K12" s="18"/>
      <c r="L12" s="18"/>
      <c r="M12" s="18"/>
      <c r="N12" s="18"/>
      <c r="O12" s="19"/>
    </row>
    <row r="14" spans="2:15" x14ac:dyDescent="0.3">
      <c r="B14" s="23" t="s">
        <v>24</v>
      </c>
      <c r="C14" s="23">
        <v>4</v>
      </c>
    </row>
    <row r="15" spans="2:15" x14ac:dyDescent="0.3">
      <c r="B15" s="7" t="s">
        <v>25</v>
      </c>
      <c r="C15" s="7">
        <f>C11/10</f>
        <v>0.85399999999999987</v>
      </c>
    </row>
    <row r="16" spans="2:15" x14ac:dyDescent="0.3">
      <c r="B16" s="7" t="s">
        <v>26</v>
      </c>
      <c r="C16" s="7">
        <f>C15*C5/1000*C4/1000</f>
        <v>4.2699999999999995E-3</v>
      </c>
    </row>
    <row r="18" spans="2:8" x14ac:dyDescent="0.3">
      <c r="H18" s="6">
        <v>49.59</v>
      </c>
    </row>
    <row r="19" spans="2:8" x14ac:dyDescent="0.3">
      <c r="B19" s="27" t="s">
        <v>27</v>
      </c>
      <c r="C19" s="27"/>
      <c r="E19" s="6" t="s">
        <v>38</v>
      </c>
      <c r="F19" s="25">
        <f>8.4/5*10/6</f>
        <v>2.8000000000000003</v>
      </c>
      <c r="H19" s="6">
        <f>10*8.4</f>
        <v>84</v>
      </c>
    </row>
    <row r="20" spans="2:8" x14ac:dyDescent="0.3">
      <c r="B20" s="7" t="s">
        <v>28</v>
      </c>
      <c r="C20" s="7">
        <f>C3*C8/2</f>
        <v>43.174999999999997</v>
      </c>
      <c r="H20" s="6">
        <f>H18/H19</f>
        <v>0.59035714285714291</v>
      </c>
    </row>
    <row r="21" spans="2:8" x14ac:dyDescent="0.3">
      <c r="B21" s="7" t="s">
        <v>29</v>
      </c>
      <c r="C21" s="24">
        <f>$C$16*$C$3*2*5/2</f>
        <v>11.742499999999998</v>
      </c>
    </row>
    <row r="22" spans="2:8" x14ac:dyDescent="0.3">
      <c r="B22" s="7" t="s">
        <v>30</v>
      </c>
      <c r="C22" s="24">
        <f>C16*C3*5/2</f>
        <v>5.871249999999999</v>
      </c>
      <c r="E22" s="6" t="s">
        <v>37</v>
      </c>
      <c r="F22" s="24">
        <f>F19*100</f>
        <v>280</v>
      </c>
    </row>
    <row r="25" spans="2:8" x14ac:dyDescent="0.3">
      <c r="B25" s="27" t="s">
        <v>33</v>
      </c>
      <c r="C25" s="27"/>
    </row>
    <row r="26" spans="2:8" x14ac:dyDescent="0.3">
      <c r="B26" s="7" t="s">
        <v>31</v>
      </c>
      <c r="C26" s="24">
        <f>C20+C21</f>
        <v>54.917499999999997</v>
      </c>
    </row>
    <row r="27" spans="2:8" x14ac:dyDescent="0.3">
      <c r="B27" s="7" t="s">
        <v>32</v>
      </c>
      <c r="C27" s="24">
        <f>C22</f>
        <v>5.871249999999999</v>
      </c>
    </row>
    <row r="28" spans="2:8" x14ac:dyDescent="0.3">
      <c r="B28" s="7" t="s">
        <v>39</v>
      </c>
      <c r="C28" s="24">
        <f>+F22*6/2</f>
        <v>840</v>
      </c>
    </row>
  </sheetData>
  <mergeCells count="3">
    <mergeCell ref="B2:C2"/>
    <mergeCell ref="B19:C19"/>
    <mergeCell ref="B25:C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1632-0BEC-43CE-AA79-0E3620F1F440}">
  <dimension ref="A1"/>
  <sheetViews>
    <sheetView workbookViewId="0">
      <selection activeCell="I22" sqref="I22"/>
    </sheetView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Resultados por pier</vt:lpstr>
      <vt:lpstr>Resistencia al corte</vt:lpstr>
      <vt:lpstr>Tablas Informe </vt:lpstr>
      <vt:lpstr>Solicitación timpano</vt:lpstr>
      <vt:lpstr>Solicitacion cercha madera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andres Yañez grandon</dc:creator>
  <cp:lastModifiedBy>ignacio andres Yañez grandon</cp:lastModifiedBy>
  <dcterms:created xsi:type="dcterms:W3CDTF">2018-12-17T20:20:05Z</dcterms:created>
  <dcterms:modified xsi:type="dcterms:W3CDTF">2018-12-24T04:15:22Z</dcterms:modified>
</cp:coreProperties>
</file>