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esktop\"/>
    </mc:Choice>
  </mc:AlternateContent>
  <xr:revisionPtr revIDLastSave="0" documentId="13_ncr:1_{E8EA94A4-B67C-436C-BDA6-6F551233E4BF}" xr6:coauthVersionLast="40" xr6:coauthVersionMax="40" xr10:uidLastSave="{00000000-0000-0000-0000-000000000000}"/>
  <bookViews>
    <workbookView xWindow="0" yWindow="0" windowWidth="11976" windowHeight="4596" activeTab="2" xr2:uid="{3C432B30-B9EB-47E7-B497-33C5C308436F}"/>
  </bookViews>
  <sheets>
    <sheet name="Resistencia al corte" sheetId="1" r:id="rId1"/>
    <sheet name="Solicitación timpano" sheetId="2" r:id="rId2"/>
    <sheet name="Solicitacion cercha made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3" i="3"/>
  <c r="B22" i="3"/>
  <c r="B21" i="3"/>
  <c r="B17" i="3"/>
  <c r="B16" i="3"/>
  <c r="B13" i="3"/>
  <c r="C17" i="2"/>
  <c r="C16" i="2"/>
  <c r="C15" i="2"/>
  <c r="E18" i="1"/>
  <c r="F18" i="1"/>
  <c r="G18" i="1" s="1"/>
  <c r="E19" i="1"/>
  <c r="F19" i="1"/>
  <c r="G19" i="1"/>
  <c r="H19" i="1"/>
  <c r="I19" i="1" s="1"/>
  <c r="J19" i="1" s="1"/>
  <c r="K19" i="1" s="1"/>
  <c r="E20" i="1"/>
  <c r="F20" i="1"/>
  <c r="G20" i="1"/>
  <c r="H20" i="1"/>
  <c r="I20" i="1"/>
  <c r="J20" i="1" s="1"/>
  <c r="K20" i="1" s="1"/>
  <c r="E21" i="1"/>
  <c r="F21" i="1"/>
  <c r="G21" i="1" s="1"/>
  <c r="I21" i="1" s="1"/>
  <c r="J21" i="1" s="1"/>
  <c r="K21" i="1" s="1"/>
  <c r="H21" i="1"/>
  <c r="E22" i="1"/>
  <c r="F22" i="1"/>
  <c r="H22" i="1" s="1"/>
  <c r="I22" i="1" s="1"/>
  <c r="J22" i="1" s="1"/>
  <c r="K22" i="1" s="1"/>
  <c r="G22" i="1"/>
  <c r="E23" i="1"/>
  <c r="F23" i="1"/>
  <c r="G23" i="1"/>
  <c r="H23" i="1"/>
  <c r="I23" i="1" s="1"/>
  <c r="J23" i="1" s="1"/>
  <c r="K23" i="1" s="1"/>
  <c r="E24" i="1"/>
  <c r="F24" i="1"/>
  <c r="G24" i="1" s="1"/>
  <c r="E25" i="1"/>
  <c r="F25" i="1"/>
  <c r="G25" i="1" s="1"/>
  <c r="E26" i="1"/>
  <c r="F26" i="1"/>
  <c r="H26" i="1" s="1"/>
  <c r="I26" i="1" s="1"/>
  <c r="J26" i="1" s="1"/>
  <c r="K26" i="1" s="1"/>
  <c r="G26" i="1"/>
  <c r="E27" i="1"/>
  <c r="F27" i="1"/>
  <c r="G27" i="1"/>
  <c r="H27" i="1"/>
  <c r="I27" i="1" s="1"/>
  <c r="J27" i="1" s="1"/>
  <c r="K27" i="1" s="1"/>
  <c r="E28" i="1"/>
  <c r="F28" i="1"/>
  <c r="G28" i="1"/>
  <c r="H28" i="1"/>
  <c r="I28" i="1"/>
  <c r="J28" i="1" s="1"/>
  <c r="K28" i="1" s="1"/>
  <c r="E29" i="1"/>
  <c r="F29" i="1"/>
  <c r="G29" i="1" s="1"/>
  <c r="I29" i="1" s="1"/>
  <c r="J29" i="1" s="1"/>
  <c r="K29" i="1" s="1"/>
  <c r="H29" i="1"/>
  <c r="E30" i="1"/>
  <c r="F30" i="1"/>
  <c r="H30" i="1" s="1"/>
  <c r="I30" i="1" s="1"/>
  <c r="J30" i="1" s="1"/>
  <c r="K30" i="1" s="1"/>
  <c r="G30" i="1"/>
  <c r="K17" i="1"/>
  <c r="J17" i="1"/>
  <c r="I17" i="1"/>
  <c r="B12" i="1"/>
  <c r="H17" i="1" s="1"/>
  <c r="G17" i="1"/>
  <c r="F17" i="1"/>
  <c r="E17" i="1"/>
  <c r="B9" i="1"/>
  <c r="B10" i="1"/>
  <c r="B13" i="1"/>
  <c r="H24" i="1" l="1"/>
  <c r="I24" i="1" s="1"/>
  <c r="J24" i="1" s="1"/>
  <c r="K24" i="1" s="1"/>
  <c r="H25" i="1"/>
  <c r="I25" i="1" s="1"/>
  <c r="J25" i="1" s="1"/>
  <c r="K25" i="1" s="1"/>
  <c r="H18" i="1"/>
  <c r="I18" i="1" s="1"/>
  <c r="J18" i="1" s="1"/>
  <c r="K18" i="1" s="1"/>
</calcChain>
</file>

<file path=xl/sharedStrings.xml><?xml version="1.0" encoding="utf-8"?>
<sst xmlns="http://schemas.openxmlformats.org/spreadsheetml/2006/main" count="53" uniqueCount="50">
  <si>
    <t>Pier</t>
  </si>
  <si>
    <t>hiladas</t>
  </si>
  <si>
    <t>N hiladas</t>
  </si>
  <si>
    <t>Caso 1: Sin considerar armadura de corte</t>
  </si>
  <si>
    <t>$V_2 \quad (tonf)$</t>
  </si>
  <si>
    <t>$M_3 \quad (tonf \cdot m)$</t>
  </si>
  <si>
    <t>$d \quad (m)$</t>
  </si>
  <si>
    <t>$\tau_{0} \quad (tonf/m^2)$</t>
  </si>
  <si>
    <t>$\tau_{1} \quad (tonf/m^2)$</t>
  </si>
  <si>
    <t>$\tau_{sol} \quad (tonf/m^2)$</t>
  </si>
  <si>
    <t>$M/Vd \quad (-)$</t>
  </si>
  <si>
    <t>$\rho_h \quad (-)$</t>
  </si>
  <si>
    <t>$f'm \quad (MPa)$</t>
  </si>
  <si>
    <t>$M/Vd=0 $</t>
  </si>
  <si>
    <t>$M/Vd=1$</t>
  </si>
  <si>
    <t>Caso 2: Armadura resiste todo el corte</t>
  </si>
  <si>
    <t>$b \quad (m)$</t>
  </si>
  <si>
    <t>$F_s \quad (Mpa)$</t>
  </si>
  <si>
    <t>$A_{esc} \quad (m^2)$</t>
  </si>
  <si>
    <t>$Escantillon \quad (m)$</t>
  </si>
  <si>
    <t>$\rho_{alb} \quad (tonf/m^3)$</t>
  </si>
  <si>
    <t>$t \quad (m)$</t>
  </si>
  <si>
    <t>$h_{timp} \quad (m)$</t>
  </si>
  <si>
    <t>Propiedades tímpano</t>
  </si>
  <si>
    <t>$L_{tim} \quad (m)$</t>
  </si>
  <si>
    <t>Propiedades cadena tímpano</t>
  </si>
  <si>
    <t>$L_{cad} \quad (m)$</t>
  </si>
  <si>
    <t>$h_{cad} \quad (m)$</t>
  </si>
  <si>
    <t>$\rho_{cad} \quad (tonf/m^3)$</t>
  </si>
  <si>
    <t>$Q_{timp} \quad (tonf/m)$</t>
  </si>
  <si>
    <t>$Q_{cad} \quad (tonf/m)$</t>
  </si>
  <si>
    <t>$Q_{total} \quad (tonf/m)$</t>
  </si>
  <si>
    <t>Propiedades madera</t>
  </si>
  <si>
    <t>$\rho_{madera} \quad (550kgf/m^3)$</t>
  </si>
  <si>
    <t>Volumen total de cercha (m3)</t>
  </si>
  <si>
    <t>N° costaneras</t>
  </si>
  <si>
    <t>Largo costaneras (m)</t>
  </si>
  <si>
    <t>Volumen total costaneras (m3)</t>
  </si>
  <si>
    <t>$t_{viga} \quad (mm)$</t>
  </si>
  <si>
    <t>$b_{viga} \quad (mm)$</t>
  </si>
  <si>
    <t>N° de cerchas</t>
  </si>
  <si>
    <t>$b_{tribut} \quad (m)$</t>
  </si>
  <si>
    <t>$V_{tribut} \quad (m^3)$</t>
  </si>
  <si>
    <t>Cargas puntuales</t>
  </si>
  <si>
    <t>$P_{cercha} \quad (kgf)$</t>
  </si>
  <si>
    <t>$P_{cost.int} \quad (kgf)$</t>
  </si>
  <si>
    <t>$P_{cost.timp} \quad (kgf)$</t>
  </si>
  <si>
    <t>$P_{tot.cercha} \quad (kgf)$</t>
  </si>
  <si>
    <t>$P_{tot.timp} \quad (kgf)$</t>
  </si>
  <si>
    <t>Solicitaciones a aplicar en ETABS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</si>
</sst>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"/>
    <numFmt numFmtId="167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3073" name="AutoShape 1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8969BCC1-2A4C-4629-9798-55D2E40D85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121920</xdr:rowOff>
    </xdr:to>
    <xdr:sp macro="" textlink="">
      <xdr:nvSpPr>
        <xdr:cNvPr id="3075" name="AutoShape 3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06EAF592-CF02-4882-87F0-137BED16AC95}"/>
            </a:ext>
          </a:extLst>
        </xdr:cNvPr>
        <xdr:cNvSpPr>
          <a:spLocks noChangeAspect="1" noChangeArrowheads="1"/>
        </xdr:cNvSpPr>
      </xdr:nvSpPr>
      <xdr:spPr bwMode="auto">
        <a:xfrm>
          <a:off x="79248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121920</xdr:rowOff>
    </xdr:to>
    <xdr:sp macro="" textlink="">
      <xdr:nvSpPr>
        <xdr:cNvPr id="3077" name="AutoShape 5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B01CDF37-B8B5-414A-8061-0E1ABE239D1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261228</xdr:colOff>
      <xdr:row>1</xdr:row>
      <xdr:rowOff>83820</xdr:rowOff>
    </xdr:from>
    <xdr:to>
      <xdr:col>13</xdr:col>
      <xdr:colOff>548791</xdr:colOff>
      <xdr:row>11</xdr:row>
      <xdr:rowOff>94857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6BEEC0-A639-4FFB-93BB-5CA76C82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368" y="274320"/>
          <a:ext cx="8212363" cy="1839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CA69-FFD3-42FF-AF12-189361EB5B99}">
  <dimension ref="A1:K89"/>
  <sheetViews>
    <sheetView topLeftCell="A10" workbookViewId="0">
      <selection activeCell="D11" sqref="D11"/>
    </sheetView>
  </sheetViews>
  <sheetFormatPr baseColWidth="10" defaultRowHeight="14.4" x14ac:dyDescent="0.3"/>
  <cols>
    <col min="1" max="1" width="34.77734375" bestFit="1" customWidth="1"/>
    <col min="2" max="2" width="16.44140625" bestFit="1" customWidth="1"/>
    <col min="3" max="3" width="24" bestFit="1" customWidth="1"/>
    <col min="4" max="4" width="12.33203125" bestFit="1" customWidth="1"/>
    <col min="5" max="5" width="25.88671875" bestFit="1" customWidth="1"/>
    <col min="6" max="6" width="15" bestFit="1" customWidth="1"/>
    <col min="7" max="8" width="24.5546875" bestFit="1" customWidth="1"/>
    <col min="9" max="9" width="16.109375" bestFit="1" customWidth="1"/>
  </cols>
  <sheetData>
    <row r="1" spans="1:11" x14ac:dyDescent="0.3">
      <c r="A1" s="2" t="s">
        <v>12</v>
      </c>
      <c r="B1" s="25">
        <v>3.8</v>
      </c>
    </row>
    <row r="2" spans="1:11" x14ac:dyDescent="0.3">
      <c r="A2" s="2" t="s">
        <v>16</v>
      </c>
      <c r="B2" s="25">
        <v>0.14000000000000001</v>
      </c>
    </row>
    <row r="3" spans="1:11" x14ac:dyDescent="0.3">
      <c r="A3" s="2" t="s">
        <v>17</v>
      </c>
      <c r="B3" s="25">
        <v>14000</v>
      </c>
    </row>
    <row r="4" spans="1:11" x14ac:dyDescent="0.3">
      <c r="A4" s="2" t="s">
        <v>18</v>
      </c>
      <c r="B4" s="25">
        <v>2.7708847204661971E-5</v>
      </c>
    </row>
    <row r="5" spans="1:11" x14ac:dyDescent="0.3">
      <c r="A5" s="5" t="s">
        <v>19</v>
      </c>
      <c r="B5" s="25">
        <v>0.08</v>
      </c>
    </row>
    <row r="8" spans="1:11" x14ac:dyDescent="0.3">
      <c r="A8" s="1" t="s">
        <v>3</v>
      </c>
    </row>
    <row r="9" spans="1:11" x14ac:dyDescent="0.3">
      <c r="A9" s="2" t="s">
        <v>13</v>
      </c>
      <c r="B9" s="3">
        <f>MIN(0.13*SQRT(B1),0.28)</f>
        <v>0.25341665296503307</v>
      </c>
    </row>
    <row r="10" spans="1:11" x14ac:dyDescent="0.3">
      <c r="A10" s="2" t="s">
        <v>14</v>
      </c>
      <c r="B10" s="3">
        <f>MIN(0.06*SQRT(B1),0.19)</f>
        <v>0.11696153213770756</v>
      </c>
    </row>
    <row r="11" spans="1:11" x14ac:dyDescent="0.3">
      <c r="A11" s="1" t="s">
        <v>15</v>
      </c>
    </row>
    <row r="12" spans="1:11" x14ac:dyDescent="0.3">
      <c r="A12" s="2" t="s">
        <v>13</v>
      </c>
      <c r="B12" s="3">
        <f>MIN(0.17*SQRT(B1),0.84)</f>
        <v>0.33139100772350477</v>
      </c>
    </row>
    <row r="13" spans="1:11" x14ac:dyDescent="0.3">
      <c r="A13" s="2" t="s">
        <v>14</v>
      </c>
      <c r="B13" s="3">
        <f>MIN(0.13*SQRT(B1),0.52)</f>
        <v>0.25341665296503307</v>
      </c>
    </row>
    <row r="16" spans="1:11" x14ac:dyDescent="0.3">
      <c r="A16" s="4" t="s">
        <v>0</v>
      </c>
      <c r="B16" s="4" t="s">
        <v>4</v>
      </c>
      <c r="C16" s="4" t="s">
        <v>5</v>
      </c>
      <c r="D16" s="4" t="s">
        <v>6</v>
      </c>
      <c r="E16" s="4" t="s">
        <v>9</v>
      </c>
      <c r="F16" s="4" t="s">
        <v>10</v>
      </c>
      <c r="G16" s="4" t="s">
        <v>7</v>
      </c>
      <c r="H16" s="4" t="s">
        <v>8</v>
      </c>
      <c r="I16" s="4" t="s">
        <v>11</v>
      </c>
      <c r="J16" s="4" t="s">
        <v>1</v>
      </c>
      <c r="K16" s="4" t="s">
        <v>2</v>
      </c>
    </row>
    <row r="17" spans="1:11" s="6" customFormat="1" x14ac:dyDescent="0.3">
      <c r="A17" s="7"/>
      <c r="B17" s="7">
        <v>-2.4980000000000002</v>
      </c>
      <c r="C17" s="7">
        <v>-1.2504</v>
      </c>
      <c r="D17" s="7">
        <v>0.86199999999999999</v>
      </c>
      <c r="E17" s="8">
        <f>ABS(B17/D17/$B$2)</f>
        <v>20.699370235333113</v>
      </c>
      <c r="F17" s="8">
        <f>C17/(B17*D17)</f>
        <v>0.58069657582214262</v>
      </c>
      <c r="G17" s="9">
        <f>100*IF(F17&gt;=1,$B$10,($B$10-$B$9)*(F17)+$B$9)</f>
        <v>17.417763154720838</v>
      </c>
      <c r="H17" s="9">
        <f>100*IF(F17&gt;=1,$B$13,($B$13-$B$12)*(F17)+$B$12)</f>
        <v>28.611156691331928</v>
      </c>
      <c r="I17" s="10">
        <f>IF(H17&lt;=E17,"agregar mas muros",IF(H17&lt;=G17,0.0006,1.1*ABS(B17)/($B$3*$B$2*D17)))</f>
        <v>1.6263790899190302E-3</v>
      </c>
      <c r="J17" s="8">
        <f>$B$4/(I17*$B$2*$B$5)</f>
        <v>1.5211731570067901</v>
      </c>
      <c r="K17" s="8">
        <f>IF(J17&gt;3,3,ROUNDDOWN(J17,0))</f>
        <v>1</v>
      </c>
    </row>
    <row r="18" spans="1:11" s="6" customFormat="1" x14ac:dyDescent="0.3">
      <c r="A18" s="7"/>
      <c r="B18" s="7">
        <v>-2.4980000000000002</v>
      </c>
      <c r="C18" s="7">
        <v>-1.2504</v>
      </c>
      <c r="D18" s="7">
        <v>0.86199999999999999</v>
      </c>
      <c r="E18" s="8">
        <f t="shared" ref="E18:E30" si="0">ABS(B18/D18/$B$2)</f>
        <v>20.699370235333113</v>
      </c>
      <c r="F18" s="8">
        <f t="shared" ref="F18:F30" si="1">C18/(B18*D18)</f>
        <v>0.58069657582214262</v>
      </c>
      <c r="G18" s="9">
        <f t="shared" ref="G18:G30" si="2">100*IF(F18&gt;=1,$B$10,($B$10-$B$9)*(F18)+$B$9)</f>
        <v>17.417763154720838</v>
      </c>
      <c r="H18" s="9">
        <f t="shared" ref="H18:H30" si="3">100*IF(F18&gt;=1,$B$13,($B$13-$B$12)*(F18)+$B$12)</f>
        <v>28.611156691331928</v>
      </c>
      <c r="I18" s="10">
        <f t="shared" ref="I18:I30" si="4">IF(H18&lt;=E18,"agregar mas muros",IF(H18&lt;=G18,0.0006,1.1*ABS(B18)/($B$3*$B$2*D18)))</f>
        <v>1.6263790899190302E-3</v>
      </c>
      <c r="J18" s="8">
        <f t="shared" ref="J18:J30" si="5">$B$4/(I18*$B$2*$B$5)</f>
        <v>1.5211731570067901</v>
      </c>
      <c r="K18" s="8">
        <f t="shared" ref="K18:K30" si="6">IF(J18&gt;3,3,ROUNDDOWN(J18,0))</f>
        <v>1</v>
      </c>
    </row>
    <row r="19" spans="1:11" s="6" customFormat="1" x14ac:dyDescent="0.3">
      <c r="A19" s="7"/>
      <c r="B19" s="7">
        <v>-2.4980000000000002</v>
      </c>
      <c r="C19" s="7">
        <v>-1.2504</v>
      </c>
      <c r="D19" s="7">
        <v>0.86199999999999999</v>
      </c>
      <c r="E19" s="8">
        <f t="shared" si="0"/>
        <v>20.699370235333113</v>
      </c>
      <c r="F19" s="8">
        <f t="shared" si="1"/>
        <v>0.58069657582214262</v>
      </c>
      <c r="G19" s="9">
        <f t="shared" si="2"/>
        <v>17.417763154720838</v>
      </c>
      <c r="H19" s="9">
        <f t="shared" si="3"/>
        <v>28.611156691331928</v>
      </c>
      <c r="I19" s="10">
        <f t="shared" si="4"/>
        <v>1.6263790899190302E-3</v>
      </c>
      <c r="J19" s="8">
        <f t="shared" si="5"/>
        <v>1.5211731570067901</v>
      </c>
      <c r="K19" s="8">
        <f t="shared" si="6"/>
        <v>1</v>
      </c>
    </row>
    <row r="20" spans="1:11" s="6" customFormat="1" x14ac:dyDescent="0.3">
      <c r="A20" s="7"/>
      <c r="B20" s="7">
        <v>-2.4980000000000002</v>
      </c>
      <c r="C20" s="7">
        <v>-1.2504</v>
      </c>
      <c r="D20" s="7">
        <v>0.86199999999999999</v>
      </c>
      <c r="E20" s="8">
        <f t="shared" si="0"/>
        <v>20.699370235333113</v>
      </c>
      <c r="F20" s="8">
        <f t="shared" si="1"/>
        <v>0.58069657582214262</v>
      </c>
      <c r="G20" s="9">
        <f t="shared" si="2"/>
        <v>17.417763154720838</v>
      </c>
      <c r="H20" s="9">
        <f t="shared" si="3"/>
        <v>28.611156691331928</v>
      </c>
      <c r="I20" s="10">
        <f t="shared" si="4"/>
        <v>1.6263790899190302E-3</v>
      </c>
      <c r="J20" s="8">
        <f t="shared" si="5"/>
        <v>1.5211731570067901</v>
      </c>
      <c r="K20" s="8">
        <f t="shared" si="6"/>
        <v>1</v>
      </c>
    </row>
    <row r="21" spans="1:11" s="6" customFormat="1" x14ac:dyDescent="0.3">
      <c r="A21" s="7"/>
      <c r="B21" s="7">
        <v>-2.4980000000000002</v>
      </c>
      <c r="C21" s="7">
        <v>-1.2504</v>
      </c>
      <c r="D21" s="7">
        <v>0.86199999999999999</v>
      </c>
      <c r="E21" s="8">
        <f t="shared" si="0"/>
        <v>20.699370235333113</v>
      </c>
      <c r="F21" s="8">
        <f t="shared" si="1"/>
        <v>0.58069657582214262</v>
      </c>
      <c r="G21" s="9">
        <f t="shared" si="2"/>
        <v>17.417763154720838</v>
      </c>
      <c r="H21" s="9">
        <f t="shared" si="3"/>
        <v>28.611156691331928</v>
      </c>
      <c r="I21" s="10">
        <f t="shared" si="4"/>
        <v>1.6263790899190302E-3</v>
      </c>
      <c r="J21" s="8">
        <f t="shared" si="5"/>
        <v>1.5211731570067901</v>
      </c>
      <c r="K21" s="8">
        <f t="shared" si="6"/>
        <v>1</v>
      </c>
    </row>
    <row r="22" spans="1:11" s="6" customFormat="1" x14ac:dyDescent="0.3">
      <c r="A22" s="7"/>
      <c r="B22" s="7">
        <v>-2.4980000000000002</v>
      </c>
      <c r="C22" s="7">
        <v>-1.2504</v>
      </c>
      <c r="D22" s="7">
        <v>0.86199999999999999</v>
      </c>
      <c r="E22" s="8">
        <f t="shared" si="0"/>
        <v>20.699370235333113</v>
      </c>
      <c r="F22" s="8">
        <f t="shared" si="1"/>
        <v>0.58069657582214262</v>
      </c>
      <c r="G22" s="9">
        <f t="shared" si="2"/>
        <v>17.417763154720838</v>
      </c>
      <c r="H22" s="9">
        <f t="shared" si="3"/>
        <v>28.611156691331928</v>
      </c>
      <c r="I22" s="10">
        <f t="shared" si="4"/>
        <v>1.6263790899190302E-3</v>
      </c>
      <c r="J22" s="8">
        <f t="shared" si="5"/>
        <v>1.5211731570067901</v>
      </c>
      <c r="K22" s="8">
        <f t="shared" si="6"/>
        <v>1</v>
      </c>
    </row>
    <row r="23" spans="1:11" s="6" customFormat="1" x14ac:dyDescent="0.3">
      <c r="A23" s="7"/>
      <c r="B23" s="7">
        <v>-2.4980000000000002</v>
      </c>
      <c r="C23" s="7">
        <v>-1.2504</v>
      </c>
      <c r="D23" s="7">
        <v>0.86199999999999999</v>
      </c>
      <c r="E23" s="8">
        <f t="shared" si="0"/>
        <v>20.699370235333113</v>
      </c>
      <c r="F23" s="8">
        <f t="shared" si="1"/>
        <v>0.58069657582214262</v>
      </c>
      <c r="G23" s="9">
        <f t="shared" si="2"/>
        <v>17.417763154720838</v>
      </c>
      <c r="H23" s="9">
        <f t="shared" si="3"/>
        <v>28.611156691331928</v>
      </c>
      <c r="I23" s="10">
        <f t="shared" si="4"/>
        <v>1.6263790899190302E-3</v>
      </c>
      <c r="J23" s="8">
        <f t="shared" si="5"/>
        <v>1.5211731570067901</v>
      </c>
      <c r="K23" s="8">
        <f t="shared" si="6"/>
        <v>1</v>
      </c>
    </row>
    <row r="24" spans="1:11" s="6" customFormat="1" x14ac:dyDescent="0.3">
      <c r="A24" s="7"/>
      <c r="B24" s="7">
        <v>-2.4980000000000002</v>
      </c>
      <c r="C24" s="7">
        <v>-1.2504</v>
      </c>
      <c r="D24" s="7">
        <v>0.86199999999999999</v>
      </c>
      <c r="E24" s="8">
        <f t="shared" si="0"/>
        <v>20.699370235333113</v>
      </c>
      <c r="F24" s="8">
        <f t="shared" si="1"/>
        <v>0.58069657582214262</v>
      </c>
      <c r="G24" s="9">
        <f t="shared" si="2"/>
        <v>17.417763154720838</v>
      </c>
      <c r="H24" s="9">
        <f t="shared" si="3"/>
        <v>28.611156691331928</v>
      </c>
      <c r="I24" s="10">
        <f t="shared" si="4"/>
        <v>1.6263790899190302E-3</v>
      </c>
      <c r="J24" s="8">
        <f t="shared" si="5"/>
        <v>1.5211731570067901</v>
      </c>
      <c r="K24" s="8">
        <f t="shared" si="6"/>
        <v>1</v>
      </c>
    </row>
    <row r="25" spans="1:11" s="6" customFormat="1" x14ac:dyDescent="0.3">
      <c r="A25" s="7"/>
      <c r="B25" s="7">
        <v>-2.4980000000000002</v>
      </c>
      <c r="C25" s="7">
        <v>-1.2504</v>
      </c>
      <c r="D25" s="7">
        <v>0.86199999999999999</v>
      </c>
      <c r="E25" s="8">
        <f t="shared" si="0"/>
        <v>20.699370235333113</v>
      </c>
      <c r="F25" s="8">
        <f t="shared" si="1"/>
        <v>0.58069657582214262</v>
      </c>
      <c r="G25" s="9">
        <f t="shared" si="2"/>
        <v>17.417763154720838</v>
      </c>
      <c r="H25" s="9">
        <f t="shared" si="3"/>
        <v>28.611156691331928</v>
      </c>
      <c r="I25" s="10">
        <f t="shared" si="4"/>
        <v>1.6263790899190302E-3</v>
      </c>
      <c r="J25" s="8">
        <f t="shared" si="5"/>
        <v>1.5211731570067901</v>
      </c>
      <c r="K25" s="8">
        <f t="shared" si="6"/>
        <v>1</v>
      </c>
    </row>
    <row r="26" spans="1:11" s="6" customFormat="1" x14ac:dyDescent="0.3">
      <c r="A26" s="7"/>
      <c r="B26" s="7">
        <v>-2.4980000000000002</v>
      </c>
      <c r="C26" s="7">
        <v>-1.2504</v>
      </c>
      <c r="D26" s="7">
        <v>0.86199999999999999</v>
      </c>
      <c r="E26" s="8">
        <f t="shared" si="0"/>
        <v>20.699370235333113</v>
      </c>
      <c r="F26" s="8">
        <f t="shared" si="1"/>
        <v>0.58069657582214262</v>
      </c>
      <c r="G26" s="9">
        <f t="shared" si="2"/>
        <v>17.417763154720838</v>
      </c>
      <c r="H26" s="9">
        <f t="shared" si="3"/>
        <v>28.611156691331928</v>
      </c>
      <c r="I26" s="10">
        <f t="shared" si="4"/>
        <v>1.6263790899190302E-3</v>
      </c>
      <c r="J26" s="8">
        <f t="shared" si="5"/>
        <v>1.5211731570067901</v>
      </c>
      <c r="K26" s="8">
        <f t="shared" si="6"/>
        <v>1</v>
      </c>
    </row>
    <row r="27" spans="1:11" s="6" customFormat="1" x14ac:dyDescent="0.3">
      <c r="A27" s="7"/>
      <c r="B27" s="7">
        <v>-2.4980000000000002</v>
      </c>
      <c r="C27" s="7">
        <v>-1.2504</v>
      </c>
      <c r="D27" s="7">
        <v>0.86199999999999999</v>
      </c>
      <c r="E27" s="8">
        <f t="shared" si="0"/>
        <v>20.699370235333113</v>
      </c>
      <c r="F27" s="8">
        <f t="shared" si="1"/>
        <v>0.58069657582214262</v>
      </c>
      <c r="G27" s="9">
        <f t="shared" si="2"/>
        <v>17.417763154720838</v>
      </c>
      <c r="H27" s="9">
        <f t="shared" si="3"/>
        <v>28.611156691331928</v>
      </c>
      <c r="I27" s="10">
        <f t="shared" si="4"/>
        <v>1.6263790899190302E-3</v>
      </c>
      <c r="J27" s="8">
        <f t="shared" si="5"/>
        <v>1.5211731570067901</v>
      </c>
      <c r="K27" s="8">
        <f t="shared" si="6"/>
        <v>1</v>
      </c>
    </row>
    <row r="28" spans="1:11" s="6" customFormat="1" x14ac:dyDescent="0.3">
      <c r="A28" s="7"/>
      <c r="B28" s="7">
        <v>-2.4980000000000002</v>
      </c>
      <c r="C28" s="7">
        <v>-1.2504</v>
      </c>
      <c r="D28" s="7">
        <v>0.86199999999999999</v>
      </c>
      <c r="E28" s="8">
        <f t="shared" si="0"/>
        <v>20.699370235333113</v>
      </c>
      <c r="F28" s="8">
        <f t="shared" si="1"/>
        <v>0.58069657582214262</v>
      </c>
      <c r="G28" s="9">
        <f t="shared" si="2"/>
        <v>17.417763154720838</v>
      </c>
      <c r="H28" s="9">
        <f t="shared" si="3"/>
        <v>28.611156691331928</v>
      </c>
      <c r="I28" s="10">
        <f t="shared" si="4"/>
        <v>1.6263790899190302E-3</v>
      </c>
      <c r="J28" s="8">
        <f t="shared" si="5"/>
        <v>1.5211731570067901</v>
      </c>
      <c r="K28" s="8">
        <f t="shared" si="6"/>
        <v>1</v>
      </c>
    </row>
    <row r="29" spans="1:11" s="6" customFormat="1" x14ac:dyDescent="0.3">
      <c r="A29" s="7"/>
      <c r="B29" s="7">
        <v>-2.4980000000000002</v>
      </c>
      <c r="C29" s="7">
        <v>-1.2504</v>
      </c>
      <c r="D29" s="7">
        <v>0.86199999999999999</v>
      </c>
      <c r="E29" s="8">
        <f t="shared" si="0"/>
        <v>20.699370235333113</v>
      </c>
      <c r="F29" s="8">
        <f t="shared" si="1"/>
        <v>0.58069657582214262</v>
      </c>
      <c r="G29" s="9">
        <f t="shared" si="2"/>
        <v>17.417763154720838</v>
      </c>
      <c r="H29" s="9">
        <f t="shared" si="3"/>
        <v>28.611156691331928</v>
      </c>
      <c r="I29" s="10">
        <f t="shared" si="4"/>
        <v>1.6263790899190302E-3</v>
      </c>
      <c r="J29" s="8">
        <f t="shared" si="5"/>
        <v>1.5211731570067901</v>
      </c>
      <c r="K29" s="8">
        <f t="shared" si="6"/>
        <v>1</v>
      </c>
    </row>
    <row r="30" spans="1:11" s="6" customFormat="1" x14ac:dyDescent="0.3">
      <c r="A30" s="7"/>
      <c r="B30" s="7">
        <v>-2.4980000000000002</v>
      </c>
      <c r="C30" s="7">
        <v>-1.2504</v>
      </c>
      <c r="D30" s="7">
        <v>0.86199999999999999</v>
      </c>
      <c r="E30" s="8">
        <f t="shared" si="0"/>
        <v>20.699370235333113</v>
      </c>
      <c r="F30" s="8">
        <f t="shared" si="1"/>
        <v>0.58069657582214262</v>
      </c>
      <c r="G30" s="9">
        <f t="shared" si="2"/>
        <v>17.417763154720838</v>
      </c>
      <c r="H30" s="9">
        <f t="shared" si="3"/>
        <v>28.611156691331928</v>
      </c>
      <c r="I30" s="10">
        <f t="shared" si="4"/>
        <v>1.6263790899190302E-3</v>
      </c>
      <c r="J30" s="8">
        <f t="shared" si="5"/>
        <v>1.5211731570067901</v>
      </c>
      <c r="K30" s="8">
        <f t="shared" si="6"/>
        <v>1</v>
      </c>
    </row>
    <row r="31" spans="1:11" s="6" customFormat="1" x14ac:dyDescent="0.3"/>
    <row r="32" spans="1:11" s="6" customFormat="1" x14ac:dyDescent="0.3"/>
    <row r="33" s="6" customFormat="1" x14ac:dyDescent="0.3"/>
    <row r="34" s="6" customFormat="1" x14ac:dyDescent="0.3"/>
    <row r="35" s="6" customFormat="1" x14ac:dyDescent="0.3"/>
    <row r="36" s="6" customFormat="1" x14ac:dyDescent="0.3"/>
    <row r="37" s="6" customFormat="1" x14ac:dyDescent="0.3"/>
    <row r="38" s="6" customFormat="1" x14ac:dyDescent="0.3"/>
    <row r="39" s="6" customFormat="1" x14ac:dyDescent="0.3"/>
    <row r="40" s="6" customFormat="1" x14ac:dyDescent="0.3"/>
    <row r="41" s="6" customFormat="1" x14ac:dyDescent="0.3"/>
    <row r="42" s="6" customFormat="1" x14ac:dyDescent="0.3"/>
    <row r="43" s="6" customFormat="1" x14ac:dyDescent="0.3"/>
    <row r="44" s="6" customFormat="1" x14ac:dyDescent="0.3"/>
    <row r="45" s="6" customFormat="1" x14ac:dyDescent="0.3"/>
    <row r="46" s="6" customFormat="1" x14ac:dyDescent="0.3"/>
    <row r="47" s="6" customFormat="1" x14ac:dyDescent="0.3"/>
    <row r="48" s="6" customFormat="1" x14ac:dyDescent="0.3"/>
    <row r="49" s="6" customFormat="1" x14ac:dyDescent="0.3"/>
    <row r="50" s="6" customFormat="1" x14ac:dyDescent="0.3"/>
    <row r="51" s="6" customFormat="1" x14ac:dyDescent="0.3"/>
    <row r="52" s="6" customFormat="1" x14ac:dyDescent="0.3"/>
    <row r="53" s="6" customFormat="1" x14ac:dyDescent="0.3"/>
    <row r="54" s="6" customFormat="1" x14ac:dyDescent="0.3"/>
    <row r="55" s="6" customFormat="1" x14ac:dyDescent="0.3"/>
    <row r="56" s="6" customFormat="1" x14ac:dyDescent="0.3"/>
    <row r="57" s="6" customFormat="1" x14ac:dyDescent="0.3"/>
    <row r="58" s="6" customFormat="1" x14ac:dyDescent="0.3"/>
    <row r="59" s="6" customFormat="1" x14ac:dyDescent="0.3"/>
    <row r="60" s="6" customFormat="1" x14ac:dyDescent="0.3"/>
    <row r="61" s="6" customFormat="1" x14ac:dyDescent="0.3"/>
    <row r="62" s="6" customFormat="1" x14ac:dyDescent="0.3"/>
    <row r="63" s="6" customFormat="1" x14ac:dyDescent="0.3"/>
    <row r="64" s="6" customFormat="1" x14ac:dyDescent="0.3"/>
    <row r="65" s="6" customFormat="1" x14ac:dyDescent="0.3"/>
    <row r="66" s="6" customFormat="1" x14ac:dyDescent="0.3"/>
    <row r="67" s="6" customFormat="1" x14ac:dyDescent="0.3"/>
    <row r="68" s="6" customFormat="1" x14ac:dyDescent="0.3"/>
    <row r="69" s="6" customFormat="1" x14ac:dyDescent="0.3"/>
    <row r="70" s="6" customFormat="1" x14ac:dyDescent="0.3"/>
    <row r="71" s="6" customFormat="1" x14ac:dyDescent="0.3"/>
    <row r="72" s="6" customFormat="1" x14ac:dyDescent="0.3"/>
    <row r="73" s="6" customFormat="1" x14ac:dyDescent="0.3"/>
    <row r="74" s="6" customFormat="1" x14ac:dyDescent="0.3"/>
    <row r="75" s="6" customFormat="1" x14ac:dyDescent="0.3"/>
    <row r="76" s="6" customFormat="1" x14ac:dyDescent="0.3"/>
    <row r="77" s="6" customFormat="1" x14ac:dyDescent="0.3"/>
    <row r="78" s="6" customFormat="1" x14ac:dyDescent="0.3"/>
    <row r="79" s="6" customFormat="1" x14ac:dyDescent="0.3"/>
    <row r="80" s="6" customFormat="1" x14ac:dyDescent="0.3"/>
    <row r="81" s="6" customFormat="1" x14ac:dyDescent="0.3"/>
    <row r="82" s="6" customFormat="1" x14ac:dyDescent="0.3"/>
    <row r="83" s="6" customFormat="1" x14ac:dyDescent="0.3"/>
    <row r="84" s="6" customFormat="1" x14ac:dyDescent="0.3"/>
    <row r="85" s="6" customFormat="1" x14ac:dyDescent="0.3"/>
    <row r="86" s="6" customFormat="1" x14ac:dyDescent="0.3"/>
    <row r="87" s="6" customFormat="1" x14ac:dyDescent="0.3"/>
    <row r="88" s="6" customFormat="1" x14ac:dyDescent="0.3"/>
    <row r="89" s="6" customFormat="1" x14ac:dyDescent="0.3"/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5F50-745A-40AF-AD65-075F51DE0E61}">
  <dimension ref="B2:C17"/>
  <sheetViews>
    <sheetView workbookViewId="0">
      <selection activeCell="C17" sqref="C17"/>
    </sheetView>
  </sheetViews>
  <sheetFormatPr baseColWidth="10" defaultRowHeight="14.4" x14ac:dyDescent="0.3"/>
  <cols>
    <col min="1" max="1" width="11.5546875" style="6"/>
    <col min="2" max="2" width="26.109375" style="6" bestFit="1" customWidth="1"/>
    <col min="3" max="16384" width="11.5546875" style="6"/>
  </cols>
  <sheetData>
    <row r="2" spans="2:3" x14ac:dyDescent="0.3">
      <c r="B2" s="11" t="s">
        <v>23</v>
      </c>
      <c r="C2" s="11"/>
    </row>
    <row r="3" spans="2:3" x14ac:dyDescent="0.3">
      <c r="B3" s="8" t="s">
        <v>20</v>
      </c>
      <c r="C3" s="8">
        <v>1.8</v>
      </c>
    </row>
    <row r="4" spans="2:3" x14ac:dyDescent="0.3">
      <c r="B4" s="8" t="s">
        <v>21</v>
      </c>
      <c r="C4" s="8">
        <v>0.14000000000000001</v>
      </c>
    </row>
    <row r="5" spans="2:3" x14ac:dyDescent="0.3">
      <c r="B5" s="8" t="s">
        <v>22</v>
      </c>
      <c r="C5" s="8">
        <v>1.04</v>
      </c>
    </row>
    <row r="6" spans="2:3" x14ac:dyDescent="0.3">
      <c r="B6" s="8" t="s">
        <v>24</v>
      </c>
      <c r="C6" s="8">
        <v>8.39</v>
      </c>
    </row>
    <row r="8" spans="2:3" x14ac:dyDescent="0.3">
      <c r="B8" s="11" t="s">
        <v>25</v>
      </c>
      <c r="C8" s="11"/>
    </row>
    <row r="9" spans="2:3" x14ac:dyDescent="0.3">
      <c r="B9" s="8" t="s">
        <v>28</v>
      </c>
      <c r="C9" s="8">
        <v>2.5</v>
      </c>
    </row>
    <row r="10" spans="2:3" x14ac:dyDescent="0.3">
      <c r="B10" s="8" t="s">
        <v>21</v>
      </c>
      <c r="C10" s="8">
        <v>0.14000000000000001</v>
      </c>
    </row>
    <row r="11" spans="2:3" x14ac:dyDescent="0.3">
      <c r="B11" s="8" t="s">
        <v>27</v>
      </c>
      <c r="C11" s="8">
        <v>0.12</v>
      </c>
    </row>
    <row r="12" spans="2:3" x14ac:dyDescent="0.3">
      <c r="B12" s="8" t="s">
        <v>26</v>
      </c>
      <c r="C12" s="8">
        <v>10.49</v>
      </c>
    </row>
    <row r="15" spans="2:3" x14ac:dyDescent="0.3">
      <c r="B15" s="8" t="s">
        <v>29</v>
      </c>
      <c r="C15" s="8">
        <f>C3*C4*C5</f>
        <v>0.26208000000000009</v>
      </c>
    </row>
    <row r="16" spans="2:3" x14ac:dyDescent="0.3">
      <c r="B16" s="8" t="s">
        <v>30</v>
      </c>
      <c r="C16" s="8">
        <f>C9*C10*C11</f>
        <v>4.2000000000000003E-2</v>
      </c>
    </row>
    <row r="17" spans="2:3" x14ac:dyDescent="0.3">
      <c r="B17" s="12" t="s">
        <v>31</v>
      </c>
      <c r="C17" s="12">
        <f>C15+C16</f>
        <v>0.30408000000000007</v>
      </c>
    </row>
  </sheetData>
  <mergeCells count="2">
    <mergeCell ref="B2:C2"/>
    <mergeCell ref="B8:C8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4323-B58A-4472-B8A9-BF42EC749805}">
  <dimension ref="A1:N28"/>
  <sheetViews>
    <sheetView tabSelected="1" zoomScaleNormal="100" workbookViewId="0">
      <selection activeCell="D26" sqref="D26"/>
    </sheetView>
  </sheetViews>
  <sheetFormatPr baseColWidth="10" defaultRowHeight="14.4" x14ac:dyDescent="0.3"/>
  <cols>
    <col min="1" max="1" width="32.109375" style="6" bestFit="1" customWidth="1"/>
    <col min="2" max="16384" width="11.5546875" style="6"/>
  </cols>
  <sheetData>
    <row r="1" spans="1:14" ht="15" thickBot="1" x14ac:dyDescent="0.35"/>
    <row r="2" spans="1:14" x14ac:dyDescent="0.3">
      <c r="D2" s="14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1:14" x14ac:dyDescent="0.3">
      <c r="A3" s="13" t="s">
        <v>32</v>
      </c>
      <c r="B3" s="13"/>
      <c r="D3" s="17"/>
      <c r="E3" s="18"/>
      <c r="F3" s="18"/>
      <c r="G3" s="18"/>
      <c r="H3" s="18"/>
      <c r="I3" s="18"/>
      <c r="J3" s="18"/>
      <c r="K3" s="18"/>
      <c r="L3" s="18"/>
      <c r="M3" s="18"/>
      <c r="N3" s="19"/>
    </row>
    <row r="4" spans="1:14" x14ac:dyDescent="0.3">
      <c r="A4" s="23" t="s">
        <v>33</v>
      </c>
      <c r="B4" s="8">
        <v>550</v>
      </c>
      <c r="D4" s="17"/>
      <c r="E4" s="18"/>
      <c r="F4" s="18"/>
      <c r="G4" s="18"/>
      <c r="H4" s="18"/>
      <c r="I4" s="18"/>
      <c r="J4" s="18"/>
      <c r="K4" s="18"/>
      <c r="L4" s="18"/>
      <c r="M4" s="18"/>
      <c r="N4" s="19"/>
    </row>
    <row r="5" spans="1:14" x14ac:dyDescent="0.3">
      <c r="A5" s="23" t="s">
        <v>39</v>
      </c>
      <c r="B5" s="8">
        <v>100</v>
      </c>
      <c r="D5" s="17"/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1:14" x14ac:dyDescent="0.3">
      <c r="A6" s="23" t="s">
        <v>38</v>
      </c>
      <c r="B6" s="8">
        <v>50</v>
      </c>
      <c r="D6" s="17"/>
      <c r="E6" s="18"/>
      <c r="F6" s="18"/>
      <c r="G6" s="18"/>
      <c r="H6" s="18"/>
      <c r="I6" s="18"/>
      <c r="J6" s="18"/>
      <c r="K6" s="18"/>
      <c r="L6" s="18"/>
      <c r="M6" s="18"/>
      <c r="N6" s="19"/>
    </row>
    <row r="7" spans="1:14" x14ac:dyDescent="0.3">
      <c r="A7" s="24"/>
      <c r="D7" s="17"/>
      <c r="E7" s="18"/>
      <c r="F7" s="18"/>
      <c r="G7" s="18"/>
      <c r="H7" s="18"/>
      <c r="I7" s="18"/>
      <c r="J7" s="18"/>
      <c r="K7" s="18"/>
      <c r="L7" s="18"/>
      <c r="M7" s="18"/>
      <c r="N7" s="19"/>
    </row>
    <row r="8" spans="1:14" x14ac:dyDescent="0.3">
      <c r="A8" s="24"/>
      <c r="D8" s="17"/>
      <c r="E8" s="18"/>
      <c r="F8" s="18"/>
      <c r="G8" s="18"/>
      <c r="H8" s="18"/>
      <c r="I8" s="18"/>
      <c r="J8" s="18"/>
      <c r="K8" s="18"/>
      <c r="L8" s="18"/>
      <c r="M8" s="18"/>
      <c r="N8" s="19"/>
    </row>
    <row r="9" spans="1:14" x14ac:dyDescent="0.3">
      <c r="A9" s="23" t="s">
        <v>34</v>
      </c>
      <c r="B9" s="8">
        <v>0.157</v>
      </c>
      <c r="D9" s="17"/>
      <c r="E9" s="18"/>
      <c r="F9" s="18"/>
      <c r="G9" s="18"/>
      <c r="H9" s="18"/>
      <c r="I9" s="18"/>
      <c r="J9" s="18"/>
      <c r="K9" s="18"/>
      <c r="L9" s="18"/>
      <c r="M9" s="18"/>
      <c r="N9" s="19"/>
    </row>
    <row r="10" spans="1:14" x14ac:dyDescent="0.3"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9"/>
    </row>
    <row r="11" spans="1:14" x14ac:dyDescent="0.3">
      <c r="A11" s="8" t="s">
        <v>35</v>
      </c>
      <c r="B11" s="8">
        <v>5</v>
      </c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9"/>
    </row>
    <row r="12" spans="1:14" ht="15" thickBot="1" x14ac:dyDescent="0.35">
      <c r="A12" s="8" t="s">
        <v>36</v>
      </c>
      <c r="B12" s="8">
        <v>8.5399999999999991</v>
      </c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2"/>
    </row>
    <row r="13" spans="1:14" x14ac:dyDescent="0.3">
      <c r="A13" s="8" t="s">
        <v>37</v>
      </c>
      <c r="B13" s="8">
        <f>B12*B6/1000*B5/1000</f>
        <v>4.2699999999999995E-2</v>
      </c>
    </row>
    <row r="15" spans="1:14" x14ac:dyDescent="0.3">
      <c r="A15" s="26" t="s">
        <v>40</v>
      </c>
      <c r="B15" s="26">
        <v>3</v>
      </c>
    </row>
    <row r="16" spans="1:14" x14ac:dyDescent="0.3">
      <c r="A16" s="8" t="s">
        <v>41</v>
      </c>
      <c r="B16" s="8">
        <f>B12/8</f>
        <v>1.0674999999999999</v>
      </c>
    </row>
    <row r="17" spans="1:2" x14ac:dyDescent="0.3">
      <c r="A17" s="8" t="s">
        <v>42</v>
      </c>
      <c r="B17" s="8">
        <f>B16*B6/1000*B5/1000</f>
        <v>5.3374999999999994E-3</v>
      </c>
    </row>
    <row r="20" spans="1:2" x14ac:dyDescent="0.3">
      <c r="A20" s="13" t="s">
        <v>43</v>
      </c>
      <c r="B20" s="13"/>
    </row>
    <row r="21" spans="1:2" x14ac:dyDescent="0.3">
      <c r="A21" s="8" t="s">
        <v>44</v>
      </c>
      <c r="B21" s="8">
        <f>B4*B9/2</f>
        <v>43.174999999999997</v>
      </c>
    </row>
    <row r="22" spans="1:2" x14ac:dyDescent="0.3">
      <c r="A22" s="8" t="s">
        <v>45</v>
      </c>
      <c r="B22" s="27">
        <f>B17*B4*2*5/2</f>
        <v>14.678124999999998</v>
      </c>
    </row>
    <row r="23" spans="1:2" x14ac:dyDescent="0.3">
      <c r="A23" s="8" t="s">
        <v>46</v>
      </c>
      <c r="B23" s="27">
        <f>B17*B4*5/2</f>
        <v>7.3390624999999989</v>
      </c>
    </row>
    <row r="26" spans="1:2" x14ac:dyDescent="0.3">
      <c r="A26" s="13" t="s">
        <v>49</v>
      </c>
      <c r="B26" s="13"/>
    </row>
    <row r="27" spans="1:2" x14ac:dyDescent="0.3">
      <c r="A27" s="8" t="s">
        <v>47</v>
      </c>
      <c r="B27" s="27">
        <f>B21+B22</f>
        <v>57.853124999999991</v>
      </c>
    </row>
    <row r="28" spans="1:2" x14ac:dyDescent="0.3">
      <c r="A28" s="8" t="s">
        <v>48</v>
      </c>
      <c r="B28" s="27">
        <f>B23</f>
        <v>7.3390624999999989</v>
      </c>
    </row>
  </sheetData>
  <mergeCells count="3">
    <mergeCell ref="A3:B3"/>
    <mergeCell ref="A20:B20"/>
    <mergeCell ref="A26:B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Resistencia al corte</vt:lpstr>
      <vt:lpstr>Solicitación timpano</vt:lpstr>
      <vt:lpstr>Solicitacion cercha madera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ignacio andres Yañez grandon</cp:lastModifiedBy>
  <dcterms:created xsi:type="dcterms:W3CDTF">2018-12-17T20:20:05Z</dcterms:created>
  <dcterms:modified xsi:type="dcterms:W3CDTF">2018-12-18T18:19:38Z</dcterms:modified>
</cp:coreProperties>
</file>