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esktop\proyecto edificios\proyecto-CI6501\presupuesto\"/>
    </mc:Choice>
  </mc:AlternateContent>
  <xr:revisionPtr revIDLastSave="0" documentId="13_ncr:1_{415865A8-649D-4110-BE7E-7CAE275E093B}" xr6:coauthVersionLast="40" xr6:coauthVersionMax="40" xr10:uidLastSave="{00000000-0000-0000-0000-000000000000}"/>
  <bookViews>
    <workbookView xWindow="0" yWindow="0" windowWidth="16380" windowHeight="8196" tabRatio="500" activeTab="1" xr2:uid="{00000000-000D-0000-FFFF-FFFF00000000}"/>
  </bookViews>
  <sheets>
    <sheet name="Presupuesto Original" sheetId="1" r:id="rId1"/>
    <sheet name="GG" sheetId="2" r:id="rId2"/>
    <sheet name="Personal CD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6" i="7" l="1"/>
  <c r="E16" i="7"/>
  <c r="F16" i="7"/>
  <c r="G16" i="7"/>
  <c r="H16" i="7"/>
  <c r="I16" i="7"/>
  <c r="J16" i="7"/>
  <c r="C16" i="7"/>
  <c r="T26" i="2"/>
  <c r="AC26" i="2" s="1"/>
  <c r="T27" i="2"/>
  <c r="AC27" i="2" s="1"/>
  <c r="T25" i="2"/>
  <c r="AC25" i="2" s="1"/>
  <c r="T24" i="2"/>
  <c r="AC24" i="2" s="1"/>
  <c r="T23" i="2"/>
  <c r="AC23" i="2" s="1"/>
  <c r="T22" i="2"/>
  <c r="AC22" i="2" s="1"/>
  <c r="T21" i="2"/>
  <c r="AC21" i="2" s="1"/>
  <c r="T20" i="2"/>
  <c r="AC20" i="2" s="1"/>
  <c r="AC28" i="2" l="1"/>
  <c r="D16" i="2"/>
  <c r="E16" i="2"/>
  <c r="H31" i="2" s="1"/>
  <c r="Q31" i="2" s="1"/>
  <c r="H28" i="2"/>
  <c r="Q28" i="2" s="1"/>
  <c r="H29" i="2"/>
  <c r="Q29" i="2" s="1"/>
  <c r="H30" i="2"/>
  <c r="Q30" i="2" s="1"/>
  <c r="H32" i="2"/>
  <c r="Q32" i="2" s="1"/>
  <c r="H33" i="2"/>
  <c r="Q33" i="2" s="1"/>
  <c r="H34" i="2"/>
  <c r="Q34" i="2" s="1"/>
  <c r="H35" i="2"/>
  <c r="Q35" i="2" s="1"/>
  <c r="H27" i="2"/>
  <c r="Q27" i="2" s="1"/>
  <c r="H26" i="2"/>
  <c r="Q26" i="2" s="1"/>
  <c r="H25" i="2"/>
  <c r="Q25" i="2" s="1"/>
  <c r="H24" i="2"/>
  <c r="Q24" i="2" s="1"/>
  <c r="J23" i="2"/>
  <c r="K23" i="2"/>
  <c r="L23" i="2"/>
  <c r="M23" i="2"/>
  <c r="N23" i="2"/>
  <c r="O23" i="2"/>
  <c r="P23" i="2"/>
  <c r="I23" i="2"/>
  <c r="H23" i="2"/>
  <c r="H22" i="2"/>
  <c r="Q22" i="2" s="1"/>
  <c r="E23" i="2"/>
  <c r="H38" i="2" s="1"/>
  <c r="Q38" i="2" s="1"/>
  <c r="E24" i="2"/>
  <c r="H39" i="2" s="1"/>
  <c r="Q39" i="2" s="1"/>
  <c r="E25" i="2"/>
  <c r="H40" i="2" s="1"/>
  <c r="Q40" i="2" s="1"/>
  <c r="E22" i="2"/>
  <c r="H37" i="2" s="1"/>
  <c r="Q37" i="2" s="1"/>
  <c r="P41" i="2" l="1"/>
  <c r="O41" i="2"/>
  <c r="J41" i="2"/>
  <c r="I41" i="2"/>
  <c r="N41" i="2"/>
  <c r="M41" i="2"/>
  <c r="L41" i="2"/>
  <c r="K41" i="2"/>
  <c r="Q23" i="2"/>
  <c r="Q41" i="2" s="1"/>
  <c r="G27" i="2" l="1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26" i="2"/>
  <c r="G25" i="2"/>
  <c r="G23" i="2"/>
  <c r="G22" i="2"/>
  <c r="F692" i="1" l="1"/>
  <c r="F691" i="1"/>
  <c r="F655" i="1"/>
  <c r="F653" i="1"/>
  <c r="F642" i="1"/>
  <c r="F630" i="1"/>
  <c r="F618" i="1"/>
  <c r="F606" i="1"/>
  <c r="F593" i="1"/>
  <c r="F582" i="1"/>
  <c r="F570" i="1"/>
  <c r="F564" i="1"/>
  <c r="E468" i="1"/>
  <c r="H453" i="1"/>
  <c r="I453" i="1" s="1"/>
  <c r="E445" i="1"/>
  <c r="E439" i="1"/>
  <c r="E426" i="1"/>
  <c r="E418" i="1"/>
  <c r="E415" i="1"/>
  <c r="E406" i="1"/>
  <c r="E396" i="1"/>
  <c r="E394" i="1"/>
  <c r="E388" i="1"/>
  <c r="E382" i="1"/>
  <c r="E372" i="1"/>
  <c r="E361" i="1"/>
  <c r="E359" i="1"/>
  <c r="E331" i="1"/>
  <c r="E321" i="1"/>
  <c r="E320" i="1"/>
  <c r="F300" i="1"/>
  <c r="E300" i="1"/>
  <c r="E281" i="1"/>
  <c r="F281" i="1" s="1"/>
  <c r="E262" i="1"/>
  <c r="F262" i="1" s="1"/>
  <c r="E243" i="1"/>
  <c r="F243" i="1" s="1"/>
  <c r="E240" i="1"/>
  <c r="E220" i="1"/>
  <c r="F220" i="1" s="1"/>
  <c r="E201" i="1"/>
  <c r="F201" i="1" s="1"/>
  <c r="E182" i="1"/>
  <c r="F182" i="1" s="1"/>
  <c r="F163" i="1"/>
  <c r="E163" i="1"/>
  <c r="E153" i="1"/>
  <c r="F153" i="1" s="1"/>
  <c r="E150" i="1"/>
  <c r="E133" i="1"/>
  <c r="F133" i="1" s="1"/>
  <c r="E130" i="1"/>
  <c r="H130" i="1" s="1"/>
  <c r="F111" i="1"/>
  <c r="E111" i="1"/>
  <c r="E92" i="1"/>
  <c r="F92" i="1" s="1"/>
  <c r="E85" i="1"/>
  <c r="F85" i="1" s="1"/>
  <c r="O74" i="1"/>
  <c r="N72" i="1"/>
  <c r="N71" i="1"/>
  <c r="N69" i="1"/>
  <c r="J69" i="1"/>
  <c r="F69" i="1"/>
  <c r="E69" i="1"/>
  <c r="N68" i="1"/>
  <c r="J68" i="1"/>
  <c r="N67" i="1"/>
  <c r="J67" i="1"/>
  <c r="N66" i="1"/>
  <c r="J66" i="1"/>
  <c r="E66" i="1"/>
  <c r="J65" i="1"/>
  <c r="I65" i="1"/>
  <c r="M64" i="1"/>
  <c r="J64" i="1"/>
  <c r="I64" i="1"/>
  <c r="K64" i="1" s="1"/>
  <c r="E63" i="1"/>
  <c r="H63" i="1" s="1"/>
  <c r="H59" i="1"/>
  <c r="H56" i="1"/>
  <c r="H53" i="1"/>
  <c r="E50" i="1"/>
  <c r="H46" i="1"/>
  <c r="H42" i="1"/>
  <c r="H39" i="1"/>
  <c r="H36" i="1"/>
  <c r="E34" i="1"/>
</calcChain>
</file>

<file path=xl/sharedStrings.xml><?xml version="1.0" encoding="utf-8"?>
<sst xmlns="http://schemas.openxmlformats.org/spreadsheetml/2006/main" count="1543" uniqueCount="860">
  <si>
    <t>ITEMIZACION DEL PRESUPUESTO</t>
  </si>
  <si>
    <t>Obra                  : EDIFICIO 4 PISOS</t>
  </si>
  <si>
    <t>Contratista     : Empresa Constructora xxxxxx</t>
  </si>
  <si>
    <t>Código</t>
  </si>
  <si>
    <t>Descripción</t>
  </si>
  <si>
    <t>Ud</t>
  </si>
  <si>
    <t>Cantidad</t>
  </si>
  <si>
    <t>Precio</t>
  </si>
  <si>
    <t>Total</t>
  </si>
  <si>
    <t>UNIT.</t>
  </si>
  <si>
    <t>U.F.</t>
  </si>
  <si>
    <t>1.0</t>
  </si>
  <si>
    <t>INSTALACION DE FAENAS</t>
  </si>
  <si>
    <t>1.1.0</t>
  </si>
  <si>
    <t>CIERRES PROVISORIOS</t>
  </si>
  <si>
    <t>ML</t>
  </si>
  <si>
    <t>1.2.0</t>
  </si>
  <si>
    <t>CONSTRUCCIONES PROVISORIAS</t>
  </si>
  <si>
    <t>1.2.1</t>
  </si>
  <si>
    <t>OFICINAS GENERALES Y DE LA  ITO</t>
  </si>
  <si>
    <t>M2</t>
  </si>
  <si>
    <t>1.2.2</t>
  </si>
  <si>
    <t>BODEGA DE MATERIALES</t>
  </si>
  <si>
    <t>1.2.3</t>
  </si>
  <si>
    <t>TALLERES DE TRABAJO</t>
  </si>
  <si>
    <t>1.2.4</t>
  </si>
  <si>
    <t>COMEDORES Y OTROS</t>
  </si>
  <si>
    <t>1.2.5</t>
  </si>
  <si>
    <t>SERVICIOS HIGIENICOS</t>
  </si>
  <si>
    <t>1.3.0</t>
  </si>
  <si>
    <t>INSTALACIONES PROVISORIAS</t>
  </si>
  <si>
    <t>1.3.1</t>
  </si>
  <si>
    <t>INST.ELECT. DE FAENA</t>
  </si>
  <si>
    <t>GL</t>
  </si>
  <si>
    <t>1.3.2</t>
  </si>
  <si>
    <t>INST. ALCANTARILLADO PROV.</t>
  </si>
  <si>
    <t>1.3.3</t>
  </si>
  <si>
    <t>INST. AGUA POTABLE PROV.</t>
  </si>
  <si>
    <t>1.3.4</t>
  </si>
  <si>
    <t>COMUNICACIONES (TEL Y FAX)</t>
  </si>
  <si>
    <t>1.3.5</t>
  </si>
  <si>
    <t>GAS</t>
  </si>
  <si>
    <t>1.3.6</t>
  </si>
  <si>
    <t>PETROLEO Y OTROS INSUMOS P/PRUE</t>
  </si>
  <si>
    <t>1.3.7</t>
  </si>
  <si>
    <t>LETREROS</t>
  </si>
  <si>
    <t>1.3.8</t>
  </si>
  <si>
    <t>ARCH.PLANOS Y PLANOS AS BUILT</t>
  </si>
  <si>
    <t>1.3.9</t>
  </si>
  <si>
    <t>ACOPIO MAT. Y EXTRAC. ESCOMBROS</t>
  </si>
  <si>
    <t>1.3.9.1</t>
  </si>
  <si>
    <t>REP.VEREDA Y DEMAS VIA PUBLICA</t>
  </si>
  <si>
    <t>1.3.9.2</t>
  </si>
  <si>
    <t>ASEO Y LIMPIEZA FINAL</t>
  </si>
  <si>
    <t>1.3.9.3</t>
  </si>
  <si>
    <t>APOYO CONTRATOS PARALELOS</t>
  </si>
  <si>
    <t>OBRA GRUESA</t>
  </si>
  <si>
    <t>2.1.0</t>
  </si>
  <si>
    <t>TRAZADO Y NIVELES</t>
  </si>
  <si>
    <t>2.1.1</t>
  </si>
  <si>
    <t>REPLANTEO</t>
  </si>
  <si>
    <t>2.1.2</t>
  </si>
  <si>
    <t>TRAZADOS Y NIVELES</t>
  </si>
  <si>
    <t>2.2.0</t>
  </si>
  <si>
    <t>MOVIMIENTO DE TIERRA</t>
  </si>
  <si>
    <t>2.2.1</t>
  </si>
  <si>
    <t>EXCAVACIONES A MAQUINA</t>
  </si>
  <si>
    <t>M3</t>
  </si>
  <si>
    <t>Exc.a maquina Sector Edificio A</t>
  </si>
  <si>
    <t>Exc.a maquina Sector Edificio B</t>
  </si>
  <si>
    <t>2.2.2</t>
  </si>
  <si>
    <t>EXCAVACIONES A MANO</t>
  </si>
  <si>
    <t>Exc. a mano Setor edificio A</t>
  </si>
  <si>
    <t>Exc. a mano Setor edificio B</t>
  </si>
  <si>
    <t>2.2.3</t>
  </si>
  <si>
    <t>RELLENOS COMPACTADOS</t>
  </si>
  <si>
    <t>Rellenos compactados Sector Edificio A</t>
  </si>
  <si>
    <t>Rellenos compactados Sector Edificio B</t>
  </si>
  <si>
    <t>2.2.4</t>
  </si>
  <si>
    <t>EXTRACCION DE EXCEDENTES</t>
  </si>
  <si>
    <t>Extracción de excedentes Sector Edificio A</t>
  </si>
  <si>
    <t>Extracción de excedentes Sector Edificio B</t>
  </si>
  <si>
    <t>2.3.0</t>
  </si>
  <si>
    <t>HORMIGONES</t>
  </si>
  <si>
    <t>2.3.1</t>
  </si>
  <si>
    <t>EMPLANTILLADOS</t>
  </si>
  <si>
    <t>Emplantillados Sector Edificio A</t>
  </si>
  <si>
    <t>Emplantillados Sector Edificio B</t>
  </si>
  <si>
    <t>2.3.2</t>
  </si>
  <si>
    <t>RADIER DE HORMIGON</t>
  </si>
  <si>
    <t>2.3.2.1</t>
  </si>
  <si>
    <t>B.ESTAB. BAJO RADIER E = 15 CMS</t>
  </si>
  <si>
    <t>Base estabilizada Sector Edificio A</t>
  </si>
  <si>
    <t>Base estabilizada Sector Edificio B</t>
  </si>
  <si>
    <t>2.3.2.2</t>
  </si>
  <si>
    <t>HORMIGON RADIERES</t>
  </si>
  <si>
    <t>Hormigón radier Sector Edificio A</t>
  </si>
  <si>
    <t>Hormigón radier Sector Edificio B</t>
  </si>
  <si>
    <t>2.3.2.3</t>
  </si>
  <si>
    <t>TERMINACION CON HELICOPTERO</t>
  </si>
  <si>
    <t>Terminación con helicoptero Sector Edificio A</t>
  </si>
  <si>
    <t>Terminación con helicoptero Sector Edificio B</t>
  </si>
  <si>
    <t>2.3.2.4</t>
  </si>
  <si>
    <t>TERM.HORM.ESTRIADO RAMPA</t>
  </si>
  <si>
    <t>Terminación Horm.estriado Rampa  Piso 1° Edificio A</t>
  </si>
  <si>
    <t>Terminación Horm.estriado Rampa  Piso 1° Edificio B</t>
  </si>
  <si>
    <t>2.3.3</t>
  </si>
  <si>
    <t>2.3.3.1</t>
  </si>
  <si>
    <t>HORMIGON FUNDACIONES</t>
  </si>
  <si>
    <t>M3.</t>
  </si>
  <si>
    <t>Hormigón fundaciones Sector Edificio A</t>
  </si>
  <si>
    <t>Hormigón fundaciones Sector Edificio B</t>
  </si>
  <si>
    <t>2.3.3.2</t>
  </si>
  <si>
    <t>HORMIGON SUBTERRANEO</t>
  </si>
  <si>
    <t>Hormigón Subt. Sector Edificio A</t>
  </si>
  <si>
    <t>Hormigón Subt. Sector Edificio B</t>
  </si>
  <si>
    <t>2.3.3.3</t>
  </si>
  <si>
    <t>HORMIGON VIGAS</t>
  </si>
  <si>
    <t>SUBTERRANEO</t>
  </si>
  <si>
    <t>Hormigón vigasSubterrano Sector Edificio A</t>
  </si>
  <si>
    <t>Hormigón vigasSubterrano Sector Edificio B</t>
  </si>
  <si>
    <t>PISO 1</t>
  </si>
  <si>
    <t>Hormigón vigas Piso 1 Sector Edificio A</t>
  </si>
  <si>
    <t>Hormigón vigasPiso 1 Sector Edificio B</t>
  </si>
  <si>
    <t>PISO 2</t>
  </si>
  <si>
    <t>Hormigón vigas Piso 2 Sector Edificio A</t>
  </si>
  <si>
    <t>Hormigón vigas Piso 2 Sector Edificio B</t>
  </si>
  <si>
    <t>PISO 3</t>
  </si>
  <si>
    <t>Hormigón vigas Piso 3 Sector Edificio A</t>
  </si>
  <si>
    <t>Hormigón vigasPiso 3 Sector Edificio B</t>
  </si>
  <si>
    <t>PISO 4</t>
  </si>
  <si>
    <t>Hormigón vigas Piso 4 Sector Edificio A</t>
  </si>
  <si>
    <t>Hormigón vigasPiso 4 Sector Edificio B</t>
  </si>
  <si>
    <t>2.3.3.4</t>
  </si>
  <si>
    <t>HORMIGON LOSAS</t>
  </si>
  <si>
    <t>Hormigón losas Piso 1 Sector Edificio A</t>
  </si>
  <si>
    <t>Hormigón losas Piso 1 Sector Edificio B</t>
  </si>
  <si>
    <t>Hormigón losas Piso 4 Sector Edificio A</t>
  </si>
  <si>
    <t>Hormigón losas Piso 4 Sector Edificio B</t>
  </si>
  <si>
    <t>2.3.3.5</t>
  </si>
  <si>
    <t>HORMIGON PILARES</t>
  </si>
  <si>
    <t>Hormigón Pilares Subt.Sector Edificio A</t>
  </si>
  <si>
    <t>Hormigón Pilares Subt.Sector Edificio B</t>
  </si>
  <si>
    <t>Hormigón Pilares Piso 1 Sector Edificio A</t>
  </si>
  <si>
    <t>Hormigón Pilares Piso 1 Sector Edificio B</t>
  </si>
  <si>
    <t>Hormigón Pilares Piso 2 Sector Edificio A</t>
  </si>
  <si>
    <t>Hormigón Pilares Piso 2 Sector Edificio B</t>
  </si>
  <si>
    <t>Hormigón Pilares Piso 3 Sector Edificio A</t>
  </si>
  <si>
    <t>Hormigón Pilares Piso 3 Sector Edificio B</t>
  </si>
  <si>
    <t>Hormigón Pilares Piso 4 Sector Edificio A</t>
  </si>
  <si>
    <t>Hormigón Pilares Piso 4 Sector Edificio B</t>
  </si>
  <si>
    <t>PISO 5</t>
  </si>
  <si>
    <t>Hormigón Pilares Piso 5 Sector Edificio A</t>
  </si>
  <si>
    <t>Hormigón Pilares Piso 5 Sector Edificio B</t>
  </si>
  <si>
    <t>2.3.3.6</t>
  </si>
  <si>
    <t>HORMIGON DE MUROS</t>
  </si>
  <si>
    <t>Hormigón armado Muros Subt. Sector Edificio A</t>
  </si>
  <si>
    <t>Hormigón Muros Subt. Sector Edificio B</t>
  </si>
  <si>
    <t>Hormigón Muros Piso 1 Sector Edificio A</t>
  </si>
  <si>
    <t>Hormigón Muros Piso 1 Sector Edificio B</t>
  </si>
  <si>
    <t>Hormigón Muros Piso 2 Sector Edificio A</t>
  </si>
  <si>
    <t>Hormigón Muros Piso 2 Sector Edificio B</t>
  </si>
  <si>
    <t>Hormigón Muros Piso 3 Sector Edificio A</t>
  </si>
  <si>
    <t>Hormigón Muros Piso 3 Sector Edificio B</t>
  </si>
  <si>
    <t>Hormigón Muros Piso 4 Sector Edificio A</t>
  </si>
  <si>
    <t>Hormigón Muros Piso 4 Sector Edificio B</t>
  </si>
  <si>
    <t>Hormigón Muros Piso 5 Sector Edificio A</t>
  </si>
  <si>
    <t>Hormigón Muros Piso 5 Sector Edificio B</t>
  </si>
  <si>
    <t>2.3.3.7</t>
  </si>
  <si>
    <t>HORMIGONES CON ADITIVO IMPERMEABILIZANTE</t>
  </si>
  <si>
    <t>Hormigón con aditivo Sector Edificio A</t>
  </si>
  <si>
    <t>Hormigón con aditivo Sector Edificio B</t>
  </si>
  <si>
    <t>2.3.3.8</t>
  </si>
  <si>
    <t>HORMIGONES POSTENSADO</t>
  </si>
  <si>
    <t>Hormigón Postensado losa Subt. Edificio A</t>
  </si>
  <si>
    <t>Hormigón Postensado losa Subt. Edificio B</t>
  </si>
  <si>
    <t>Hormigón Postensado losa Piso 1 Edificio A</t>
  </si>
  <si>
    <t>Hormigón Postensado losa Piso 1 Edificio B</t>
  </si>
  <si>
    <t>Hormigón Postensado losa Piso 2 Edificio A</t>
  </si>
  <si>
    <t>Hormigón Postensado losa Piso 2 Edificio B</t>
  </si>
  <si>
    <t>Hormigón Postensado losa Piso 3 Edificio A</t>
  </si>
  <si>
    <t>Hormigón Postensado losa Piso 3. Edificio B</t>
  </si>
  <si>
    <t>Hormigón Postensado losa Piso 4 Edificio A</t>
  </si>
  <si>
    <t>Hormigón Postensado losa Piso 4. Edificio B</t>
  </si>
  <si>
    <t>2.3.4</t>
  </si>
  <si>
    <t>SOBRELOSAS DE MORTERO 7 CM</t>
  </si>
  <si>
    <t>SOBRELOSAS TERRAZAS  y 1 PISO</t>
  </si>
  <si>
    <t>Sobrelosas terrazas y Piso 1 Sector Edificio A</t>
  </si>
  <si>
    <t>Sobrelosas terrazas y Piso 1 Sector Edificio B</t>
  </si>
  <si>
    <t>ALTILLO PISO 1</t>
  </si>
  <si>
    <t>Supongo que esto es para cada edificio, multiplico la cantidad total por 2</t>
  </si>
  <si>
    <t>Vereda EXTERIOR</t>
  </si>
  <si>
    <t>ALTILLO PISO 2</t>
  </si>
  <si>
    <t>CUARTO PISO</t>
  </si>
  <si>
    <t>QUINTO PISO</t>
  </si>
  <si>
    <t>2.4.0</t>
  </si>
  <si>
    <t>MOLDAJES</t>
  </si>
  <si>
    <t>2.4.1</t>
  </si>
  <si>
    <t>MOLDAJE FUNDACIONES</t>
  </si>
  <si>
    <t>Moldajes Fundaciones Sector Edificio A</t>
  </si>
  <si>
    <t>Moldajes Fundaciones Sector Edificio B</t>
  </si>
  <si>
    <t>2.4.2</t>
  </si>
  <si>
    <t>MOLDAJE DE VIGAS</t>
  </si>
  <si>
    <t>Moldaje de vigas Subt. Sector Edif. A</t>
  </si>
  <si>
    <t>Moldaje de vigas Subt. Sector Edif. B</t>
  </si>
  <si>
    <t>Moldaje de vigasPiso 1 Sector Edif. A</t>
  </si>
  <si>
    <t>Moldaje de vigasPiso 1 Sector Edif. B</t>
  </si>
  <si>
    <t>Moldaje de vigasPiso 2 Sector Edif. A</t>
  </si>
  <si>
    <t>Moldaje de vigasPiso 2 Sector Edif. B</t>
  </si>
  <si>
    <t>Moldaje de vigasPiso 3 Sector Edif. A</t>
  </si>
  <si>
    <t>Moldaje de vigasPiso 3 Sector Edif. B</t>
  </si>
  <si>
    <t>Moldaje de vigasPiso 4 Sector Edif. A</t>
  </si>
  <si>
    <t>Moldaje de vigasPiso 4 Sector Edif. B</t>
  </si>
  <si>
    <t>Moldaje de vigasPiso 5 Sector Edif. A</t>
  </si>
  <si>
    <t>Moldaje de vigasPiso 5 Sector Edif. B</t>
  </si>
  <si>
    <t>2.4.3</t>
  </si>
  <si>
    <t>MOLDAJE DE LOSAS</t>
  </si>
  <si>
    <t>Moldaje losas Subt. Sector Edif. A</t>
  </si>
  <si>
    <t>Moldaje losas Subt. Sector Edif. B</t>
  </si>
  <si>
    <t>Moldaje losas Piso 1 Sector Edif. A</t>
  </si>
  <si>
    <t>Moldaje losas Piso 1 Sector Edif. B</t>
  </si>
  <si>
    <t>Moldaje losas Piso 2 Sector Edif. A</t>
  </si>
  <si>
    <t>Moldaje losas Piso 2 Sector Edif. B</t>
  </si>
  <si>
    <t>Moldaje losas Piso 3 Sector Edif. A</t>
  </si>
  <si>
    <t>Moldaje losas Piso 3 Sector Edif. B</t>
  </si>
  <si>
    <t>Moldaje losas Piso 4 Sector Edif. A</t>
  </si>
  <si>
    <t>Moldaje losas Piso 4 Sector Edif. B</t>
  </si>
  <si>
    <t>Moldaje losas Piso 5 Sector Edif. A</t>
  </si>
  <si>
    <t>Moldaje losas Piso 5 Sector Edif. B</t>
  </si>
  <si>
    <t>2.4.4</t>
  </si>
  <si>
    <t>MOLDAJE DE PILARES</t>
  </si>
  <si>
    <t>Moldaje  pilares Subt. Sector Edif. A</t>
  </si>
  <si>
    <t>Moldaje  pilares Subt. Sector Edif. B</t>
  </si>
  <si>
    <t>Moldaje  pilares Piso 1 Sector Edif. A</t>
  </si>
  <si>
    <t>Moldaje  pilares Piso 1 Sector Edif. B</t>
  </si>
  <si>
    <t>Moldaje  pilares Piso 2 Sector Edif. A</t>
  </si>
  <si>
    <t>Moldaje  pilares Piso 2 Sector Edif. B</t>
  </si>
  <si>
    <t>Moldaje  pilares Piso 3 Sector Edif. A</t>
  </si>
  <si>
    <t>Moldaje  pilares Piso 3 Sector Edif. B</t>
  </si>
  <si>
    <t>Moldaje  pilares Piso 4 Sector Edif. A</t>
  </si>
  <si>
    <t>Moldaje  pilares Piso 4 Sector Edif. B</t>
  </si>
  <si>
    <t>Moldaje  pilares Piso 5 Sector Edif. A</t>
  </si>
  <si>
    <t>Moldaje  pilares Piso 5 Sector Edif. B</t>
  </si>
  <si>
    <t>2.4.5</t>
  </si>
  <si>
    <t>MOLDAJE DE MUROS</t>
  </si>
  <si>
    <t>Moldaje  muros Subterraneo Sector Edif. A</t>
  </si>
  <si>
    <t>Moldaje  muros Subterraneo Sector Edif. B</t>
  </si>
  <si>
    <t>Moldaje  muros Piso 1 Sector Edif. A</t>
  </si>
  <si>
    <t>Moldaje  muros Piso 1 Sector Edif. B</t>
  </si>
  <si>
    <t>Moldaje  muros Piso 2 Sector Edif. A</t>
  </si>
  <si>
    <t>Moldaje  muros Piso 2 Sector Edif. B</t>
  </si>
  <si>
    <t>Moldaje  muros Piso 3 Sector Edif. A</t>
  </si>
  <si>
    <t>Moldaje  muros Piso 3 Sector Edif. B</t>
  </si>
  <si>
    <t>Moldaje  muros Piso 4 Sector Edif. A</t>
  </si>
  <si>
    <t>Moldaje  muros Piso 4 Sector Edif. B</t>
  </si>
  <si>
    <t>Moldaje  muros Piso 5 Sector Edif. A</t>
  </si>
  <si>
    <t>Moldaje  muros Piso 5 Sector Edif. B</t>
  </si>
  <si>
    <t>2.5.0</t>
  </si>
  <si>
    <t>ACERO DE REFUERZO</t>
  </si>
  <si>
    <t>2.5.1</t>
  </si>
  <si>
    <t>ACERO REF. FUNDACIONES</t>
  </si>
  <si>
    <t>KG</t>
  </si>
  <si>
    <t>Acero Resf. Fundaciones sector Edificio A</t>
  </si>
  <si>
    <t>Acero Resf. Fundaciones sector Edificio B</t>
  </si>
  <si>
    <t>2.5.2</t>
  </si>
  <si>
    <t>ACERO REFUERZO DE VIGAS</t>
  </si>
  <si>
    <t>ACERO SUBTERRANEO</t>
  </si>
  <si>
    <t>Acero resfuerzo vigas Subt.Sector Edificio A</t>
  </si>
  <si>
    <t>Acero resfuerzo vigas Subt.Sector Edificio B</t>
  </si>
  <si>
    <t>Acero resfuerzo vigas Piso 1 Sector Edificio A</t>
  </si>
  <si>
    <t>Acero resfuerzo vigas Piso 1 Sector Edificio B</t>
  </si>
  <si>
    <t>Acero resfuerzo vigas Piso 2 Sector Edificio A</t>
  </si>
  <si>
    <t>Acero resfuerzo vigas Piso 2 Sector Edificio B</t>
  </si>
  <si>
    <t>Acero resfuerzo vigas Piso 3 Sector Edificio A</t>
  </si>
  <si>
    <t>Acero resfuerzo vigas Piso 3 Sector Edificio B</t>
  </si>
  <si>
    <t>Acero resfuerzo vigas Piso 4 Sector Edificio A</t>
  </si>
  <si>
    <t>Acero resfuerzo vigas Piso 4 Sector Edificio B</t>
  </si>
  <si>
    <t>Acero resfuerzo vigas Piso 5 Sector Edificio A</t>
  </si>
  <si>
    <t>Acero resfuerzo vigas Piso 5 Sector Edificio B</t>
  </si>
  <si>
    <t>2.5.3</t>
  </si>
  <si>
    <t>ACERO REFUERZO DE LOSAS</t>
  </si>
  <si>
    <t>Acero resfuerzo losas Subt. Sector Edificio A</t>
  </si>
  <si>
    <t>Acero resfuerzo losas Subt. Sector Edificio B</t>
  </si>
  <si>
    <t>Acero resfuerzo losas Piso 1 Sector Edificio A</t>
  </si>
  <si>
    <t>Acero resfuerzo losas Piso 1 Sector Edificio B</t>
  </si>
  <si>
    <t>Acero resfuerzo losas Piso 2 Sector Edificio A</t>
  </si>
  <si>
    <t>Acero resfuerzo losas Piso 2 Sector Edificio B</t>
  </si>
  <si>
    <t>Acero resfuerzo losas Piso 3 Sector Edificio A</t>
  </si>
  <si>
    <t>Acero resfuerzo losas Piso 3 Sector Edificio B</t>
  </si>
  <si>
    <t>Acero resfuerzo losas Piso 4 Sector Edificio A</t>
  </si>
  <si>
    <t>Acero resfuerzo losas Piso 4 Sector Edificio B</t>
  </si>
  <si>
    <t>Acero resfuerzo losas Piso 5 Sector Edificio A</t>
  </si>
  <si>
    <t>Acero resfuerzo losas Piso 5 Sector Edificio B</t>
  </si>
  <si>
    <t>2.5.4</t>
  </si>
  <si>
    <t>ACERO REFUERZO DE PILARES</t>
  </si>
  <si>
    <t>Acero resfuerzo pilares Subt. Sector Edificio A</t>
  </si>
  <si>
    <t>Acero resfuerzo pilares Subt. Sector Edificio B</t>
  </si>
  <si>
    <t>Acero resfuerzo pilares Piso 1 Sector Edificio A</t>
  </si>
  <si>
    <t>Acero resfuerzo pilares Piso 1 Sector Edificio B</t>
  </si>
  <si>
    <t>Acero resfuerzo pilares Piso 2 Sector Edificio A</t>
  </si>
  <si>
    <t>Acero resfuerzo pilares Piso 2 Sector Edificio B</t>
  </si>
  <si>
    <t>Acero resfuerzo pilares Piso 3 Sector Edificio A</t>
  </si>
  <si>
    <t>Acero resfuerzo pilares Piso 3 Sector Edificio B</t>
  </si>
  <si>
    <t>Acero resfuerzo pilares Piso 4 Sector Edificio A</t>
  </si>
  <si>
    <t>Acero resfuerzo pilares Piso 4 Sector Edificio B</t>
  </si>
  <si>
    <t>Acero resfuerzo pilares Piso 5 Sector Edificio A</t>
  </si>
  <si>
    <t>Acero resfuerzo pilares Piso 5 Sector Edificio B</t>
  </si>
  <si>
    <t>2.5.5</t>
  </si>
  <si>
    <t>ACERO REFUERZO DE MUROS</t>
  </si>
  <si>
    <t>Acero resfuerzo muros Subt. Sector Edificio A</t>
  </si>
  <si>
    <t>Acero resfuerzo muros Subt. Sector Edificio B</t>
  </si>
  <si>
    <t>Acero resfuerzo muros Piso 1 Sector Edificio A</t>
  </si>
  <si>
    <t>Acero resfuerzo muros Piso 2 Sector Edificio A</t>
  </si>
  <si>
    <t>Acero resfuerzo muros Piso 3 Sector Edificio A</t>
  </si>
  <si>
    <t>Acero resfuerzo muros Piso 4 Sector Edificio A</t>
  </si>
  <si>
    <t>Acero resfuerzo muros Piso 5 Sector Edificio A</t>
  </si>
  <si>
    <t>2.5.6</t>
  </si>
  <si>
    <t>CABLES POST TENSADO</t>
  </si>
  <si>
    <t>Cables postensado Edificio A</t>
  </si>
  <si>
    <t>Cables postensado .Edificio B</t>
  </si>
  <si>
    <t>2.6.0</t>
  </si>
  <si>
    <t>ESTRUCTURA DE ACERO</t>
  </si>
  <si>
    <t>2.6.1</t>
  </si>
  <si>
    <t>ESTRUCTURA CIELO 4 Y 5 PISO</t>
  </si>
  <si>
    <t>Supongo que esto es para cada edificio, deberiamos multiplicar  la cantidad total por 2</t>
  </si>
  <si>
    <t>2.6.2</t>
  </si>
  <si>
    <t>ESTRUCTURA LUCARNA</t>
  </si>
  <si>
    <t>2.6.3</t>
  </si>
  <si>
    <t>INSERTOS</t>
  </si>
  <si>
    <t>2.6.4</t>
  </si>
  <si>
    <t>PLATAFORMAS DE CLIMATIZACION</t>
  </si>
  <si>
    <t>2.7.0</t>
  </si>
  <si>
    <t>IMPERMEABILIZACIONES</t>
  </si>
  <si>
    <t>2.7.1</t>
  </si>
  <si>
    <t>MEMBR. TERRAZAS Y LOSAS 1 NIVEL</t>
  </si>
  <si>
    <t>Impermeab. memb. Sector Edificio A</t>
  </si>
  <si>
    <t>Impermeab. memb. Sector Edificio B</t>
  </si>
  <si>
    <t>2.7.2</t>
  </si>
  <si>
    <t>BAÑOS Y COCINAS PATIO COMIDAS</t>
  </si>
  <si>
    <t>Impermeabil. Baños y Cocina Sector Edificio A</t>
  </si>
  <si>
    <t>Impermeabil. Baños y Cocina Sector Edificio B</t>
  </si>
  <si>
    <t>2.7.3</t>
  </si>
  <si>
    <t>IGOL SOBRE TERRAZAS Y 1 PISO</t>
  </si>
  <si>
    <t>Igol  Sector Edficio A</t>
  </si>
  <si>
    <t>Igol Sector Edficio B</t>
  </si>
  <si>
    <t>2.7.4</t>
  </si>
  <si>
    <t>MUROS EN CONTACTO CON TERRENO</t>
  </si>
  <si>
    <t>Igol  Muros contacto terreno Sector Edficio A</t>
  </si>
  <si>
    <t>Igol  Muros contacto terreno Sector Edficio B</t>
  </si>
  <si>
    <t>2.7.5</t>
  </si>
  <si>
    <t>ESTANQUES DE AGUA Y CAMARAS</t>
  </si>
  <si>
    <t>2.8.0</t>
  </si>
  <si>
    <t>ESTUCOS</t>
  </si>
  <si>
    <t>2.8.1</t>
  </si>
  <si>
    <t>EXTERIOR PARA TEXTURA ORGANICA</t>
  </si>
  <si>
    <t>Estuco exterior textura organica Calle Vivar</t>
  </si>
  <si>
    <t>Estuco exterior textura  Calle Tarapaca</t>
  </si>
  <si>
    <t>Estuco exterior textura  Calle Serrano</t>
  </si>
  <si>
    <t>Estuco exterior textura  Pasaje</t>
  </si>
  <si>
    <t>2.8.2</t>
  </si>
  <si>
    <t>EXTERIOR PARA PINTURAS</t>
  </si>
  <si>
    <t>Estuco exterior para pinturas Pasaje</t>
  </si>
  <si>
    <t>2.8.3</t>
  </si>
  <si>
    <t>EN INTERIORES</t>
  </si>
  <si>
    <t>Estuco Interior Piso 2°</t>
  </si>
  <si>
    <t>Estuco Interior Piso 4°</t>
  </si>
  <si>
    <t>2.8.4</t>
  </si>
  <si>
    <t>Estuco Estanques de agua y camara.</t>
  </si>
  <si>
    <t>Suponemos 1 estanque para cada edifico? O uno para los dos juntos?</t>
  </si>
  <si>
    <t>2.8.5</t>
  </si>
  <si>
    <t>CANTERIAS</t>
  </si>
  <si>
    <t>Canterias Calle Vivar</t>
  </si>
  <si>
    <t>Canterias Calle Tarapaca</t>
  </si>
  <si>
    <t>Canterias Calle Serrano</t>
  </si>
  <si>
    <t>Canterias Pasaje</t>
  </si>
  <si>
    <t>2.9.0</t>
  </si>
  <si>
    <t>CORNISAS</t>
  </si>
  <si>
    <t>2.9.1</t>
  </si>
  <si>
    <t>2.10.0</t>
  </si>
  <si>
    <t>CUBIERTAS Y TECHUMBRE</t>
  </si>
  <si>
    <t>2.10.1</t>
  </si>
  <si>
    <t>CUBIERTA DE FE Y GALVANIZADO</t>
  </si>
  <si>
    <t>2.11.0</t>
  </si>
  <si>
    <t>HOJALATERIAS</t>
  </si>
  <si>
    <t>2.11.1</t>
  </si>
  <si>
    <t>CANALES</t>
  </si>
  <si>
    <t>2.11.2</t>
  </si>
  <si>
    <t>FORROS</t>
  </si>
  <si>
    <t>2.11.3</t>
  </si>
  <si>
    <t>CUBETAS</t>
  </si>
  <si>
    <t>UN</t>
  </si>
  <si>
    <t>2.12.0</t>
  </si>
  <si>
    <t>PROCT. ESTRUCTURAS METALICAS</t>
  </si>
  <si>
    <t>TOTAL OBRA GRUESA</t>
  </si>
  <si>
    <t>3.0.0</t>
  </si>
  <si>
    <t>TERMINACIONES</t>
  </si>
  <si>
    <t>Supongo que esto es para cada edificio, así que al final deberiamos multiplicar el costo total de terminaciones por 2</t>
  </si>
  <si>
    <t>3.1.0</t>
  </si>
  <si>
    <t>TABIQUES</t>
  </si>
  <si>
    <t>3.1.1</t>
  </si>
  <si>
    <t>VOLCANITA SECO-SECO 12 CM</t>
  </si>
  <si>
    <t>Volcanita S-S Subterraneo</t>
  </si>
  <si>
    <t>Volcanita S-S P1</t>
  </si>
  <si>
    <t>Volcanita S-S Altillo P1</t>
  </si>
  <si>
    <t>Volcanita S-S  P2</t>
  </si>
  <si>
    <t>Volcanita S-S Altillo P2</t>
  </si>
  <si>
    <t>Volcanita S-S P3</t>
  </si>
  <si>
    <t>Volcanita S-S P4</t>
  </si>
  <si>
    <t>Volcanita S-S Altillo P4</t>
  </si>
  <si>
    <t>Volcanita S-S P5</t>
  </si>
  <si>
    <t>3.1.2</t>
  </si>
  <si>
    <t>VOLCANITA SECO-HUMEDO 12 CM</t>
  </si>
  <si>
    <t>Volcanita S-H  P2</t>
  </si>
  <si>
    <t>Volcanita S-H Altillo P2</t>
  </si>
  <si>
    <t>Volcanita S-H P4</t>
  </si>
  <si>
    <t>Volcanita S-H Altillo P4</t>
  </si>
  <si>
    <t>Volcanita S-H P5</t>
  </si>
  <si>
    <t>3.1.3</t>
  </si>
  <si>
    <t>VOLCANITA HUMEDO-HUMEDO 12 CM</t>
  </si>
  <si>
    <t>Volcanita H-H  P2</t>
  </si>
  <si>
    <t>Volcanita H-H Altillo P2</t>
  </si>
  <si>
    <t>Volcanita H-H P4</t>
  </si>
  <si>
    <t>Volcanita H-H Altillo P4</t>
  </si>
  <si>
    <t>Volcanita H-H P5</t>
  </si>
  <si>
    <t>3.1.4</t>
  </si>
  <si>
    <t>TABIQUES DOBLES BAÑOS</t>
  </si>
  <si>
    <t>Tabique doble baño 4° Piso</t>
  </si>
  <si>
    <t>3.1.5</t>
  </si>
  <si>
    <t>AISLAN EN TABIQUES</t>
  </si>
  <si>
    <t>Aislan Subterraneo</t>
  </si>
  <si>
    <t>Aislan P1</t>
  </si>
  <si>
    <t>Aislan Altillo P1</t>
  </si>
  <si>
    <t>Aislan  P2</t>
  </si>
  <si>
    <t>Aislan Altillo P2</t>
  </si>
  <si>
    <t>Aislan P3</t>
  </si>
  <si>
    <t>Aislan P4</t>
  </si>
  <si>
    <t>Aislan Altillo P4</t>
  </si>
  <si>
    <t>Aislan P5</t>
  </si>
  <si>
    <t>3.1.6</t>
  </si>
  <si>
    <t>TABIQUE SHAFT</t>
  </si>
  <si>
    <t>Tabique frente a locales Subterraneo</t>
  </si>
  <si>
    <t>Tabique frente a locales P1</t>
  </si>
  <si>
    <t>Tabique frente a locales Altillo P1</t>
  </si>
  <si>
    <t>Tabique frente a locales  P2</t>
  </si>
  <si>
    <t>Tabique frente a locales P3</t>
  </si>
  <si>
    <t>Tabique frente a locales P4</t>
  </si>
  <si>
    <t>Tabique frente a locales Altillo P4</t>
  </si>
  <si>
    <t>Tabique frente a locales P5</t>
  </si>
  <si>
    <t>3.1.7</t>
  </si>
  <si>
    <t>TABIQUE FRENTE LOCALES</t>
  </si>
  <si>
    <t>Tabique frente a locales  Altillo P4</t>
  </si>
  <si>
    <t>3.2.0</t>
  </si>
  <si>
    <t>REVESTIMIENTOS</t>
  </si>
  <si>
    <t>3.2.1</t>
  </si>
  <si>
    <t>ESPEJOS</t>
  </si>
  <si>
    <t>Espejos P2</t>
  </si>
  <si>
    <t>Espejos Altillo P2</t>
  </si>
  <si>
    <t>Espejos P4</t>
  </si>
  <si>
    <t>Espejos Altillo P4</t>
  </si>
  <si>
    <t>3.2.2</t>
  </si>
  <si>
    <t>CERAMICA ESMALTADA</t>
  </si>
  <si>
    <t>Ceramica Esmaltada P2</t>
  </si>
  <si>
    <t>3.3.0</t>
  </si>
  <si>
    <t>CIELOS</t>
  </si>
  <si>
    <t>3.3.1</t>
  </si>
  <si>
    <t>ENLUCIDOS A YESO</t>
  </si>
  <si>
    <t>Enlucido yeso Subterraneo</t>
  </si>
  <si>
    <t>Enlucido yeso Primer Piso</t>
  </si>
  <si>
    <t>Enlucido yeso Altillo Piso 1</t>
  </si>
  <si>
    <t>Enlucido yeso Segundo Piso</t>
  </si>
  <si>
    <t>Enlucido yeso Altillo Piso 2</t>
  </si>
  <si>
    <t>Enlucido yeso Tercer Piso</t>
  </si>
  <si>
    <t>Enlucido yeso Cuarto Piso</t>
  </si>
  <si>
    <t>Enlucido yeso Altillo Piso 4</t>
  </si>
  <si>
    <t>3.3.2</t>
  </si>
  <si>
    <t>ACUSTICOS DESMONTABLES</t>
  </si>
  <si>
    <t>Acusticos desmontables Subterraneo</t>
  </si>
  <si>
    <t>Acusticos desmontables Piso 4</t>
  </si>
  <si>
    <t>Acusticos desmontables Piso 5</t>
  </si>
  <si>
    <t>3.3.3</t>
  </si>
  <si>
    <t>CENEFAS</t>
  </si>
  <si>
    <t>Encuentro cenefa Piso 2</t>
  </si>
  <si>
    <t>Encuentro cenefa Piso 4</t>
  </si>
  <si>
    <t>3.3.4</t>
  </si>
  <si>
    <t>FALSO DE VOLCANITA VACIOS</t>
  </si>
  <si>
    <t>Falso volcanita 4° Piso</t>
  </si>
  <si>
    <t>3.3.5</t>
  </si>
  <si>
    <t>CIELOS FALSO VOLCANITA</t>
  </si>
  <si>
    <t>3.3.6</t>
  </si>
  <si>
    <t>LOSAS A LA VISTA</t>
  </si>
  <si>
    <t>Losa a la vista Subterraneo</t>
  </si>
  <si>
    <t>Losa a la vista Altillo Piso 2°</t>
  </si>
  <si>
    <t>Losa  a la vista Gabinete electrico Piso 3°</t>
  </si>
  <si>
    <t>Losa a la vista Piso 4°</t>
  </si>
  <si>
    <t>Losa a la vista Altillo Piso 4°</t>
  </si>
  <si>
    <t>Losa a la vista Piso 5°</t>
  </si>
  <si>
    <t>3.4.0</t>
  </si>
  <si>
    <t>PAVIMENTOS G/POLVOS Y CORNISAS</t>
  </si>
  <si>
    <t>3.4.1</t>
  </si>
  <si>
    <t>PORCELANATO</t>
  </si>
  <si>
    <t>Porcelanato Altillo 1° Piso</t>
  </si>
  <si>
    <t>Porcelanato Baño 2° Piso</t>
  </si>
  <si>
    <t>Porcelanato Altillo 2° Piso</t>
  </si>
  <si>
    <t>Porcelanato 4° Piso</t>
  </si>
  <si>
    <t>Porcelanato Baño 4° Piso</t>
  </si>
  <si>
    <t>Porcelanato 5° Piso</t>
  </si>
  <si>
    <t>3.4.2</t>
  </si>
  <si>
    <t>BALDOSA MICROVIBRADAS B.CEM GRIS</t>
  </si>
  <si>
    <t>Baldosa Microv. Subterraneo</t>
  </si>
  <si>
    <t>3.4.3</t>
  </si>
  <si>
    <t>BALDOSA DIAGONAL VEREDAS</t>
  </si>
  <si>
    <t>Baldosa diagmicrov. Vereda Exterior Piso 1</t>
  </si>
  <si>
    <t>3.4.4</t>
  </si>
  <si>
    <t>ALFOMBRA</t>
  </si>
  <si>
    <t>Alfombra 5° Piso</t>
  </si>
  <si>
    <t>3.4.5</t>
  </si>
  <si>
    <t>GUARDAPOLVO BALDOSA GRIS</t>
  </si>
  <si>
    <t>Guardapolvo Subterraneo</t>
  </si>
  <si>
    <t>3.4.6</t>
  </si>
  <si>
    <t>GUARDAPOLVO PORCELANATO</t>
  </si>
  <si>
    <t>Guardapolvo porcelanato Piso 2</t>
  </si>
  <si>
    <t>Guardapolvo porcelanato Altillo Piso 2</t>
  </si>
  <si>
    <t>Guardapolvo porcelanato Cuarto Piso</t>
  </si>
  <si>
    <t>Guardapolvo porcelanato Altillo Pio 4</t>
  </si>
  <si>
    <t>Guardapolvo porcelanato Quinto Piso</t>
  </si>
  <si>
    <t>3.4.7</t>
  </si>
  <si>
    <t>GUARDAPOLVO MADERA</t>
  </si>
  <si>
    <t>Guardapolvo de madera Piso 5</t>
  </si>
  <si>
    <t>3.5.0</t>
  </si>
  <si>
    <t>ESCALERAS Y GRADAS</t>
  </si>
  <si>
    <t>3.5.1</t>
  </si>
  <si>
    <t>ESCALERAS DE ESCAPE</t>
  </si>
  <si>
    <t>3.5.1.1</t>
  </si>
  <si>
    <t>GRADA DE GOMA ESTRIADA</t>
  </si>
  <si>
    <t>3.5.1.2</t>
  </si>
  <si>
    <t>DESCANSO GOMA ESTRIADA</t>
  </si>
  <si>
    <t>3.5.1.3</t>
  </si>
  <si>
    <t>GRADA PORCELANATO ANTIDESLIZ.</t>
  </si>
  <si>
    <t>3.5.1.4</t>
  </si>
  <si>
    <t>GUARDAPOLVO ESCALERAS</t>
  </si>
  <si>
    <t>3.5.2</t>
  </si>
  <si>
    <t>ESCALERAS METALICAS</t>
  </si>
  <si>
    <t>3.5.2.1</t>
  </si>
  <si>
    <t>ESCALERA DE ESCAPE</t>
  </si>
  <si>
    <t>3.5.2.2</t>
  </si>
  <si>
    <t>ESCALERAS GATERAS</t>
  </si>
  <si>
    <t>3.5.2.3</t>
  </si>
  <si>
    <t>PASARELAS DE ACERO</t>
  </si>
  <si>
    <t>3.5.2.4</t>
  </si>
  <si>
    <t>3.5.3</t>
  </si>
  <si>
    <t>ESCALERA EN CARACOL ALTILLOS</t>
  </si>
  <si>
    <t>3.6.0</t>
  </si>
  <si>
    <t>PUERTAS Y MARCOS</t>
  </si>
  <si>
    <t>Qué onda las unidades acá?</t>
  </si>
  <si>
    <t>3.6.1</t>
  </si>
  <si>
    <t>PUERTAS DE MADERA TERCIADA</t>
  </si>
  <si>
    <t>OK</t>
  </si>
  <si>
    <t>Puertas Madera.Terciadas Subt.</t>
  </si>
  <si>
    <t>un</t>
  </si>
  <si>
    <t>Puertas Madera Terciada Piso 1</t>
  </si>
  <si>
    <t>Puertas Madera Terciada  Alt.Piso 1</t>
  </si>
  <si>
    <t>Puertas Madera Terciada Piso 2</t>
  </si>
  <si>
    <t>Puertas Madera Terciada  Alt.Piso 2</t>
  </si>
  <si>
    <t>Puertas Madera Terciada Piso 3</t>
  </si>
  <si>
    <t>Puertas Madera Terciada  Alt.Piso 3</t>
  </si>
  <si>
    <t>Puertas Madera Terciada Piso 4</t>
  </si>
  <si>
    <t>Puertas Madera Terciada  Alt.Piso 4</t>
  </si>
  <si>
    <t>Puertas Madera Terciada Piso 5</t>
  </si>
  <si>
    <t>3.6.2</t>
  </si>
  <si>
    <t>PUERTAS METALICAS DE FIERRO</t>
  </si>
  <si>
    <t>Puerta Metalica (Portón ) Subterraneo</t>
  </si>
  <si>
    <t>3.6.3</t>
  </si>
  <si>
    <t>PUERTA DE SEGURIDAD F-30</t>
  </si>
  <si>
    <t>Puertas Met. de Seguridad (F-30) Subt.</t>
  </si>
  <si>
    <t>Puertas Met. de Seguridad (F-30) Piso 1</t>
  </si>
  <si>
    <t>Puertas Met. de Seguridad (F-30) Alt.Piso 1</t>
  </si>
  <si>
    <t>Puertas Met. de Seguridad (F-30) Piso 2</t>
  </si>
  <si>
    <t>Puertas Met. de Seguridad (F-30) Alt.Piso 2</t>
  </si>
  <si>
    <t>Puertas Met. de Seguridad (F-30) Piso 3</t>
  </si>
  <si>
    <t>Puertas Met. de Seguridad (F-30) Alt.Piso 3</t>
  </si>
  <si>
    <t>Puertas Met. de Seguridad (F-30) Piso 4.</t>
  </si>
  <si>
    <t>Puertas Met. de Seguridad (F-30) Alt.Piso 4</t>
  </si>
  <si>
    <t>Puertas Met. de Seguridad (F-30) Piso 5</t>
  </si>
  <si>
    <t>3.6.4</t>
  </si>
  <si>
    <t>PUERTA METALICA CORREDERA</t>
  </si>
  <si>
    <t>3.6.5</t>
  </si>
  <si>
    <t>PUERTA DE ALUMINIO Y CRISTAL</t>
  </si>
  <si>
    <t>Puertas Alunio y Cristal Subt.</t>
  </si>
  <si>
    <t>Puertas Alumino y Cristal Piso 1</t>
  </si>
  <si>
    <t>Puertas Aluminio y Cristal Alt.Piso 1</t>
  </si>
  <si>
    <t>Puertas Alumino y Cristal Piso 2</t>
  </si>
  <si>
    <t>Puertas Aluminio y Cristal Alt.Piso 2</t>
  </si>
  <si>
    <t>Puertas Alumino y Cristal Piso 3</t>
  </si>
  <si>
    <t>Puertas Aluminio y Cristal Alt.Piso 3</t>
  </si>
  <si>
    <t>Puertas Alumino y Cristal Piso 4</t>
  </si>
  <si>
    <t>Puertas Aluminio y Cristal Alt.Piso 4</t>
  </si>
  <si>
    <t>Puertas Alumino y Cristal Piso 5</t>
  </si>
  <si>
    <t>3.6.6</t>
  </si>
  <si>
    <t>MARCOS DE PINO FINGER JOINT</t>
  </si>
  <si>
    <t>3.6.7</t>
  </si>
  <si>
    <t>MARCOS METALICOS</t>
  </si>
  <si>
    <t>3.8.0</t>
  </si>
  <si>
    <t>ALUMINIOS CRISTALES</t>
  </si>
  <si>
    <t>3.8.1</t>
  </si>
  <si>
    <t>VENTANAS</t>
  </si>
  <si>
    <t>Ventanas Subterraneo</t>
  </si>
  <si>
    <t>Ventanas Piso 1</t>
  </si>
  <si>
    <t>Ventanas  Alt.Piso 1</t>
  </si>
  <si>
    <t>Ventanas Piso 2</t>
  </si>
  <si>
    <t>Ventanas  Alt.Piso 2</t>
  </si>
  <si>
    <t>Ventanas Piso 3</t>
  </si>
  <si>
    <t>Ventanas  Alt.Piso 3</t>
  </si>
  <si>
    <t>Ventanas Piso 4</t>
  </si>
  <si>
    <t>Ventanas  Alt.Piso 4</t>
  </si>
  <si>
    <t>Ventanas Piso 5</t>
  </si>
  <si>
    <t>3.8.2</t>
  </si>
  <si>
    <t>MURO CORTINA</t>
  </si>
  <si>
    <t>Calle 1</t>
  </si>
  <si>
    <t>Calle 2</t>
  </si>
  <si>
    <t>Calle 3</t>
  </si>
  <si>
    <t>Pasaje</t>
  </si>
  <si>
    <t>3.8.3</t>
  </si>
  <si>
    <t>MAMPARAS DE CRISTAL</t>
  </si>
  <si>
    <t>3.8.4</t>
  </si>
  <si>
    <t>VITRINAS DE LOCALES</t>
  </si>
  <si>
    <t>3.8.5</t>
  </si>
  <si>
    <t>LUCARNA (ALUMINIO Y VIDRIOS)</t>
  </si>
  <si>
    <t>3.8.6</t>
  </si>
  <si>
    <t>REVESTIMIENTO DE ALUCOBOND</t>
  </si>
  <si>
    <t>3.9.0</t>
  </si>
  <si>
    <t>BARANDAS Y PASAMANOS</t>
  </si>
  <si>
    <t>3.9.1</t>
  </si>
  <si>
    <t>BARANDAS DE FIERRO</t>
  </si>
  <si>
    <t>3.9.2</t>
  </si>
  <si>
    <t>PASAMANOS DE FIERRO</t>
  </si>
  <si>
    <t>3.9.3</t>
  </si>
  <si>
    <t>BARANDAS ALUMINIO Y CRISTAL</t>
  </si>
  <si>
    <t>3.9.4</t>
  </si>
  <si>
    <t>SOPORTEBARANDA</t>
  </si>
  <si>
    <t>3.9.5</t>
  </si>
  <si>
    <t>BANQUINA</t>
  </si>
  <si>
    <t>3.10.0</t>
  </si>
  <si>
    <t>QUINCALLERIA</t>
  </si>
  <si>
    <t>3.10.1</t>
  </si>
  <si>
    <t>ACCESO A OFICINAS</t>
  </si>
  <si>
    <t>3.10.2</t>
  </si>
  <si>
    <t>PUERTAS METALICAS</t>
  </si>
  <si>
    <t>3.10.3</t>
  </si>
  <si>
    <t>BAÑOS</t>
  </si>
  <si>
    <t>3.10.4</t>
  </si>
  <si>
    <t>OTRAS (DETALLAR)</t>
  </si>
  <si>
    <t>3.10.5</t>
  </si>
  <si>
    <t>BISAGRAS EN BRONCE</t>
  </si>
  <si>
    <t>3.10.6</t>
  </si>
  <si>
    <t>BARRA ANTIPANICO</t>
  </si>
  <si>
    <t>3.10.7</t>
  </si>
  <si>
    <t>CIERRA PUERTAS</t>
  </si>
  <si>
    <t>3.11.0</t>
  </si>
  <si>
    <t>PINTURAS</t>
  </si>
  <si>
    <t>3.11.1</t>
  </si>
  <si>
    <t>ALDUCO</t>
  </si>
  <si>
    <t>3.11.2</t>
  </si>
  <si>
    <t>MARTELINA ORGANICA</t>
  </si>
  <si>
    <t>3.11.3</t>
  </si>
  <si>
    <t>ESMALTE SINTETICO BRILLANTE</t>
  </si>
  <si>
    <t>Subterraneo</t>
  </si>
  <si>
    <t>P1</t>
  </si>
  <si>
    <t>Altillo P1</t>
  </si>
  <si>
    <t>Gabinete electrico Piso 1</t>
  </si>
  <si>
    <t>P2</t>
  </si>
  <si>
    <t>Altillo P2</t>
  </si>
  <si>
    <t>P3</t>
  </si>
  <si>
    <t>Gabinete electrico Piso 3</t>
  </si>
  <si>
    <t>P4</t>
  </si>
  <si>
    <t>Altillo P4</t>
  </si>
  <si>
    <t>P5</t>
  </si>
  <si>
    <t>3.11.4</t>
  </si>
  <si>
    <t>OLEO OPACO</t>
  </si>
  <si>
    <t>3.11.5</t>
  </si>
  <si>
    <t>AL MOLINETE</t>
  </si>
  <si>
    <t>3.11.6</t>
  </si>
  <si>
    <t>ANTICORROSIVA</t>
  </si>
  <si>
    <t>3.11.7</t>
  </si>
  <si>
    <t>ESMALTE AL AGUA</t>
  </si>
  <si>
    <t>3.11.8</t>
  </si>
  <si>
    <t>EMPASTE SOBRE VOLCANITA</t>
  </si>
  <si>
    <t>3.11.9</t>
  </si>
  <si>
    <t>EMPASTE SOBRE ESTUCO</t>
  </si>
  <si>
    <t>3.11.10</t>
  </si>
  <si>
    <t>PINTURA DEMARCACION ESTACIONA.</t>
  </si>
  <si>
    <t>3.11.11</t>
  </si>
  <si>
    <t>OLEO BRILLANTE</t>
  </si>
  <si>
    <t>3.12.0</t>
  </si>
  <si>
    <t>ARTEFACTOS SANITARIOS Y ACCESO.</t>
  </si>
  <si>
    <t>3.12.1</t>
  </si>
  <si>
    <t>ARTEFACTOS SANITARIOS</t>
  </si>
  <si>
    <t>3.12.1.1</t>
  </si>
  <si>
    <t>WC</t>
  </si>
  <si>
    <t>3.12.1.2</t>
  </si>
  <si>
    <t>URINARIOS</t>
  </si>
  <si>
    <t>3.12.1.3</t>
  </si>
  <si>
    <t>LAVAMANOS</t>
  </si>
  <si>
    <t>3.12.1.4</t>
  </si>
  <si>
    <t>VANITORIOS</t>
  </si>
  <si>
    <t>3.12.1.5</t>
  </si>
  <si>
    <t>B LLUVIA C/COMBINACION</t>
  </si>
  <si>
    <t>3.12.1.6</t>
  </si>
  <si>
    <t>LAVAPLATOS</t>
  </si>
  <si>
    <t>3.12.1.7</t>
  </si>
  <si>
    <t>JANITOR</t>
  </si>
  <si>
    <t>3.12.2</t>
  </si>
  <si>
    <t>ACCESORIOS</t>
  </si>
  <si>
    <t>3.12.2.1</t>
  </si>
  <si>
    <t>PERCHA</t>
  </si>
  <si>
    <t>3.12.2.2</t>
  </si>
  <si>
    <t>PORTA ROLLO</t>
  </si>
  <si>
    <t>UN.</t>
  </si>
  <si>
    <t>3.12.2.3</t>
  </si>
  <si>
    <t>DISPENSADOR DE JAMON LAVAMAN.</t>
  </si>
  <si>
    <t>3.12.2.4</t>
  </si>
  <si>
    <t>DISPENSADOR DE JABON VANITORIOS</t>
  </si>
  <si>
    <t>3.12.2.5</t>
  </si>
  <si>
    <t>JABONERA DUCHA</t>
  </si>
  <si>
    <t>3.12.2.6</t>
  </si>
  <si>
    <t>SECADOR DE MANOS</t>
  </si>
  <si>
    <t>3.12.2.7</t>
  </si>
  <si>
    <t>BARRA CORTINA DE DUCHA</t>
  </si>
  <si>
    <t>3.12.2.8</t>
  </si>
  <si>
    <t>BASUREROS</t>
  </si>
  <si>
    <t>3.12.2.9</t>
  </si>
  <si>
    <t>BARRAS PARA LISIADOS</t>
  </si>
  <si>
    <t>3.12.2.10</t>
  </si>
  <si>
    <t>TOALLEROS</t>
  </si>
  <si>
    <t>3.12.2.11</t>
  </si>
  <si>
    <t>CUBREMOCHETAS</t>
  </si>
  <si>
    <t>3.13.0</t>
  </si>
  <si>
    <t>CARPINTERIA METALICA</t>
  </si>
  <si>
    <t>3.13.1</t>
  </si>
  <si>
    <t>DIVISIONES DE BAÑOS</t>
  </si>
  <si>
    <t>3.13.2</t>
  </si>
  <si>
    <t>ASTAS DE BANDERAS</t>
  </si>
  <si>
    <t>3.13.3</t>
  </si>
  <si>
    <t>LETREROS FACHADA,LETRAS Y NUME</t>
  </si>
  <si>
    <t>3.13.4</t>
  </si>
  <si>
    <t>CELOSIAS DE VENTILACION</t>
  </si>
  <si>
    <t>3.13.5</t>
  </si>
  <si>
    <t>NARIZ METALICA GRADAS</t>
  </si>
  <si>
    <t>3.13.7</t>
  </si>
  <si>
    <t>PERFIL ACERO FRENTE LOCALES</t>
  </si>
  <si>
    <t>3.13.8</t>
  </si>
  <si>
    <t>PERFIL VERTICAL U FRENTE LOCALES</t>
  </si>
  <si>
    <t>3.13.9</t>
  </si>
  <si>
    <t>FAROLESFACHADAS</t>
  </si>
  <si>
    <t>3.13.10</t>
  </si>
  <si>
    <t>CASETA GRUPO ELECTROGENO</t>
  </si>
  <si>
    <t>3.13.11</t>
  </si>
  <si>
    <t>REJILLAS CANALETAS A. LLUVIAS</t>
  </si>
  <si>
    <t>3.14.0</t>
  </si>
  <si>
    <t>MUEBLES</t>
  </si>
  <si>
    <t>3.14.1</t>
  </si>
  <si>
    <t>MUEBLES Y CORTINAS</t>
  </si>
  <si>
    <t>3.14.1.1</t>
  </si>
  <si>
    <t>3.14.1.3</t>
  </si>
  <si>
    <t>MUEBLE FICHERO GUARDARROPIA</t>
  </si>
  <si>
    <t>3.14.1.4</t>
  </si>
  <si>
    <t>MUEBLE LAVAPLATOS</t>
  </si>
  <si>
    <t>3.15.0</t>
  </si>
  <si>
    <t>CASETA CONTROL VEHICULAR</t>
  </si>
  <si>
    <t>3.16.0</t>
  </si>
  <si>
    <t>INSTALACIONES SANITARIAS</t>
  </si>
  <si>
    <t>TOTAL TERMINACIONES</t>
  </si>
  <si>
    <t>PARTIDAS GENERALES</t>
  </si>
  <si>
    <t>4.1</t>
  </si>
  <si>
    <t>CANALES A.LL. DE TERRAZAS,RAMP.</t>
  </si>
  <si>
    <t>4.2</t>
  </si>
  <si>
    <t>IZAJE EQUIPOS CLIMATIZACION</t>
  </si>
  <si>
    <t>4.3</t>
  </si>
  <si>
    <t>EXTRACCION BASURA LOCATARIOS</t>
  </si>
  <si>
    <t>4.4</t>
  </si>
  <si>
    <t>PISO FALSO ELEVADO</t>
  </si>
  <si>
    <t>TOTAL PARTIDAS GENERALES</t>
  </si>
  <si>
    <t>OTRAS PARTIDAS</t>
  </si>
  <si>
    <t>5.1</t>
  </si>
  <si>
    <t>QUIEBRAVISTA CON REVEST 84R</t>
  </si>
  <si>
    <t>5.2</t>
  </si>
  <si>
    <t>CIELO TRUPAN ENCHAPADO</t>
  </si>
  <si>
    <t>5.3</t>
  </si>
  <si>
    <t>RECEPTACULO PARA DUCHA</t>
  </si>
  <si>
    <t>5.4</t>
  </si>
  <si>
    <t>DISPENSADOR DE PAPEL</t>
  </si>
  <si>
    <t>5.5</t>
  </si>
  <si>
    <t>CIERRE LATERAL SALA ELECTRICA</t>
  </si>
  <si>
    <t>5.6</t>
  </si>
  <si>
    <t>CONTROL ACCESO VEHICULAR</t>
  </si>
  <si>
    <t>5.7</t>
  </si>
  <si>
    <t>REVESTIMIENTO CHAMBRANAS</t>
  </si>
  <si>
    <t>5.8</t>
  </si>
  <si>
    <t>E.METALICA SALA ELECTRICA</t>
  </si>
  <si>
    <t>5.9</t>
  </si>
  <si>
    <t>REJAS RAMPA DE ACCESO</t>
  </si>
  <si>
    <t>5.10</t>
  </si>
  <si>
    <t>E.METALICA ALTILLO 1-2-4 PISOS</t>
  </si>
  <si>
    <t>TOTAL OTRAS PARTIDAS</t>
  </si>
  <si>
    <t>TOTAL COSTO DIRECTO PRESUPUESTO</t>
  </si>
  <si>
    <t>SUELDOS LIQUIDOS Y COSTOS EMPRESA</t>
  </si>
  <si>
    <t>CARGO</t>
  </si>
  <si>
    <t>LIQUIDO</t>
  </si>
  <si>
    <t>COSTO EMPRESA</t>
  </si>
  <si>
    <t>$/MES</t>
  </si>
  <si>
    <t>UF/MES</t>
  </si>
  <si>
    <t>ADMINSITRADOR CONTRATO</t>
  </si>
  <si>
    <t>SUPERVISORES DE TERRENO</t>
  </si>
  <si>
    <t>TOPOGRAFO</t>
  </si>
  <si>
    <t>RESPONSABLE MEDIO AMBIENTE</t>
  </si>
  <si>
    <t>RESPONSABLE SEGURIDAD</t>
  </si>
  <si>
    <t>RESPONSABLE GESTION DE CALIDAD</t>
  </si>
  <si>
    <t>JEFE OF. ADMINISTRATIVA</t>
  </si>
  <si>
    <t>ASISTENTE OF.ADMINIS.</t>
  </si>
  <si>
    <t>SECRETARIA</t>
  </si>
  <si>
    <t>JUNIOR</t>
  </si>
  <si>
    <t xml:space="preserve">CONDUCTOR  </t>
  </si>
  <si>
    <t>JEFE TALLER MANTENCION</t>
  </si>
  <si>
    <t>ELECTRICO</t>
  </si>
  <si>
    <t>MECANICO</t>
  </si>
  <si>
    <t>OTROS GASTOS</t>
  </si>
  <si>
    <t>ARRIENDO CAMIONETA (MES)</t>
  </si>
  <si>
    <t>ARRIENDO GRUA</t>
  </si>
  <si>
    <t>GASTOS agua mes ( $ PROMEDIO)</t>
  </si>
  <si>
    <t>GASTOS ELECTRICIDAD MES PROMEDIO)</t>
  </si>
  <si>
    <t xml:space="preserve">NOTA: </t>
  </si>
  <si>
    <t xml:space="preserve"> VALOR UF:   $/UF 27.000 , para efectos de este trabajo</t>
  </si>
  <si>
    <t>DISTRIBUCION DEL NUMERO DE PERSONAL DE COSTOS DIRECTO</t>
  </si>
  <si>
    <t>PERSONAL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</si>
  <si>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</si>
  <si>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</si>
  <si>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</si>
  <si>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</si>
  <si>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</si>
  <si>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</si>
  <si>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</si>
  <si>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</si>
  <si>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 xml:space="preserve">ACT. PRELIMINARES </t>
  </si>
  <si>
    <t>EXCAVACION</t>
  </si>
  <si>
    <t>CONCRETEROS</t>
  </si>
  <si>
    <t>CARPINTEROS</t>
  </si>
  <si>
    <t>ENFIERRADORES</t>
  </si>
  <si>
    <t>JORNALES</t>
  </si>
  <si>
    <t>INSTALACIONES</t>
  </si>
  <si>
    <t>TOTALES</t>
  </si>
  <si>
    <t>Supervisor de Obras Preliminares</t>
  </si>
  <si>
    <t>Supervisor de O.G. Ed. A</t>
  </si>
  <si>
    <t>Supervisor de O.G. Ed. B</t>
  </si>
  <si>
    <t>Supervisor de Term. Ed. A</t>
  </si>
  <si>
    <t>Supervisor de Term. Ed. B</t>
  </si>
  <si>
    <t>Supervisor de Inst. Ed. A</t>
  </si>
  <si>
    <t>Supervisor de Inst. Ed. B</t>
  </si>
  <si>
    <t>Supervisor de Mov. de Tierras</t>
  </si>
  <si>
    <t>TOTAL UF</t>
  </si>
  <si>
    <t>TOTAL MES</t>
  </si>
  <si>
    <t>Se hizo proporcional a cantiadad de trabajadores de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</si>
</sst>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8.5"/>
      <name val="Calibri"/>
      <family val="2"/>
      <charset val="1"/>
    </font>
    <font>
      <b/>
      <sz val="8"/>
      <name val="Calibri"/>
      <family val="2"/>
      <charset val="1"/>
    </font>
    <font>
      <b/>
      <i/>
      <sz val="6.5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00"/>
      <name val="Calibri"/>
      <family val="2"/>
      <scheme val="minor"/>
    </font>
    <font>
      <sz val="6"/>
      <color rgb="FF000000"/>
      <name val="Calibri"/>
      <family val="2"/>
      <scheme val="minor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</font>
    <font>
      <sz val="14"/>
      <color rgb="FF000000"/>
      <name val="Calibri"/>
    </font>
    <font>
      <sz val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3A2C7"/>
        <bgColor rgb="FF9999FF"/>
      </patternFill>
    </fill>
    <fill>
      <patternFill patternType="solid">
        <fgColor rgb="FFFCD5B5"/>
        <bgColor rgb="FFFAC090"/>
      </patternFill>
    </fill>
    <fill>
      <patternFill patternType="solid">
        <fgColor rgb="FFC3D69B"/>
        <bgColor rgb="FFB9CDE5"/>
      </patternFill>
    </fill>
    <fill>
      <patternFill patternType="solid">
        <fgColor rgb="FFB9CDE5"/>
        <bgColor rgb="FFC6D9F1"/>
      </patternFill>
    </fill>
    <fill>
      <patternFill patternType="solid">
        <fgColor rgb="FFC6D9F1"/>
        <bgColor rgb="FFB9CDE5"/>
      </patternFill>
    </fill>
    <fill>
      <patternFill patternType="solid">
        <fgColor rgb="FFFAC090"/>
        <bgColor rgb="FFFCD5B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1" fillId="0" borderId="0" xfId="0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top" wrapText="1" indent="4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 indent="4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vertical="center" shrinkToFit="1"/>
    </xf>
    <xf numFmtId="49" fontId="5" fillId="0" borderId="3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 indent="4"/>
    </xf>
    <xf numFmtId="0" fontId="5" fillId="0" borderId="6" xfId="0" applyFont="1" applyBorder="1" applyAlignment="1">
      <alignment horizontal="left" vertical="top" wrapText="1"/>
    </xf>
    <xf numFmtId="49" fontId="2" fillId="0" borderId="7" xfId="0" applyNumberFormat="1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vertical="top" wrapText="1"/>
    </xf>
    <xf numFmtId="49" fontId="5" fillId="2" borderId="10" xfId="0" applyNumberFormat="1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right" wrapText="1"/>
    </xf>
    <xf numFmtId="0" fontId="3" fillId="2" borderId="5" xfId="0" applyFont="1" applyFill="1" applyBorder="1" applyAlignment="1">
      <alignment horizontal="left" wrapText="1"/>
    </xf>
    <xf numFmtId="49" fontId="3" fillId="3" borderId="10" xfId="0" applyNumberFormat="1" applyFont="1" applyFill="1" applyBorder="1" applyAlignment="1">
      <alignment horizontal="left" vertical="top" shrinkToFit="1"/>
    </xf>
    <xf numFmtId="0" fontId="5" fillId="3" borderId="11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164" fontId="3" fillId="3" borderId="5" xfId="0" applyNumberFormat="1" applyFont="1" applyFill="1" applyBorder="1" applyAlignment="1">
      <alignment horizontal="right" vertical="top" shrinkToFit="1"/>
    </xf>
    <xf numFmtId="0" fontId="2" fillId="3" borderId="5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right" wrapText="1"/>
    </xf>
    <xf numFmtId="49" fontId="7" fillId="4" borderId="10" xfId="0" applyNumberFormat="1" applyFont="1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164" fontId="7" fillId="4" borderId="5" xfId="0" applyNumberFormat="1" applyFont="1" applyFill="1" applyBorder="1" applyAlignment="1">
      <alignment horizontal="right" vertical="top" shrinkToFit="1"/>
    </xf>
    <xf numFmtId="0" fontId="7" fillId="4" borderId="5" xfId="0" applyFont="1" applyFill="1" applyBorder="1" applyAlignment="1">
      <alignment horizontal="left" wrapText="1"/>
    </xf>
    <xf numFmtId="0" fontId="5" fillId="4" borderId="5" xfId="0" applyFont="1" applyFill="1" applyBorder="1" applyAlignment="1">
      <alignment horizontal="left" wrapText="1"/>
    </xf>
    <xf numFmtId="49" fontId="7" fillId="5" borderId="10" xfId="0" applyNumberFormat="1" applyFont="1" applyFill="1" applyBorder="1" applyAlignment="1">
      <alignment horizontal="left" vertical="top" wrapText="1"/>
    </xf>
    <xf numFmtId="0" fontId="7" fillId="5" borderId="11" xfId="0" applyFont="1" applyFill="1" applyBorder="1" applyAlignment="1">
      <alignment horizontal="left" vertical="top" wrapText="1"/>
    </xf>
    <xf numFmtId="0" fontId="7" fillId="5" borderId="5" xfId="0" applyFont="1" applyFill="1" applyBorder="1" applyAlignment="1">
      <alignment horizontal="left" vertical="top" wrapText="1"/>
    </xf>
    <xf numFmtId="164" fontId="2" fillId="5" borderId="5" xfId="0" applyNumberFormat="1" applyFont="1" applyFill="1" applyBorder="1" applyAlignment="1">
      <alignment horizontal="right" vertical="top" shrinkToFit="1"/>
    </xf>
    <xf numFmtId="0" fontId="2" fillId="5" borderId="5" xfId="0" applyFont="1" applyFill="1" applyBorder="1" applyAlignment="1">
      <alignment horizontal="left" wrapText="1"/>
    </xf>
    <xf numFmtId="0" fontId="3" fillId="5" borderId="5" xfId="0" applyFont="1" applyFill="1" applyBorder="1" applyAlignment="1">
      <alignment horizontal="left" wrapText="1"/>
    </xf>
    <xf numFmtId="49" fontId="7" fillId="0" borderId="0" xfId="0" applyNumberFormat="1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 indent="4"/>
    </xf>
    <xf numFmtId="0" fontId="7" fillId="0" borderId="0" xfId="0" applyFont="1" applyBorder="1" applyAlignment="1">
      <alignment horizontal="left" vertical="top" wrapText="1"/>
    </xf>
    <xf numFmtId="164" fontId="2" fillId="0" borderId="0" xfId="0" applyNumberFormat="1" applyFont="1" applyBorder="1" applyAlignment="1">
      <alignment horizontal="right" vertical="top" shrinkToFit="1"/>
    </xf>
    <xf numFmtId="0" fontId="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49" fontId="5" fillId="3" borderId="10" xfId="0" applyNumberFormat="1" applyFont="1" applyFill="1" applyBorder="1" applyAlignment="1">
      <alignment horizontal="left" vertical="top" shrinkToFit="1"/>
    </xf>
    <xf numFmtId="0" fontId="7" fillId="3" borderId="5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horizontal="right" wrapText="1"/>
    </xf>
    <xf numFmtId="0" fontId="5" fillId="3" borderId="5" xfId="0" applyFont="1" applyFill="1" applyBorder="1" applyAlignment="1">
      <alignment horizontal="left" wrapText="1"/>
    </xf>
    <xf numFmtId="49" fontId="5" fillId="4" borderId="10" xfId="0" applyNumberFormat="1" applyFont="1" applyFill="1" applyBorder="1" applyAlignment="1">
      <alignment horizontal="left" vertical="top" wrapText="1"/>
    </xf>
    <xf numFmtId="164" fontId="2" fillId="4" borderId="5" xfId="0" applyNumberFormat="1" applyFont="1" applyFill="1" applyBorder="1" applyAlignment="1">
      <alignment horizontal="right" vertical="top" shrinkToFit="1"/>
    </xf>
    <xf numFmtId="0" fontId="2" fillId="4" borderId="5" xfId="0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left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164" fontId="3" fillId="4" borderId="5" xfId="0" applyNumberFormat="1" applyFont="1" applyFill="1" applyBorder="1" applyAlignment="1">
      <alignment horizontal="right" vertical="top" shrinkToFit="1"/>
    </xf>
    <xf numFmtId="49" fontId="5" fillId="0" borderId="10" xfId="0" applyNumberFormat="1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 indent="4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>
      <alignment horizontal="right" wrapText="1"/>
    </xf>
    <xf numFmtId="0" fontId="3" fillId="0" borderId="5" xfId="0" applyFont="1" applyBorder="1" applyAlignment="1">
      <alignment horizontal="left" wrapText="1"/>
    </xf>
    <xf numFmtId="49" fontId="7" fillId="0" borderId="10" xfId="0" applyNumberFormat="1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right" vertical="top" shrinkToFit="1"/>
    </xf>
    <xf numFmtId="0" fontId="2" fillId="4" borderId="5" xfId="0" applyFont="1" applyFill="1" applyBorder="1" applyAlignment="1">
      <alignment horizontal="right" wrapText="1"/>
    </xf>
    <xf numFmtId="49" fontId="7" fillId="6" borderId="10" xfId="0" applyNumberFormat="1" applyFont="1" applyFill="1" applyBorder="1" applyAlignment="1">
      <alignment horizontal="left" vertical="top" wrapText="1"/>
    </xf>
    <xf numFmtId="0" fontId="7" fillId="6" borderId="12" xfId="0" applyFont="1" applyFill="1" applyBorder="1" applyAlignment="1">
      <alignment horizontal="left" vertical="top"/>
    </xf>
    <xf numFmtId="0" fontId="7" fillId="6" borderId="5" xfId="0" applyFont="1" applyFill="1" applyBorder="1" applyAlignment="1">
      <alignment horizontal="left" wrapText="1"/>
    </xf>
    <xf numFmtId="164" fontId="7" fillId="6" borderId="5" xfId="0" applyNumberFormat="1" applyFont="1" applyFill="1" applyBorder="1" applyAlignment="1">
      <alignment horizontal="right" wrapText="1"/>
    </xf>
    <xf numFmtId="0" fontId="5" fillId="6" borderId="5" xfId="0" applyFont="1" applyFill="1" applyBorder="1" applyAlignment="1">
      <alignment horizontal="left" wrapText="1"/>
    </xf>
    <xf numFmtId="49" fontId="2" fillId="0" borderId="10" xfId="0" applyNumberFormat="1" applyFont="1" applyBorder="1" applyAlignment="1">
      <alignment horizontal="left" vertical="top"/>
    </xf>
    <xf numFmtId="165" fontId="2" fillId="0" borderId="5" xfId="0" applyNumberFormat="1" applyFont="1" applyBorder="1" applyAlignment="1">
      <alignment horizontal="right" vertical="top" shrinkToFit="1"/>
    </xf>
    <xf numFmtId="0" fontId="7" fillId="0" borderId="12" xfId="0" applyFont="1" applyBorder="1" applyAlignment="1">
      <alignment horizontal="left" vertical="top" wrapText="1" indent="4"/>
    </xf>
    <xf numFmtId="1" fontId="6" fillId="0" borderId="0" xfId="0" applyNumberFormat="1" applyFont="1" applyBorder="1" applyAlignment="1">
      <alignment vertical="center" shrinkToFit="1"/>
    </xf>
    <xf numFmtId="0" fontId="7" fillId="0" borderId="5" xfId="0" applyFont="1" applyBorder="1" applyAlignment="1">
      <alignment horizontal="left" vertical="top" wrapText="1"/>
    </xf>
    <xf numFmtId="164" fontId="1" fillId="0" borderId="0" xfId="0" applyNumberFormat="1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right" wrapText="1"/>
    </xf>
    <xf numFmtId="49" fontId="2" fillId="0" borderId="10" xfId="0" applyNumberFormat="1" applyFont="1" applyBorder="1" applyAlignment="1">
      <alignment horizontal="left" wrapText="1"/>
    </xf>
    <xf numFmtId="0" fontId="2" fillId="0" borderId="12" xfId="0" applyFont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/>
    </xf>
    <xf numFmtId="0" fontId="3" fillId="4" borderId="12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right" wrapText="1"/>
    </xf>
    <xf numFmtId="0" fontId="2" fillId="0" borderId="5" xfId="0" applyFont="1" applyBorder="1" applyAlignment="1">
      <alignment horizontal="left" vertical="top"/>
    </xf>
    <xf numFmtId="165" fontId="2" fillId="0" borderId="11" xfId="0" applyNumberFormat="1" applyFont="1" applyBorder="1" applyAlignment="1">
      <alignment horizontal="right" vertical="top" shrinkToFit="1"/>
    </xf>
    <xf numFmtId="0" fontId="7" fillId="0" borderId="9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/>
    </xf>
    <xf numFmtId="164" fontId="5" fillId="3" borderId="5" xfId="0" applyNumberFormat="1" applyFont="1" applyFill="1" applyBorder="1" applyAlignment="1">
      <alignment horizontal="right" wrapText="1"/>
    </xf>
    <xf numFmtId="165" fontId="3" fillId="4" borderId="5" xfId="0" applyNumberFormat="1" applyFont="1" applyFill="1" applyBorder="1" applyAlignment="1">
      <alignment horizontal="right" vertical="top" shrinkToFit="1"/>
    </xf>
    <xf numFmtId="0" fontId="8" fillId="0" borderId="0" xfId="0" applyFont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 wrapText="1"/>
    </xf>
    <xf numFmtId="49" fontId="2" fillId="2" borderId="10" xfId="0" applyNumberFormat="1" applyFont="1" applyFill="1" applyBorder="1" applyAlignment="1">
      <alignment horizontal="left" vertical="top"/>
    </xf>
    <xf numFmtId="0" fontId="5" fillId="2" borderId="12" xfId="0" applyFont="1" applyFill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right" wrapText="1"/>
    </xf>
    <xf numFmtId="0" fontId="5" fillId="3" borderId="12" xfId="0" applyFont="1" applyFill="1" applyBorder="1" applyAlignment="1">
      <alignment vertical="top" wrapText="1"/>
    </xf>
    <xf numFmtId="164" fontId="9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49" fontId="2" fillId="5" borderId="10" xfId="0" applyNumberFormat="1" applyFont="1" applyFill="1" applyBorder="1" applyAlignment="1">
      <alignment horizontal="left" vertical="top" shrinkToFit="1"/>
    </xf>
    <xf numFmtId="0" fontId="7" fillId="5" borderId="12" xfId="0" applyFont="1" applyFill="1" applyBorder="1" applyAlignment="1">
      <alignment horizontal="left" vertical="top" wrapText="1" indent="4"/>
    </xf>
    <xf numFmtId="164" fontId="2" fillId="5" borderId="5" xfId="0" applyNumberFormat="1" applyFont="1" applyFill="1" applyBorder="1" applyAlignment="1">
      <alignment horizontal="right" wrapText="1"/>
    </xf>
    <xf numFmtId="164" fontId="2" fillId="5" borderId="5" xfId="0" applyNumberFormat="1" applyFont="1" applyFill="1" applyBorder="1" applyAlignment="1">
      <alignment horizontal="left" wrapText="1"/>
    </xf>
    <xf numFmtId="164" fontId="3" fillId="0" borderId="5" xfId="0" applyNumberFormat="1" applyFont="1" applyBorder="1" applyAlignment="1">
      <alignment horizontal="right" vertical="top" shrinkToFit="1"/>
    </xf>
    <xf numFmtId="165" fontId="3" fillId="0" borderId="5" xfId="0" applyNumberFormat="1" applyFont="1" applyBorder="1" applyAlignment="1">
      <alignment horizontal="right" vertical="top" shrinkToFit="1"/>
    </xf>
    <xf numFmtId="0" fontId="7" fillId="0" borderId="14" xfId="0" applyFont="1" applyBorder="1" applyAlignment="1">
      <alignment horizontal="left" vertical="top" wrapText="1" indent="4"/>
    </xf>
    <xf numFmtId="0" fontId="2" fillId="0" borderId="6" xfId="0" applyFont="1" applyBorder="1" applyAlignment="1">
      <alignment horizontal="left" wrapText="1"/>
    </xf>
    <xf numFmtId="0" fontId="2" fillId="0" borderId="6" xfId="0" applyFont="1" applyBorder="1" applyAlignment="1">
      <alignment horizontal="right" wrapText="1"/>
    </xf>
    <xf numFmtId="0" fontId="3" fillId="0" borderId="6" xfId="0" applyFont="1" applyBorder="1" applyAlignment="1">
      <alignment horizontal="left" wrapText="1"/>
    </xf>
    <xf numFmtId="49" fontId="5" fillId="0" borderId="0" xfId="0" applyNumberFormat="1" applyFont="1" applyBorder="1" applyAlignment="1">
      <alignment horizontal="left" vertical="top" wrapText="1" indent="9"/>
    </xf>
    <xf numFmtId="0" fontId="5" fillId="0" borderId="0" xfId="0" applyFont="1" applyBorder="1" applyAlignment="1">
      <alignment horizontal="left" vertical="top" wrapText="1" indent="9"/>
    </xf>
    <xf numFmtId="49" fontId="3" fillId="2" borderId="10" xfId="0" applyNumberFormat="1" applyFont="1" applyFill="1" applyBorder="1" applyAlignment="1">
      <alignment horizontal="left" vertical="top" shrinkToFi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left" wrapText="1" readingOrder="1"/>
    </xf>
    <xf numFmtId="0" fontId="10" fillId="0" borderId="0" xfId="0" applyFont="1" applyBorder="1"/>
    <xf numFmtId="0" fontId="12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vertical="top" wrapText="1"/>
    </xf>
    <xf numFmtId="0" fontId="11" fillId="0" borderId="19" xfId="0" applyFont="1" applyBorder="1" applyAlignment="1">
      <alignment horizontal="left" wrapText="1" readingOrder="1"/>
    </xf>
    <xf numFmtId="0" fontId="13" fillId="0" borderId="0" xfId="0" applyFont="1" applyBorder="1" applyAlignment="1">
      <alignment vertical="top" wrapText="1"/>
    </xf>
    <xf numFmtId="0" fontId="10" fillId="0" borderId="0" xfId="0" applyFont="1" applyBorder="1" applyAlignment="1">
      <alignment horizontal="center" vertical="top"/>
    </xf>
    <xf numFmtId="0" fontId="14" fillId="0" borderId="0" xfId="0" applyFont="1" applyAlignment="1">
      <alignment horizontal="left" wrapText="1" readingOrder="1"/>
    </xf>
    <xf numFmtId="0" fontId="15" fillId="0" borderId="0" xfId="0" applyFont="1" applyAlignment="1">
      <alignment horizontal="left" wrapText="1" readingOrder="1"/>
    </xf>
    <xf numFmtId="0" fontId="14" fillId="0" borderId="15" xfId="0" applyFont="1" applyBorder="1" applyAlignment="1">
      <alignment horizontal="left" wrapText="1" readingOrder="1"/>
    </xf>
    <xf numFmtId="0" fontId="14" fillId="0" borderId="17" xfId="0" applyFont="1" applyBorder="1" applyAlignment="1">
      <alignment vertical="center" wrapText="1" readingOrder="1"/>
    </xf>
    <xf numFmtId="0" fontId="14" fillId="0" borderId="16" xfId="0" applyFont="1" applyBorder="1" applyAlignment="1">
      <alignment horizontal="left" wrapText="1" readingOrder="1"/>
    </xf>
    <xf numFmtId="0" fontId="14" fillId="0" borderId="18" xfId="0" applyFont="1" applyBorder="1" applyAlignment="1">
      <alignment vertical="center" wrapText="1" readingOrder="1"/>
    </xf>
    <xf numFmtId="3" fontId="14" fillId="0" borderId="16" xfId="0" applyNumberFormat="1" applyFont="1" applyBorder="1" applyAlignment="1">
      <alignment horizontal="right" wrapText="1" readingOrder="1"/>
    </xf>
    <xf numFmtId="0" fontId="14" fillId="0" borderId="16" xfId="0" applyFont="1" applyBorder="1" applyAlignment="1">
      <alignment horizontal="right" wrapText="1" readingOrder="1"/>
    </xf>
    <xf numFmtId="0" fontId="14" fillId="0" borderId="23" xfId="0" applyFont="1" applyBorder="1" applyAlignment="1">
      <alignment horizontal="left" wrapText="1" readingOrder="1"/>
    </xf>
    <xf numFmtId="0" fontId="14" fillId="0" borderId="0" xfId="0" applyFont="1" applyAlignment="1">
      <alignment wrapText="1" readingOrder="1"/>
    </xf>
    <xf numFmtId="0" fontId="16" fillId="0" borderId="0" xfId="0" applyFont="1" applyBorder="1" applyAlignment="1">
      <alignment vertical="top" wrapText="1"/>
    </xf>
    <xf numFmtId="0" fontId="17" fillId="0" borderId="0" xfId="0" applyFont="1" applyBorder="1" applyAlignment="1">
      <alignment vertical="top" wrapText="1"/>
    </xf>
    <xf numFmtId="164" fontId="14" fillId="0" borderId="0" xfId="0" applyNumberFormat="1" applyFont="1" applyBorder="1" applyAlignment="1">
      <alignment horizontal="right" vertical="top" shrinkToFit="1"/>
    </xf>
    <xf numFmtId="0" fontId="14" fillId="0" borderId="0" xfId="0" applyFont="1" applyBorder="1" applyAlignment="1">
      <alignment horizontal="left" wrapText="1"/>
    </xf>
    <xf numFmtId="164" fontId="15" fillId="0" borderId="0" xfId="0" applyNumberFormat="1" applyFont="1" applyBorder="1" applyAlignment="1">
      <alignment horizontal="right" vertical="top" shrinkToFit="1"/>
    </xf>
    <xf numFmtId="0" fontId="17" fillId="0" borderId="0" xfId="0" applyFont="1" applyBorder="1" applyAlignment="1">
      <alignment horizontal="left" vertical="top" wrapText="1" indent="1"/>
    </xf>
    <xf numFmtId="0" fontId="14" fillId="0" borderId="0" xfId="0" applyFont="1" applyBorder="1"/>
    <xf numFmtId="0" fontId="2" fillId="0" borderId="0" xfId="0" applyFont="1" applyBorder="1" applyAlignment="1">
      <alignment horizontal="left" wrapText="1"/>
    </xf>
    <xf numFmtId="0" fontId="5" fillId="8" borderId="5" xfId="0" applyFont="1" applyFill="1" applyBorder="1" applyAlignment="1">
      <alignment horizontal="left" vertical="top" wrapText="1" indent="11"/>
    </xf>
    <xf numFmtId="0" fontId="5" fillId="2" borderId="5" xfId="0" applyFont="1" applyFill="1" applyBorder="1" applyAlignment="1">
      <alignment horizontal="left" vertical="top" wrapText="1" indent="9"/>
    </xf>
    <xf numFmtId="0" fontId="7" fillId="0" borderId="5" xfId="0" applyFont="1" applyBorder="1" applyAlignment="1">
      <alignment horizontal="left" vertical="top" wrapText="1" indent="11"/>
    </xf>
    <xf numFmtId="0" fontId="1" fillId="7" borderId="13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left" vertical="top" wrapText="1" indent="15"/>
    </xf>
    <xf numFmtId="0" fontId="5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 vertical="top" wrapText="1"/>
    </xf>
    <xf numFmtId="0" fontId="15" fillId="0" borderId="20" xfId="0" applyFont="1" applyBorder="1" applyAlignment="1">
      <alignment horizontal="left" wrapText="1" readingOrder="1"/>
    </xf>
    <xf numFmtId="0" fontId="15" fillId="0" borderId="21" xfId="0" applyFont="1" applyBorder="1" applyAlignment="1">
      <alignment horizontal="left" wrapText="1" readingOrder="1"/>
    </xf>
    <xf numFmtId="0" fontId="15" fillId="0" borderId="22" xfId="0" applyFont="1" applyBorder="1" applyAlignment="1">
      <alignment horizontal="left" wrapText="1" readingOrder="1"/>
    </xf>
    <xf numFmtId="0" fontId="18" fillId="0" borderId="0" xfId="0" applyFont="1" applyAlignment="1">
      <alignment horizontal="left" wrapText="1" readingOrder="1"/>
    </xf>
    <xf numFmtId="0" fontId="18" fillId="0" borderId="15" xfId="0" applyFont="1" applyBorder="1" applyAlignment="1">
      <alignment horizontal="left" wrapText="1" readingOrder="1"/>
    </xf>
    <xf numFmtId="0" fontId="18" fillId="9" borderId="16" xfId="0" applyFont="1" applyFill="1" applyBorder="1" applyAlignment="1">
      <alignment horizontal="center" wrapText="1" readingOrder="1"/>
    </xf>
    <xf numFmtId="0" fontId="18" fillId="0" borderId="19" xfId="0" applyFont="1" applyBorder="1" applyAlignment="1">
      <alignment horizontal="left" wrapText="1" readingOrder="1"/>
    </xf>
    <xf numFmtId="0" fontId="18" fillId="0" borderId="16" xfId="0" applyFont="1" applyBorder="1" applyAlignment="1">
      <alignment horizontal="center" wrapText="1" readingOrder="1"/>
    </xf>
    <xf numFmtId="0" fontId="18" fillId="10" borderId="16" xfId="0" applyFont="1" applyFill="1" applyBorder="1" applyAlignment="1">
      <alignment horizontal="center" wrapText="1" readingOrder="1"/>
    </xf>
    <xf numFmtId="0" fontId="18" fillId="0" borderId="23" xfId="0" applyFont="1" applyBorder="1" applyAlignment="1">
      <alignment horizontal="center" wrapText="1" readingOrder="1"/>
    </xf>
    <xf numFmtId="0" fontId="19" fillId="0" borderId="0" xfId="0" applyFont="1" applyAlignment="1">
      <alignment horizontal="center" readingOrder="1"/>
    </xf>
    <xf numFmtId="0" fontId="20" fillId="0" borderId="0" xfId="0" applyFont="1" applyBorder="1" applyAlignment="1">
      <alignment horizontal="left"/>
    </xf>
    <xf numFmtId="2" fontId="20" fillId="0" borderId="0" xfId="0" applyNumberFormat="1" applyFont="1" applyBorder="1" applyAlignment="1">
      <alignment horizontal="left"/>
    </xf>
    <xf numFmtId="0" fontId="14" fillId="0" borderId="16" xfId="0" applyFont="1" applyFill="1" applyBorder="1" applyAlignment="1">
      <alignment horizontal="left" wrapText="1" readingOrder="1"/>
    </xf>
    <xf numFmtId="0" fontId="21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 vertical="center"/>
    </xf>
    <xf numFmtId="2" fontId="2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24" fillId="0" borderId="26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 wrapText="1" readingOrder="1"/>
    </xf>
    <xf numFmtId="0" fontId="21" fillId="0" borderId="32" xfId="0" applyFont="1" applyBorder="1" applyAlignment="1">
      <alignment horizontal="left"/>
    </xf>
    <xf numFmtId="0" fontId="21" fillId="0" borderId="33" xfId="0" applyFont="1" applyBorder="1" applyAlignment="1">
      <alignment horizontal="left"/>
    </xf>
    <xf numFmtId="0" fontId="21" fillId="0" borderId="34" xfId="0" applyFont="1" applyBorder="1" applyAlignment="1">
      <alignment horizontal="left"/>
    </xf>
    <xf numFmtId="0" fontId="23" fillId="0" borderId="35" xfId="0" applyFont="1" applyFill="1" applyBorder="1" applyAlignment="1">
      <alignment horizontal="center" vertical="center" wrapText="1" readingOrder="1"/>
    </xf>
    <xf numFmtId="0" fontId="24" fillId="0" borderId="36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2" fillId="0" borderId="31" xfId="0" applyFont="1" applyFill="1" applyBorder="1" applyAlignment="1">
      <alignment horizontal="center" vertical="center" readingOrder="1"/>
    </xf>
    <xf numFmtId="0" fontId="21" fillId="0" borderId="38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0" fontId="23" fillId="0" borderId="41" xfId="0" applyFont="1" applyFill="1" applyBorder="1" applyAlignment="1">
      <alignment horizontal="center" vertical="center" wrapText="1" readingOrder="1"/>
    </xf>
    <xf numFmtId="0" fontId="24" fillId="0" borderId="42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24" fillId="0" borderId="5" xfId="0" applyFont="1" applyBorder="1"/>
    <xf numFmtId="0" fontId="24" fillId="9" borderId="5" xfId="0" applyFont="1" applyFill="1" applyBorder="1"/>
    <xf numFmtId="0" fontId="24" fillId="0" borderId="29" xfId="0" applyFont="1" applyBorder="1"/>
    <xf numFmtId="0" fontId="23" fillId="0" borderId="45" xfId="0" applyFont="1" applyFill="1" applyBorder="1" applyAlignment="1">
      <alignment horizontal="center" wrapText="1" readingOrder="1"/>
    </xf>
    <xf numFmtId="0" fontId="23" fillId="0" borderId="46" xfId="0" applyFont="1" applyFill="1" applyBorder="1" applyAlignment="1">
      <alignment horizontal="center" wrapText="1" readingOrder="1"/>
    </xf>
    <xf numFmtId="0" fontId="24" fillId="0" borderId="27" xfId="0" applyFont="1" applyBorder="1"/>
    <xf numFmtId="0" fontId="24" fillId="0" borderId="28" xfId="0" applyFont="1" applyBorder="1"/>
    <xf numFmtId="0" fontId="27" fillId="0" borderId="32" xfId="0" applyFont="1" applyFill="1" applyBorder="1" applyAlignment="1">
      <alignment horizontal="left" wrapText="1" readingOrder="1"/>
    </xf>
    <xf numFmtId="0" fontId="21" fillId="0" borderId="33" xfId="0" applyFont="1" applyBorder="1" applyAlignment="1">
      <alignment horizontal="left" wrapText="1" indent="1" readingOrder="1"/>
    </xf>
    <xf numFmtId="0" fontId="21" fillId="0" borderId="34" xfId="0" applyFont="1" applyBorder="1" applyAlignment="1">
      <alignment horizontal="left" wrapText="1" indent="1" readingOrder="1"/>
    </xf>
    <xf numFmtId="0" fontId="22" fillId="0" borderId="47" xfId="0" applyFont="1" applyFill="1" applyBorder="1" applyAlignment="1">
      <alignment horizontal="center" vertical="center" readingOrder="1"/>
    </xf>
    <xf numFmtId="0" fontId="27" fillId="0" borderId="48" xfId="0" applyFont="1" applyFill="1" applyBorder="1" applyAlignment="1">
      <alignment horizontal="center" vertical="center" wrapText="1" readingOrder="1"/>
    </xf>
    <xf numFmtId="0" fontId="28" fillId="0" borderId="51" xfId="0" applyFont="1" applyFill="1" applyBorder="1" applyAlignment="1">
      <alignment horizontal="center" wrapText="1" readingOrder="1"/>
    </xf>
    <xf numFmtId="0" fontId="24" fillId="0" borderId="10" xfId="0" applyFont="1" applyBorder="1"/>
    <xf numFmtId="0" fontId="24" fillId="9" borderId="10" xfId="0" applyFont="1" applyFill="1" applyBorder="1"/>
    <xf numFmtId="0" fontId="24" fillId="0" borderId="43" xfId="0" applyFont="1" applyBorder="1"/>
    <xf numFmtId="0" fontId="23" fillId="0" borderId="52" xfId="0" applyFont="1" applyFill="1" applyBorder="1" applyAlignment="1">
      <alignment horizontal="center" wrapText="1" readingOrder="1"/>
    </xf>
    <xf numFmtId="0" fontId="21" fillId="0" borderId="24" xfId="0" applyFont="1" applyBorder="1" applyAlignment="1">
      <alignment horizontal="left" wrapText="1" indent="1" readingOrder="1"/>
    </xf>
    <xf numFmtId="0" fontId="24" fillId="0" borderId="54" xfId="0" applyFont="1" applyBorder="1"/>
    <xf numFmtId="0" fontId="24" fillId="0" borderId="6" xfId="0" applyFont="1" applyBorder="1"/>
    <xf numFmtId="0" fontId="24" fillId="0" borderId="3" xfId="0" applyFont="1" applyBorder="1"/>
    <xf numFmtId="0" fontId="26" fillId="11" borderId="55" xfId="0" applyFont="1" applyFill="1" applyBorder="1" applyAlignment="1">
      <alignment horizontal="center" vertical="center"/>
    </xf>
    <xf numFmtId="0" fontId="28" fillId="11" borderId="50" xfId="0" applyFont="1" applyFill="1" applyBorder="1" applyAlignment="1">
      <alignment horizontal="center" vertical="center"/>
    </xf>
    <xf numFmtId="0" fontId="27" fillId="11" borderId="56" xfId="0" applyFont="1" applyFill="1" applyBorder="1" applyAlignment="1">
      <alignment horizontal="left" wrapText="1" readingOrder="1"/>
    </xf>
    <xf numFmtId="0" fontId="25" fillId="11" borderId="57" xfId="0" applyFont="1" applyFill="1" applyBorder="1" applyAlignment="1">
      <alignment horizontal="center" vertical="center"/>
    </xf>
    <xf numFmtId="0" fontId="26" fillId="11" borderId="46" xfId="0" applyFont="1" applyFill="1" applyBorder="1"/>
    <xf numFmtId="0" fontId="26" fillId="11" borderId="13" xfId="0" applyFont="1" applyFill="1" applyBorder="1"/>
    <xf numFmtId="0" fontId="26" fillId="11" borderId="25" xfId="0" applyFont="1" applyFill="1" applyBorder="1" applyAlignment="1">
      <alignment horizontal="right" vertical="center"/>
    </xf>
    <xf numFmtId="0" fontId="26" fillId="11" borderId="49" xfId="0" applyFont="1" applyFill="1" applyBorder="1" applyAlignment="1">
      <alignment horizontal="right" vertical="center"/>
    </xf>
    <xf numFmtId="0" fontId="28" fillId="11" borderId="48" xfId="0" applyFont="1" applyFill="1" applyBorder="1" applyAlignment="1">
      <alignment horizontal="right" vertical="center"/>
    </xf>
    <xf numFmtId="0" fontId="26" fillId="11" borderId="53" xfId="0" applyFont="1" applyFill="1" applyBorder="1" applyAlignment="1">
      <alignment horizontal="right" vertical="center"/>
    </xf>
    <xf numFmtId="0" fontId="21" fillId="0" borderId="25" xfId="0" applyFont="1" applyBorder="1" applyAlignment="1">
      <alignment horizontal="right" vertical="center" wrapText="1" readingOrder="1"/>
    </xf>
    <xf numFmtId="0" fontId="22" fillId="0" borderId="25" xfId="0" applyFont="1" applyBorder="1" applyAlignment="1">
      <alignment horizontal="right" vertical="center" wrapText="1" readingOrder="1"/>
    </xf>
    <xf numFmtId="0" fontId="22" fillId="0" borderId="49" xfId="0" applyFont="1" applyBorder="1" applyAlignment="1">
      <alignment horizontal="right" vertical="center" wrapText="1" readingOrder="1"/>
    </xf>
    <xf numFmtId="0" fontId="27" fillId="0" borderId="48" xfId="0" applyFont="1" applyFill="1" applyBorder="1" applyAlignment="1">
      <alignment horizontal="right" vertical="center" wrapText="1" readingOrder="1"/>
    </xf>
    <xf numFmtId="0" fontId="22" fillId="0" borderId="53" xfId="0" applyFont="1" applyBorder="1" applyAlignment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99CCFF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Curva</a:t>
            </a:r>
            <a:r>
              <a:rPr lang="es-CL" baseline="0"/>
              <a:t> de Recursos Humanos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'Personal CD'!$C$6:$J$6</c:f>
              <c:strCache>
                <c:ptCount val="8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</c:strCache>
            </c:strRef>
          </c:xVal>
          <c:yVal>
            <c:numRef>
              <c:f>'Personal CD'!$C$15:$J$15</c:f>
              <c:numCache>
                <c:formatCode>General</c:formatCode>
                <c:ptCount val="8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75</c:v>
                </c:pt>
                <c:pt idx="4">
                  <c:v>145</c:v>
                </c:pt>
                <c:pt idx="5">
                  <c:v>155</c:v>
                </c:pt>
                <c:pt idx="6">
                  <c:v>150</c:v>
                </c:pt>
                <c:pt idx="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80-4988-A1B3-E1DC4C20F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484656"/>
        <c:axId val="746759488"/>
      </c:scatterChart>
      <c:valAx>
        <c:axId val="27948465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46759488"/>
        <c:crosses val="autoZero"/>
        <c:crossBetween val="midCat"/>
      </c:valAx>
      <c:valAx>
        <c:axId val="7467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Personal de Costo Directo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948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4857</xdr:colOff>
      <xdr:row>0</xdr:row>
      <xdr:rowOff>50800</xdr:rowOff>
    </xdr:from>
    <xdr:to>
      <xdr:col>14</xdr:col>
      <xdr:colOff>541694</xdr:colOff>
      <xdr:row>17</xdr:row>
      <xdr:rowOff>176548</xdr:rowOff>
    </xdr:to>
    <xdr:pic>
      <xdr:nvPicPr>
        <xdr:cNvPr id="3" name="Marcador de contenido 19">
          <a:extLst>
            <a:ext uri="{FF2B5EF4-FFF2-40B4-BE49-F238E27FC236}">
              <a16:creationId xmlns:a16="http://schemas.microsoft.com/office/drawing/2014/main" id="{3102F82C-DC8E-49BB-8619-36203772B423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6157" y="50800"/>
          <a:ext cx="7295777" cy="3249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4</xdr:row>
      <xdr:rowOff>152400</xdr:rowOff>
    </xdr:from>
    <xdr:to>
      <xdr:col>16</xdr:col>
      <xdr:colOff>426720</xdr:colOff>
      <xdr:row>20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F4E9CA-E238-4201-9F28-86931418E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27"/>
  <sheetViews>
    <sheetView topLeftCell="A4" zoomScale="120" zoomScaleNormal="120" workbookViewId="0">
      <pane ySplit="2" topLeftCell="A6" activePane="bottomLeft" state="frozen"/>
      <selection activeCell="A4" sqref="A4"/>
      <selection pane="bottomLeft" activeCell="E488" sqref="E488"/>
    </sheetView>
  </sheetViews>
  <sheetFormatPr baseColWidth="10" defaultColWidth="8.88671875" defaultRowHeight="13.8" x14ac:dyDescent="0.25"/>
  <cols>
    <col min="1" max="1" width="3.44140625" style="1" customWidth="1"/>
    <col min="2" max="2" width="7.33203125" style="2" customWidth="1"/>
    <col min="3" max="3" width="48.44140625" style="3" customWidth="1"/>
    <col min="4" max="4" width="6" style="3" customWidth="1"/>
    <col min="5" max="5" width="10.44140625" style="4" customWidth="1"/>
    <col min="6" max="6" width="10.44140625" style="3" customWidth="1"/>
    <col min="7" max="7" width="10.6640625" style="5" customWidth="1"/>
    <col min="8" max="8" width="9.33203125" style="1" customWidth="1"/>
    <col min="9" max="9" width="21.44140625" style="1" customWidth="1"/>
    <col min="10" max="10" width="3.77734375" style="1" customWidth="1"/>
    <col min="11" max="11" width="3.44140625" style="1" customWidth="1"/>
    <col min="12" max="1025" width="9.33203125" style="1" customWidth="1"/>
  </cols>
  <sheetData>
    <row r="1" spans="1:7" ht="12.75" hidden="1" customHeight="1" x14ac:dyDescent="0.25">
      <c r="A1" s="151" t="s">
        <v>0</v>
      </c>
      <c r="B1" s="151"/>
      <c r="C1" s="151"/>
      <c r="D1" s="151"/>
      <c r="E1" s="151"/>
      <c r="F1" s="151"/>
      <c r="G1" s="151"/>
    </row>
    <row r="2" spans="1:7" ht="12.75" hidden="1" customHeight="1" x14ac:dyDescent="0.25">
      <c r="A2" s="6"/>
      <c r="B2" s="7"/>
      <c r="C2" s="8" t="s">
        <v>1</v>
      </c>
      <c r="D2" s="9"/>
      <c r="E2" s="10"/>
      <c r="F2" s="9"/>
      <c r="G2" s="11"/>
    </row>
    <row r="3" spans="1:7" ht="12.75" hidden="1" customHeight="1" x14ac:dyDescent="0.25">
      <c r="A3" s="6"/>
      <c r="B3" s="12"/>
      <c r="C3" s="13" t="s">
        <v>2</v>
      </c>
      <c r="D3" s="14"/>
      <c r="E3" s="15"/>
      <c r="F3" s="14"/>
      <c r="G3" s="16"/>
    </row>
    <row r="4" spans="1:7" ht="12.75" customHeight="1" x14ac:dyDescent="0.25">
      <c r="A4" s="17"/>
      <c r="B4" s="18" t="s">
        <v>3</v>
      </c>
      <c r="C4" s="19" t="s">
        <v>4</v>
      </c>
      <c r="D4" s="152" t="s">
        <v>5</v>
      </c>
      <c r="E4" s="153" t="s">
        <v>6</v>
      </c>
      <c r="F4" s="20" t="s">
        <v>7</v>
      </c>
      <c r="G4" s="20" t="s">
        <v>8</v>
      </c>
    </row>
    <row r="5" spans="1:7" ht="12.75" customHeight="1" x14ac:dyDescent="0.25">
      <c r="A5" s="17"/>
      <c r="B5" s="21"/>
      <c r="C5" s="22"/>
      <c r="D5" s="152"/>
      <c r="E5" s="153"/>
      <c r="F5" s="23" t="s">
        <v>9</v>
      </c>
      <c r="G5" s="23" t="s">
        <v>10</v>
      </c>
    </row>
    <row r="6" spans="1:7" ht="12.75" customHeight="1" x14ac:dyDescent="0.25">
      <c r="A6" s="17"/>
      <c r="B6" s="24" t="s">
        <v>11</v>
      </c>
      <c r="C6" s="25" t="s">
        <v>12</v>
      </c>
      <c r="D6" s="26"/>
      <c r="E6" s="27"/>
      <c r="F6" s="26"/>
      <c r="G6" s="28"/>
    </row>
    <row r="7" spans="1:7" ht="12.75" customHeight="1" x14ac:dyDescent="0.25">
      <c r="A7" s="17"/>
      <c r="B7" s="29" t="s">
        <v>13</v>
      </c>
      <c r="C7" s="30" t="s">
        <v>14</v>
      </c>
      <c r="D7" s="31" t="s">
        <v>15</v>
      </c>
      <c r="E7" s="32">
        <v>202</v>
      </c>
      <c r="F7" s="33"/>
      <c r="G7" s="34"/>
    </row>
    <row r="8" spans="1:7" ht="12.75" customHeight="1" x14ac:dyDescent="0.25">
      <c r="A8" s="17"/>
      <c r="B8" s="29" t="s">
        <v>16</v>
      </c>
      <c r="C8" s="30" t="s">
        <v>17</v>
      </c>
      <c r="D8" s="33"/>
      <c r="E8" s="35"/>
      <c r="F8" s="33"/>
      <c r="G8" s="34"/>
    </row>
    <row r="9" spans="1:7" ht="12.75" customHeight="1" x14ac:dyDescent="0.25">
      <c r="A9" s="17"/>
      <c r="B9" s="36" t="s">
        <v>18</v>
      </c>
      <c r="C9" s="37" t="s">
        <v>19</v>
      </c>
      <c r="D9" s="38" t="s">
        <v>20</v>
      </c>
      <c r="E9" s="39">
        <v>210</v>
      </c>
      <c r="F9" s="40"/>
      <c r="G9" s="41"/>
    </row>
    <row r="10" spans="1:7" ht="12.75" customHeight="1" x14ac:dyDescent="0.25">
      <c r="A10" s="17"/>
      <c r="B10" s="36" t="s">
        <v>21</v>
      </c>
      <c r="C10" s="37" t="s">
        <v>22</v>
      </c>
      <c r="D10" s="38" t="s">
        <v>20</v>
      </c>
      <c r="E10" s="39">
        <v>45</v>
      </c>
      <c r="F10" s="40"/>
      <c r="G10" s="41"/>
    </row>
    <row r="11" spans="1:7" ht="12.75" customHeight="1" x14ac:dyDescent="0.25">
      <c r="A11" s="17"/>
      <c r="B11" s="36" t="s">
        <v>23</v>
      </c>
      <c r="C11" s="37" t="s">
        <v>24</v>
      </c>
      <c r="D11" s="38" t="s">
        <v>20</v>
      </c>
      <c r="E11" s="39">
        <v>45</v>
      </c>
      <c r="F11" s="40"/>
      <c r="G11" s="41"/>
    </row>
    <row r="12" spans="1:7" ht="12.75" customHeight="1" x14ac:dyDescent="0.25">
      <c r="A12" s="17"/>
      <c r="B12" s="36" t="s">
        <v>25</v>
      </c>
      <c r="C12" s="37" t="s">
        <v>26</v>
      </c>
      <c r="D12" s="38" t="s">
        <v>20</v>
      </c>
      <c r="E12" s="39">
        <v>45</v>
      </c>
      <c r="F12" s="40"/>
      <c r="G12" s="41"/>
    </row>
    <row r="13" spans="1:7" ht="12.75" customHeight="1" x14ac:dyDescent="0.25">
      <c r="A13" s="17"/>
      <c r="B13" s="36" t="s">
        <v>27</v>
      </c>
      <c r="C13" s="37" t="s">
        <v>28</v>
      </c>
      <c r="D13" s="38" t="s">
        <v>20</v>
      </c>
      <c r="E13" s="39">
        <v>8.6</v>
      </c>
      <c r="F13" s="40"/>
      <c r="G13" s="41"/>
    </row>
    <row r="14" spans="1:7" ht="12.75" customHeight="1" x14ac:dyDescent="0.25">
      <c r="A14" s="17"/>
      <c r="B14" s="29" t="s">
        <v>29</v>
      </c>
      <c r="C14" s="30" t="s">
        <v>30</v>
      </c>
      <c r="D14" s="33"/>
      <c r="E14" s="35"/>
      <c r="F14" s="33"/>
      <c r="G14" s="34"/>
    </row>
    <row r="15" spans="1:7" ht="12.75" customHeight="1" x14ac:dyDescent="0.25">
      <c r="A15" s="17"/>
      <c r="B15" s="36" t="s">
        <v>31</v>
      </c>
      <c r="C15" s="37" t="s">
        <v>32</v>
      </c>
      <c r="D15" s="38" t="s">
        <v>33</v>
      </c>
      <c r="E15" s="39">
        <v>1</v>
      </c>
      <c r="F15" s="40"/>
      <c r="G15" s="41"/>
    </row>
    <row r="16" spans="1:7" ht="12.75" customHeight="1" x14ac:dyDescent="0.25">
      <c r="A16" s="17"/>
      <c r="B16" s="36" t="s">
        <v>34</v>
      </c>
      <c r="C16" s="37" t="s">
        <v>35</v>
      </c>
      <c r="D16" s="38" t="s">
        <v>33</v>
      </c>
      <c r="E16" s="39">
        <v>1</v>
      </c>
      <c r="F16" s="40"/>
      <c r="G16" s="41"/>
    </row>
    <row r="17" spans="1:7" ht="12.75" customHeight="1" x14ac:dyDescent="0.25">
      <c r="A17" s="17"/>
      <c r="B17" s="36" t="s">
        <v>36</v>
      </c>
      <c r="C17" s="37" t="s">
        <v>37</v>
      </c>
      <c r="D17" s="38" t="s">
        <v>33</v>
      </c>
      <c r="E17" s="39">
        <v>1</v>
      </c>
      <c r="F17" s="40"/>
      <c r="G17" s="41"/>
    </row>
    <row r="18" spans="1:7" ht="12.75" customHeight="1" x14ac:dyDescent="0.25">
      <c r="A18" s="17"/>
      <c r="B18" s="36" t="s">
        <v>38</v>
      </c>
      <c r="C18" s="37" t="s">
        <v>39</v>
      </c>
      <c r="D18" s="38" t="s">
        <v>33</v>
      </c>
      <c r="E18" s="39">
        <v>1</v>
      </c>
      <c r="F18" s="40"/>
      <c r="G18" s="41"/>
    </row>
    <row r="19" spans="1:7" ht="12.75" customHeight="1" x14ac:dyDescent="0.25">
      <c r="A19" s="17"/>
      <c r="B19" s="36" t="s">
        <v>40</v>
      </c>
      <c r="C19" s="37" t="s">
        <v>41</v>
      </c>
      <c r="D19" s="38" t="s">
        <v>33</v>
      </c>
      <c r="E19" s="39">
        <v>1</v>
      </c>
      <c r="F19" s="40"/>
      <c r="G19" s="41"/>
    </row>
    <row r="20" spans="1:7" ht="12.75" customHeight="1" x14ac:dyDescent="0.25">
      <c r="A20" s="17"/>
      <c r="B20" s="36" t="s">
        <v>42</v>
      </c>
      <c r="C20" s="37" t="s">
        <v>43</v>
      </c>
      <c r="D20" s="38" t="s">
        <v>33</v>
      </c>
      <c r="E20" s="39">
        <v>1</v>
      </c>
      <c r="F20" s="40"/>
      <c r="G20" s="41"/>
    </row>
    <row r="21" spans="1:7" ht="12.75" customHeight="1" x14ac:dyDescent="0.25">
      <c r="A21" s="17"/>
      <c r="B21" s="36" t="s">
        <v>44</v>
      </c>
      <c r="C21" s="37" t="s">
        <v>45</v>
      </c>
      <c r="D21" s="38" t="s">
        <v>33</v>
      </c>
      <c r="E21" s="39">
        <v>1</v>
      </c>
      <c r="F21" s="40"/>
      <c r="G21" s="41"/>
    </row>
    <row r="22" spans="1:7" ht="12.75" customHeight="1" x14ac:dyDescent="0.25">
      <c r="A22" s="17"/>
      <c r="B22" s="36" t="s">
        <v>46</v>
      </c>
      <c r="C22" s="37" t="s">
        <v>47</v>
      </c>
      <c r="D22" s="38" t="s">
        <v>33</v>
      </c>
      <c r="E22" s="39">
        <v>1</v>
      </c>
      <c r="F22" s="40"/>
      <c r="G22" s="41"/>
    </row>
    <row r="23" spans="1:7" ht="12.75" customHeight="1" x14ac:dyDescent="0.25">
      <c r="A23" s="17"/>
      <c r="B23" s="36" t="s">
        <v>48</v>
      </c>
      <c r="C23" s="37" t="s">
        <v>49</v>
      </c>
      <c r="D23" s="38" t="s">
        <v>33</v>
      </c>
      <c r="E23" s="39">
        <v>1</v>
      </c>
      <c r="F23" s="40"/>
      <c r="G23" s="41"/>
    </row>
    <row r="24" spans="1:7" ht="12.75" customHeight="1" x14ac:dyDescent="0.25">
      <c r="A24" s="17"/>
      <c r="B24" s="42" t="s">
        <v>50</v>
      </c>
      <c r="C24" s="43" t="s">
        <v>51</v>
      </c>
      <c r="D24" s="44" t="s">
        <v>33</v>
      </c>
      <c r="E24" s="45">
        <v>1</v>
      </c>
      <c r="F24" s="46"/>
      <c r="G24" s="47"/>
    </row>
    <row r="25" spans="1:7" ht="12.75" customHeight="1" x14ac:dyDescent="0.25">
      <c r="A25" s="17"/>
      <c r="B25" s="42" t="s">
        <v>52</v>
      </c>
      <c r="C25" s="43" t="s">
        <v>53</v>
      </c>
      <c r="D25" s="44" t="s">
        <v>33</v>
      </c>
      <c r="E25" s="45">
        <v>1</v>
      </c>
      <c r="F25" s="46"/>
      <c r="G25" s="47"/>
    </row>
    <row r="26" spans="1:7" ht="12.75" customHeight="1" x14ac:dyDescent="0.25">
      <c r="A26" s="17"/>
      <c r="B26" s="42" t="s">
        <v>54</v>
      </c>
      <c r="C26" s="43" t="s">
        <v>55</v>
      </c>
      <c r="D26" s="44" t="s">
        <v>33</v>
      </c>
      <c r="E26" s="45">
        <v>1</v>
      </c>
      <c r="F26" s="46"/>
      <c r="G26" s="47"/>
    </row>
    <row r="27" spans="1:7" ht="12.75" customHeight="1" x14ac:dyDescent="0.25">
      <c r="A27" s="17"/>
      <c r="B27" s="48"/>
      <c r="C27" s="49"/>
      <c r="D27" s="50"/>
      <c r="E27" s="51"/>
      <c r="F27" s="52"/>
      <c r="G27" s="53"/>
    </row>
    <row r="28" spans="1:7" ht="12.75" customHeight="1" x14ac:dyDescent="0.25">
      <c r="A28" s="17"/>
      <c r="B28" s="148" t="s">
        <v>56</v>
      </c>
      <c r="C28" s="148"/>
      <c r="D28" s="26"/>
      <c r="E28" s="27"/>
      <c r="F28" s="26"/>
      <c r="G28" s="28"/>
    </row>
    <row r="29" spans="1:7" ht="12.75" customHeight="1" x14ac:dyDescent="0.25">
      <c r="A29" s="17"/>
      <c r="B29" s="54" t="s">
        <v>57</v>
      </c>
      <c r="C29" s="30" t="s">
        <v>58</v>
      </c>
      <c r="D29" s="55"/>
      <c r="E29" s="56"/>
      <c r="F29" s="55"/>
      <c r="G29" s="57"/>
    </row>
    <row r="30" spans="1:7" ht="12.75" customHeight="1" x14ac:dyDescent="0.25">
      <c r="A30" s="17"/>
      <c r="B30" s="58" t="s">
        <v>59</v>
      </c>
      <c r="C30" s="37" t="s">
        <v>60</v>
      </c>
      <c r="D30" s="38" t="s">
        <v>33</v>
      </c>
      <c r="E30" s="59">
        <v>1</v>
      </c>
      <c r="F30" s="60"/>
      <c r="G30" s="61"/>
    </row>
    <row r="31" spans="1:7" ht="12.75" customHeight="1" x14ac:dyDescent="0.25">
      <c r="A31" s="17"/>
      <c r="B31" s="58" t="s">
        <v>61</v>
      </c>
      <c r="C31" s="37" t="s">
        <v>62</v>
      </c>
      <c r="D31" s="38" t="s">
        <v>33</v>
      </c>
      <c r="E31" s="59">
        <v>1</v>
      </c>
      <c r="F31" s="60"/>
      <c r="G31" s="61"/>
    </row>
    <row r="32" spans="1:7" ht="12.75" customHeight="1" x14ac:dyDescent="0.25">
      <c r="A32" s="17"/>
      <c r="B32" s="29" t="s">
        <v>63</v>
      </c>
      <c r="C32" s="30" t="s">
        <v>64</v>
      </c>
      <c r="D32" s="33"/>
      <c r="E32" s="35"/>
      <c r="F32" s="33"/>
      <c r="G32" s="34"/>
    </row>
    <row r="33" spans="1:8" ht="12.75" customHeight="1" x14ac:dyDescent="0.25">
      <c r="A33" s="17"/>
      <c r="B33" s="58" t="s">
        <v>65</v>
      </c>
      <c r="C33" s="62" t="s">
        <v>66</v>
      </c>
      <c r="D33" s="63" t="s">
        <v>67</v>
      </c>
      <c r="E33" s="64">
        <v>0.2</v>
      </c>
      <c r="F33" s="60"/>
      <c r="G33" s="61"/>
    </row>
    <row r="34" spans="1:8" ht="12.75" customHeight="1" x14ac:dyDescent="0.25">
      <c r="A34" s="17"/>
      <c r="B34" s="65"/>
      <c r="C34" s="66" t="s">
        <v>68</v>
      </c>
      <c r="D34" s="67"/>
      <c r="E34" s="68">
        <f>0.1</f>
        <v>0.1</v>
      </c>
      <c r="F34" s="67"/>
      <c r="G34" s="69"/>
    </row>
    <row r="35" spans="1:8" ht="12.75" customHeight="1" x14ac:dyDescent="0.25">
      <c r="A35" s="17"/>
      <c r="B35" s="65"/>
      <c r="C35" s="66" t="s">
        <v>69</v>
      </c>
      <c r="D35" s="67"/>
      <c r="E35" s="68">
        <v>0.1</v>
      </c>
      <c r="F35" s="67"/>
      <c r="G35" s="69"/>
    </row>
    <row r="36" spans="1:8" ht="12.75" customHeight="1" x14ac:dyDescent="0.25">
      <c r="A36" s="17"/>
      <c r="B36" s="58" t="s">
        <v>70</v>
      </c>
      <c r="C36" s="62" t="s">
        <v>71</v>
      </c>
      <c r="D36" s="63" t="s">
        <v>67</v>
      </c>
      <c r="E36" s="64">
        <v>150</v>
      </c>
      <c r="F36" s="60"/>
      <c r="G36" s="61"/>
      <c r="H36" s="1" t="str">
        <f>IF(E37+E38=E36,"OK","MAL")</f>
        <v>OK</v>
      </c>
    </row>
    <row r="37" spans="1:8" ht="12.75" customHeight="1" x14ac:dyDescent="0.25">
      <c r="A37" s="17"/>
      <c r="B37" s="70"/>
      <c r="C37" s="66" t="s">
        <v>72</v>
      </c>
      <c r="D37" s="67"/>
      <c r="E37" s="71">
        <v>75</v>
      </c>
      <c r="F37" s="67"/>
      <c r="G37" s="69"/>
    </row>
    <row r="38" spans="1:8" ht="12.75" customHeight="1" x14ac:dyDescent="0.25">
      <c r="A38" s="17"/>
      <c r="B38" s="70"/>
      <c r="C38" s="66" t="s">
        <v>73</v>
      </c>
      <c r="D38" s="67"/>
      <c r="E38" s="71">
        <v>75</v>
      </c>
      <c r="F38" s="67"/>
      <c r="G38" s="69"/>
    </row>
    <row r="39" spans="1:8" ht="12.75" customHeight="1" x14ac:dyDescent="0.25">
      <c r="A39" s="17"/>
      <c r="B39" s="58" t="s">
        <v>74</v>
      </c>
      <c r="C39" s="62" t="s">
        <v>75</v>
      </c>
      <c r="D39" s="63" t="s">
        <v>67</v>
      </c>
      <c r="E39" s="64">
        <v>300</v>
      </c>
      <c r="F39" s="60"/>
      <c r="G39" s="61"/>
      <c r="H39" s="1" t="str">
        <f>IF(E40+E41=E39,"OK","MAL")</f>
        <v>OK</v>
      </c>
    </row>
    <row r="40" spans="1:8" ht="12.75" customHeight="1" x14ac:dyDescent="0.25">
      <c r="A40" s="17"/>
      <c r="B40" s="70"/>
      <c r="C40" s="66" t="s">
        <v>76</v>
      </c>
      <c r="D40" s="67"/>
      <c r="E40" s="71">
        <v>150</v>
      </c>
      <c r="F40" s="67"/>
      <c r="G40" s="69"/>
    </row>
    <row r="41" spans="1:8" ht="12.75" customHeight="1" x14ac:dyDescent="0.25">
      <c r="A41" s="17"/>
      <c r="B41" s="70"/>
      <c r="C41" s="66" t="s">
        <v>77</v>
      </c>
      <c r="D41" s="67"/>
      <c r="E41" s="71">
        <v>150</v>
      </c>
      <c r="F41" s="67"/>
      <c r="G41" s="69"/>
    </row>
    <row r="42" spans="1:8" ht="12.75" customHeight="1" x14ac:dyDescent="0.25">
      <c r="A42" s="17"/>
      <c r="B42" s="58" t="s">
        <v>78</v>
      </c>
      <c r="C42" s="62" t="s">
        <v>79</v>
      </c>
      <c r="D42" s="63" t="s">
        <v>67</v>
      </c>
      <c r="E42" s="64">
        <v>400</v>
      </c>
      <c r="F42" s="60"/>
      <c r="G42" s="61"/>
      <c r="H42" s="1" t="str">
        <f>IF(E43+E44=E42,"OK","MAL")</f>
        <v>OK</v>
      </c>
    </row>
    <row r="43" spans="1:8" ht="12.75" customHeight="1" x14ac:dyDescent="0.25">
      <c r="A43" s="17"/>
      <c r="B43" s="70"/>
      <c r="C43" s="66" t="s">
        <v>80</v>
      </c>
      <c r="D43" s="67"/>
      <c r="E43" s="71">
        <v>200</v>
      </c>
      <c r="F43" s="67"/>
      <c r="G43" s="69"/>
    </row>
    <row r="44" spans="1:8" ht="12.75" customHeight="1" x14ac:dyDescent="0.25">
      <c r="A44" s="17"/>
      <c r="B44" s="70"/>
      <c r="C44" s="66" t="s">
        <v>81</v>
      </c>
      <c r="D44" s="67"/>
      <c r="E44" s="71">
        <v>200</v>
      </c>
      <c r="F44" s="67"/>
      <c r="G44" s="69"/>
    </row>
    <row r="45" spans="1:8" ht="12.75" customHeight="1" x14ac:dyDescent="0.25">
      <c r="A45" s="17"/>
      <c r="B45" s="29" t="s">
        <v>82</v>
      </c>
      <c r="C45" s="30" t="s">
        <v>83</v>
      </c>
      <c r="D45" s="33"/>
      <c r="E45" s="35"/>
      <c r="F45" s="33"/>
      <c r="G45" s="34"/>
    </row>
    <row r="46" spans="1:8" ht="12.75" customHeight="1" x14ac:dyDescent="0.25">
      <c r="A46" s="17"/>
      <c r="B46" s="58" t="s">
        <v>84</v>
      </c>
      <c r="C46" s="62" t="s">
        <v>85</v>
      </c>
      <c r="D46" s="63" t="s">
        <v>67</v>
      </c>
      <c r="E46" s="64">
        <v>200</v>
      </c>
      <c r="F46" s="60"/>
      <c r="G46" s="61"/>
      <c r="H46" s="1" t="str">
        <f>IF(E47+E48=E46,"OK","MAL")</f>
        <v>OK</v>
      </c>
    </row>
    <row r="47" spans="1:8" ht="12.75" customHeight="1" x14ac:dyDescent="0.25">
      <c r="A47" s="17"/>
      <c r="B47" s="70"/>
      <c r="C47" s="66" t="s">
        <v>86</v>
      </c>
      <c r="D47" s="67"/>
      <c r="E47" s="71">
        <v>100</v>
      </c>
      <c r="F47" s="67"/>
      <c r="G47" s="69"/>
    </row>
    <row r="48" spans="1:8" ht="12.75" customHeight="1" x14ac:dyDescent="0.25">
      <c r="A48" s="17"/>
      <c r="B48" s="70"/>
      <c r="C48" s="66" t="s">
        <v>87</v>
      </c>
      <c r="D48" s="67"/>
      <c r="E48" s="71">
        <v>100</v>
      </c>
      <c r="F48" s="67"/>
      <c r="G48" s="69"/>
    </row>
    <row r="49" spans="1:13" ht="12.75" customHeight="1" x14ac:dyDescent="0.25">
      <c r="A49" s="17"/>
      <c r="B49" s="58" t="s">
        <v>88</v>
      </c>
      <c r="C49" s="62" t="s">
        <v>89</v>
      </c>
      <c r="D49" s="60"/>
      <c r="E49" s="72"/>
      <c r="F49" s="60"/>
      <c r="G49" s="61"/>
    </row>
    <row r="50" spans="1:13" ht="12.75" customHeight="1" x14ac:dyDescent="0.25">
      <c r="A50" s="17"/>
      <c r="B50" s="73" t="s">
        <v>90</v>
      </c>
      <c r="C50" s="74" t="s">
        <v>91</v>
      </c>
      <c r="D50" s="75" t="s">
        <v>20</v>
      </c>
      <c r="E50" s="76">
        <f>E51+E52</f>
        <v>293.3</v>
      </c>
      <c r="F50" s="75"/>
      <c r="G50" s="77"/>
    </row>
    <row r="51" spans="1:13" ht="12.75" customHeight="1" x14ac:dyDescent="0.25">
      <c r="A51" s="17"/>
      <c r="B51" s="78"/>
      <c r="C51" s="66" t="s">
        <v>92</v>
      </c>
      <c r="D51" s="67"/>
      <c r="E51" s="71">
        <v>195.5</v>
      </c>
      <c r="F51" s="67"/>
      <c r="G51" s="69"/>
    </row>
    <row r="52" spans="1:13" ht="12.75" customHeight="1" x14ac:dyDescent="0.25">
      <c r="A52" s="17"/>
      <c r="B52" s="78"/>
      <c r="C52" s="66" t="s">
        <v>93</v>
      </c>
      <c r="D52" s="67"/>
      <c r="E52" s="71">
        <v>97.8</v>
      </c>
      <c r="F52" s="67"/>
      <c r="G52" s="69"/>
    </row>
    <row r="53" spans="1:13" ht="12.75" customHeight="1" x14ac:dyDescent="0.25">
      <c r="A53" s="17"/>
      <c r="B53" s="73" t="s">
        <v>94</v>
      </c>
      <c r="C53" s="74" t="s">
        <v>95</v>
      </c>
      <c r="D53" s="75" t="s">
        <v>20</v>
      </c>
      <c r="E53" s="76">
        <v>2807</v>
      </c>
      <c r="F53" s="75"/>
      <c r="G53" s="77"/>
      <c r="H53" s="1" t="str">
        <f>IF(E54+E55=E53,"OK","MAL")</f>
        <v>OK</v>
      </c>
    </row>
    <row r="54" spans="1:13" ht="12.75" customHeight="1" x14ac:dyDescent="0.25">
      <c r="A54" s="17"/>
      <c r="B54" s="78"/>
      <c r="C54" s="66" t="s">
        <v>96</v>
      </c>
      <c r="D54" s="67"/>
      <c r="E54" s="79">
        <v>1403.5</v>
      </c>
      <c r="F54" s="67"/>
      <c r="G54" s="69"/>
    </row>
    <row r="55" spans="1:13" ht="12.75" customHeight="1" x14ac:dyDescent="0.25">
      <c r="A55" s="17"/>
      <c r="B55" s="78"/>
      <c r="C55" s="66" t="s">
        <v>97</v>
      </c>
      <c r="D55" s="67"/>
      <c r="E55" s="79">
        <v>1403.5</v>
      </c>
      <c r="F55" s="67"/>
      <c r="G55" s="69"/>
    </row>
    <row r="56" spans="1:13" ht="12.75" customHeight="1" x14ac:dyDescent="0.25">
      <c r="A56" s="17"/>
      <c r="B56" s="73" t="s">
        <v>98</v>
      </c>
      <c r="C56" s="74" t="s">
        <v>99</v>
      </c>
      <c r="D56" s="75" t="s">
        <v>20</v>
      </c>
      <c r="E56" s="76">
        <v>2383.1999999999998</v>
      </c>
      <c r="F56" s="75"/>
      <c r="G56" s="77"/>
      <c r="H56" s="1" t="str">
        <f>IF(E57+E58=E56,"OK","MAL")</f>
        <v>OK</v>
      </c>
    </row>
    <row r="57" spans="1:13" ht="12.75" customHeight="1" x14ac:dyDescent="0.25">
      <c r="A57" s="17"/>
      <c r="B57" s="78"/>
      <c r="C57" s="66" t="s">
        <v>100</v>
      </c>
      <c r="D57" s="67"/>
      <c r="E57" s="79">
        <v>1191.5999999999999</v>
      </c>
      <c r="F57" s="67"/>
      <c r="G57" s="69"/>
    </row>
    <row r="58" spans="1:13" ht="12.75" customHeight="1" x14ac:dyDescent="0.25">
      <c r="A58" s="17"/>
      <c r="B58" s="78"/>
      <c r="C58" s="66" t="s">
        <v>101</v>
      </c>
      <c r="D58" s="67"/>
      <c r="E58" s="79">
        <v>1191.5999999999999</v>
      </c>
      <c r="F58" s="67"/>
      <c r="G58" s="69"/>
    </row>
    <row r="59" spans="1:13" ht="12.75" customHeight="1" x14ac:dyDescent="0.25">
      <c r="A59" s="17"/>
      <c r="B59" s="73" t="s">
        <v>102</v>
      </c>
      <c r="C59" s="74" t="s">
        <v>103</v>
      </c>
      <c r="D59" s="75" t="s">
        <v>20</v>
      </c>
      <c r="E59" s="76">
        <v>279.39999999999998</v>
      </c>
      <c r="F59" s="75"/>
      <c r="G59" s="77"/>
      <c r="H59" s="1" t="str">
        <f>IF(E60+E61=E59,"OK","MAL")</f>
        <v>OK</v>
      </c>
    </row>
    <row r="60" spans="1:13" ht="12.75" customHeight="1" x14ac:dyDescent="0.25">
      <c r="A60" s="17"/>
      <c r="B60" s="78"/>
      <c r="C60" s="80" t="s">
        <v>104</v>
      </c>
      <c r="D60" s="67"/>
      <c r="E60" s="71">
        <v>139.69999999999999</v>
      </c>
      <c r="F60" s="67"/>
      <c r="G60" s="69"/>
    </row>
    <row r="61" spans="1:13" ht="12.75" customHeight="1" x14ac:dyDescent="0.25">
      <c r="A61" s="17"/>
      <c r="B61" s="78"/>
      <c r="C61" s="80" t="s">
        <v>105</v>
      </c>
      <c r="D61" s="67"/>
      <c r="E61" s="71">
        <v>139.69999999999999</v>
      </c>
      <c r="F61" s="67"/>
      <c r="G61" s="69"/>
    </row>
    <row r="62" spans="1:13" ht="12.75" customHeight="1" x14ac:dyDescent="0.25">
      <c r="A62" s="17"/>
      <c r="B62" s="58" t="s">
        <v>106</v>
      </c>
      <c r="C62" s="62" t="s">
        <v>83</v>
      </c>
      <c r="D62" s="60"/>
      <c r="E62" s="72"/>
      <c r="F62" s="60"/>
      <c r="G62" s="61"/>
    </row>
    <row r="63" spans="1:13" ht="12.75" customHeight="1" x14ac:dyDescent="0.25">
      <c r="A63" s="17"/>
      <c r="B63" s="73" t="s">
        <v>107</v>
      </c>
      <c r="C63" s="74" t="s">
        <v>108</v>
      </c>
      <c r="D63" s="75" t="s">
        <v>109</v>
      </c>
      <c r="E63" s="76">
        <f>SUM(E64:E65)</f>
        <v>34</v>
      </c>
      <c r="F63" s="75"/>
      <c r="G63" s="77"/>
      <c r="H63" s="1" t="str">
        <f>IF(E64+E65=E63,"OK","MAL")</f>
        <v>OK</v>
      </c>
    </row>
    <row r="64" spans="1:13" ht="12.75" customHeight="1" x14ac:dyDescent="0.25">
      <c r="A64" s="81"/>
      <c r="B64" s="78"/>
      <c r="C64" s="80" t="s">
        <v>110</v>
      </c>
      <c r="D64" s="82" t="s">
        <v>109</v>
      </c>
      <c r="E64" s="71">
        <v>17</v>
      </c>
      <c r="F64" s="67"/>
      <c r="G64" s="69"/>
      <c r="I64" s="52" t="b">
        <f>ISNUMBER(SEARCH("Hormigón",C64:C65))</f>
        <v>1</v>
      </c>
      <c r="J64" s="1" t="str">
        <f t="shared" ref="J64:J69" si="0">IF(ISNUMBER(SEARCH("Hormigón",C64)),"OK","F")</f>
        <v>OK</v>
      </c>
      <c r="K64" s="1">
        <f>SUMIF(I64:I65,1,E64:E65)</f>
        <v>0</v>
      </c>
      <c r="M64" s="1">
        <f>(SEARCH("Hormigón",C64:C65))</f>
        <v>1</v>
      </c>
    </row>
    <row r="65" spans="1:15" ht="12.75" customHeight="1" x14ac:dyDescent="0.25">
      <c r="A65" s="81"/>
      <c r="B65" s="78"/>
      <c r="C65" s="80" t="s">
        <v>111</v>
      </c>
      <c r="D65" s="82" t="s">
        <v>109</v>
      </c>
      <c r="E65" s="71">
        <v>17</v>
      </c>
      <c r="F65" s="67"/>
      <c r="G65" s="69"/>
      <c r="I65" s="52" t="b">
        <f>ISNUMBER(SEARCH("Hormigón",C65:C66))</f>
        <v>1</v>
      </c>
      <c r="J65" s="1" t="str">
        <f t="shared" si="0"/>
        <v>OK</v>
      </c>
    </row>
    <row r="66" spans="1:15" ht="12.75" customHeight="1" x14ac:dyDescent="0.25">
      <c r="B66" s="73" t="s">
        <v>112</v>
      </c>
      <c r="C66" s="74" t="s">
        <v>113</v>
      </c>
      <c r="D66" s="75" t="s">
        <v>109</v>
      </c>
      <c r="E66" s="76">
        <f>SUM(E67:E68)</f>
        <v>34</v>
      </c>
      <c r="F66" s="75"/>
      <c r="G66" s="77"/>
      <c r="J66" s="1" t="str">
        <f t="shared" si="0"/>
        <v>F</v>
      </c>
      <c r="M66" s="83"/>
      <c r="N66" s="1">
        <f>1</f>
        <v>1</v>
      </c>
      <c r="O66" s="1">
        <v>1</v>
      </c>
    </row>
    <row r="67" spans="1:15" ht="12.75" customHeight="1" x14ac:dyDescent="0.25">
      <c r="B67" s="78"/>
      <c r="C67" s="66" t="s">
        <v>114</v>
      </c>
      <c r="D67" s="82" t="s">
        <v>109</v>
      </c>
      <c r="E67" s="71">
        <v>17</v>
      </c>
      <c r="F67" s="67"/>
      <c r="G67" s="69"/>
      <c r="J67" s="1" t="str">
        <f t="shared" si="0"/>
        <v>OK</v>
      </c>
      <c r="N67" s="1">
        <f>1</f>
        <v>1</v>
      </c>
      <c r="O67" s="1">
        <v>1</v>
      </c>
    </row>
    <row r="68" spans="1:15" ht="12.75" customHeight="1" x14ac:dyDescent="0.25">
      <c r="B68" s="78"/>
      <c r="C68" s="66" t="s">
        <v>115</v>
      </c>
      <c r="D68" s="82" t="s">
        <v>109</v>
      </c>
      <c r="E68" s="71">
        <v>17</v>
      </c>
      <c r="F68" s="67"/>
      <c r="G68" s="69"/>
      <c r="J68" s="1" t="str">
        <f t="shared" si="0"/>
        <v>OK</v>
      </c>
      <c r="N68" s="1">
        <f>1</f>
        <v>1</v>
      </c>
      <c r="O68" s="1">
        <v>1</v>
      </c>
    </row>
    <row r="69" spans="1:15" ht="12.75" customHeight="1" x14ac:dyDescent="0.25">
      <c r="B69" s="73" t="s">
        <v>116</v>
      </c>
      <c r="C69" s="74" t="s">
        <v>117</v>
      </c>
      <c r="D69" s="75" t="s">
        <v>109</v>
      </c>
      <c r="E69" s="76">
        <f>SUM(E70:E84)</f>
        <v>178</v>
      </c>
      <c r="F69" s="75">
        <f>E69/2</f>
        <v>89</v>
      </c>
      <c r="G69" s="77"/>
      <c r="J69" s="1" t="str">
        <f t="shared" si="0"/>
        <v>F</v>
      </c>
      <c r="N69" s="1" t="b">
        <f>FALSE()</f>
        <v>0</v>
      </c>
      <c r="O69" s="1">
        <v>1</v>
      </c>
    </row>
    <row r="70" spans="1:15" ht="12.75" customHeight="1" x14ac:dyDescent="0.25">
      <c r="B70" s="78"/>
      <c r="C70" s="84" t="s">
        <v>118</v>
      </c>
      <c r="D70" s="67"/>
      <c r="E70" s="85"/>
      <c r="F70" s="67"/>
      <c r="G70" s="69"/>
    </row>
    <row r="71" spans="1:15" ht="12.75" customHeight="1" x14ac:dyDescent="0.25">
      <c r="B71" s="78"/>
      <c r="C71" s="66" t="s">
        <v>119</v>
      </c>
      <c r="D71" s="82" t="s">
        <v>109</v>
      </c>
      <c r="E71" s="71">
        <v>26</v>
      </c>
      <c r="F71" s="67"/>
      <c r="G71" s="69"/>
      <c r="N71" s="1">
        <f>1</f>
        <v>1</v>
      </c>
      <c r="O71" s="1">
        <v>1</v>
      </c>
    </row>
    <row r="72" spans="1:15" ht="12.75" customHeight="1" x14ac:dyDescent="0.25">
      <c r="B72" s="78"/>
      <c r="C72" s="66" t="s">
        <v>120</v>
      </c>
      <c r="D72" s="82" t="s">
        <v>109</v>
      </c>
      <c r="E72" s="71">
        <v>26</v>
      </c>
      <c r="F72" s="67"/>
      <c r="G72" s="69"/>
      <c r="N72" s="1">
        <f>1</f>
        <v>1</v>
      </c>
      <c r="O72" s="1">
        <v>1</v>
      </c>
    </row>
    <row r="73" spans="1:15" ht="12.75" customHeight="1" x14ac:dyDescent="0.25">
      <c r="B73" s="78"/>
      <c r="C73" s="84" t="s">
        <v>121</v>
      </c>
      <c r="D73" s="67"/>
      <c r="E73" s="85"/>
      <c r="F73" s="67"/>
      <c r="G73" s="69"/>
    </row>
    <row r="74" spans="1:15" ht="12.75" customHeight="1" x14ac:dyDescent="0.25">
      <c r="B74" s="78"/>
      <c r="C74" s="66" t="s">
        <v>122</v>
      </c>
      <c r="D74" s="82" t="s">
        <v>109</v>
      </c>
      <c r="E74" s="71">
        <v>23</v>
      </c>
      <c r="F74" s="67"/>
      <c r="G74" s="69"/>
      <c r="O74" s="1">
        <f>SUMIF(N66:N73,1,O66:O73)</f>
        <v>5</v>
      </c>
    </row>
    <row r="75" spans="1:15" ht="12.75" customHeight="1" x14ac:dyDescent="0.25">
      <c r="B75" s="78"/>
      <c r="C75" s="66" t="s">
        <v>123</v>
      </c>
      <c r="D75" s="82" t="s">
        <v>109</v>
      </c>
      <c r="E75" s="71">
        <v>23</v>
      </c>
      <c r="F75" s="67"/>
      <c r="G75" s="69"/>
    </row>
    <row r="76" spans="1:15" ht="12.75" customHeight="1" x14ac:dyDescent="0.25">
      <c r="B76" s="78"/>
      <c r="C76" s="84" t="s">
        <v>124</v>
      </c>
      <c r="D76" s="67"/>
      <c r="E76" s="85"/>
      <c r="F76" s="67"/>
      <c r="G76" s="69"/>
    </row>
    <row r="77" spans="1:15" ht="12.75" customHeight="1" x14ac:dyDescent="0.25">
      <c r="B77" s="78"/>
      <c r="C77" s="66" t="s">
        <v>125</v>
      </c>
      <c r="D77" s="82" t="s">
        <v>109</v>
      </c>
      <c r="E77" s="71">
        <v>19</v>
      </c>
      <c r="F77" s="67"/>
      <c r="G77" s="69"/>
    </row>
    <row r="78" spans="1:15" ht="12.75" customHeight="1" x14ac:dyDescent="0.25">
      <c r="B78" s="78"/>
      <c r="C78" s="66" t="s">
        <v>126</v>
      </c>
      <c r="D78" s="82" t="s">
        <v>109</v>
      </c>
      <c r="E78" s="71">
        <v>19</v>
      </c>
      <c r="F78" s="67"/>
      <c r="G78" s="69"/>
    </row>
    <row r="79" spans="1:15" ht="12.75" customHeight="1" x14ac:dyDescent="0.25">
      <c r="B79" s="78"/>
      <c r="C79" s="84" t="s">
        <v>127</v>
      </c>
      <c r="D79" s="67"/>
      <c r="E79" s="85"/>
      <c r="F79" s="67"/>
      <c r="G79" s="69"/>
    </row>
    <row r="80" spans="1:15" ht="12.75" customHeight="1" x14ac:dyDescent="0.25">
      <c r="B80" s="78"/>
      <c r="C80" s="66" t="s">
        <v>128</v>
      </c>
      <c r="D80" s="82" t="s">
        <v>109</v>
      </c>
      <c r="E80" s="71">
        <v>17</v>
      </c>
      <c r="F80" s="67"/>
      <c r="G80" s="69"/>
    </row>
    <row r="81" spans="2:7" ht="12.75" customHeight="1" x14ac:dyDescent="0.25">
      <c r="B81" s="78"/>
      <c r="C81" s="66" t="s">
        <v>129</v>
      </c>
      <c r="D81" s="82" t="s">
        <v>109</v>
      </c>
      <c r="E81" s="71">
        <v>17</v>
      </c>
      <c r="F81" s="67"/>
      <c r="G81" s="69"/>
    </row>
    <row r="82" spans="2:7" ht="12.75" customHeight="1" x14ac:dyDescent="0.25">
      <c r="B82" s="78"/>
      <c r="C82" s="84" t="s">
        <v>130</v>
      </c>
      <c r="D82" s="67"/>
      <c r="E82" s="85"/>
      <c r="F82" s="67"/>
      <c r="G82" s="69"/>
    </row>
    <row r="83" spans="2:7" ht="12.75" customHeight="1" x14ac:dyDescent="0.25">
      <c r="B83" s="78"/>
      <c r="C83" s="66" t="s">
        <v>131</v>
      </c>
      <c r="D83" s="82" t="s">
        <v>109</v>
      </c>
      <c r="E83" s="71">
        <v>4</v>
      </c>
      <c r="F83" s="67"/>
      <c r="G83" s="69"/>
    </row>
    <row r="84" spans="2:7" ht="12.75" customHeight="1" x14ac:dyDescent="0.25">
      <c r="B84" s="78"/>
      <c r="C84" s="66" t="s">
        <v>132</v>
      </c>
      <c r="D84" s="82" t="s">
        <v>109</v>
      </c>
      <c r="E84" s="71">
        <v>4</v>
      </c>
      <c r="F84" s="67"/>
      <c r="G84" s="69"/>
    </row>
    <row r="85" spans="2:7" ht="12.75" customHeight="1" x14ac:dyDescent="0.25">
      <c r="B85" s="73" t="s">
        <v>133</v>
      </c>
      <c r="C85" s="74" t="s">
        <v>134</v>
      </c>
      <c r="D85" s="75" t="s">
        <v>109</v>
      </c>
      <c r="E85" s="76">
        <f>SUM(E86:E91)</f>
        <v>33.200000000000003</v>
      </c>
      <c r="F85" s="75">
        <f>E85/2</f>
        <v>16.600000000000001</v>
      </c>
      <c r="G85" s="77"/>
    </row>
    <row r="86" spans="2:7" ht="12.75" customHeight="1" x14ac:dyDescent="0.25">
      <c r="B86" s="78"/>
      <c r="C86" s="84" t="s">
        <v>121</v>
      </c>
      <c r="D86" s="67"/>
      <c r="E86" s="71"/>
      <c r="F86" s="67"/>
      <c r="G86" s="69"/>
    </row>
    <row r="87" spans="2:7" ht="12.75" customHeight="1" x14ac:dyDescent="0.25">
      <c r="B87" s="78"/>
      <c r="C87" s="66" t="s">
        <v>135</v>
      </c>
      <c r="D87" s="82" t="s">
        <v>109</v>
      </c>
      <c r="E87" s="71">
        <v>8.6</v>
      </c>
      <c r="F87" s="67"/>
      <c r="G87" s="69"/>
    </row>
    <row r="88" spans="2:7" ht="12.75" customHeight="1" x14ac:dyDescent="0.25">
      <c r="B88" s="78"/>
      <c r="C88" s="66" t="s">
        <v>136</v>
      </c>
      <c r="D88" s="82" t="s">
        <v>109</v>
      </c>
      <c r="E88" s="71">
        <v>8.6</v>
      </c>
      <c r="F88" s="67"/>
      <c r="G88" s="69"/>
    </row>
    <row r="89" spans="2:7" ht="12.75" customHeight="1" x14ac:dyDescent="0.25">
      <c r="B89" s="78"/>
      <c r="C89" s="84" t="s">
        <v>130</v>
      </c>
      <c r="D89" s="67"/>
      <c r="E89" s="85"/>
      <c r="F89" s="67"/>
      <c r="G89" s="69"/>
    </row>
    <row r="90" spans="2:7" ht="12.75" customHeight="1" x14ac:dyDescent="0.25">
      <c r="B90" s="78"/>
      <c r="C90" s="66" t="s">
        <v>137</v>
      </c>
      <c r="D90" s="82" t="s">
        <v>109</v>
      </c>
      <c r="E90" s="71">
        <v>8</v>
      </c>
      <c r="F90" s="67"/>
      <c r="G90" s="69"/>
    </row>
    <row r="91" spans="2:7" ht="12.75" customHeight="1" x14ac:dyDescent="0.25">
      <c r="B91" s="78"/>
      <c r="C91" s="66" t="s">
        <v>138</v>
      </c>
      <c r="D91" s="82" t="s">
        <v>109</v>
      </c>
      <c r="E91" s="71">
        <v>8</v>
      </c>
      <c r="F91" s="67"/>
      <c r="G91" s="69"/>
    </row>
    <row r="92" spans="2:7" ht="12.75" customHeight="1" x14ac:dyDescent="0.25">
      <c r="B92" s="73" t="s">
        <v>139</v>
      </c>
      <c r="C92" s="74" t="s">
        <v>140</v>
      </c>
      <c r="D92" s="75" t="s">
        <v>109</v>
      </c>
      <c r="E92" s="76">
        <f>SUM(E93:E110)</f>
        <v>210.60000000000002</v>
      </c>
      <c r="F92" s="75">
        <f>E92/2</f>
        <v>105.30000000000001</v>
      </c>
      <c r="G92" s="77"/>
    </row>
    <row r="93" spans="2:7" ht="12.75" customHeight="1" x14ac:dyDescent="0.25">
      <c r="B93" s="78"/>
      <c r="C93" s="84" t="s">
        <v>118</v>
      </c>
      <c r="D93" s="67"/>
      <c r="E93" s="71"/>
      <c r="F93" s="67"/>
      <c r="G93" s="69"/>
    </row>
    <row r="94" spans="2:7" ht="12.75" customHeight="1" x14ac:dyDescent="0.25">
      <c r="B94" s="78"/>
      <c r="C94" s="66" t="s">
        <v>141</v>
      </c>
      <c r="D94" s="82" t="s">
        <v>109</v>
      </c>
      <c r="E94" s="71">
        <v>25.7</v>
      </c>
      <c r="F94" s="67"/>
      <c r="G94" s="69"/>
    </row>
    <row r="95" spans="2:7" ht="12.75" customHeight="1" x14ac:dyDescent="0.25">
      <c r="B95" s="78"/>
      <c r="C95" s="66" t="s">
        <v>142</v>
      </c>
      <c r="D95" s="82" t="s">
        <v>109</v>
      </c>
      <c r="E95" s="71">
        <v>25.7</v>
      </c>
      <c r="F95" s="67"/>
      <c r="G95" s="69"/>
    </row>
    <row r="96" spans="2:7" ht="12.75" customHeight="1" x14ac:dyDescent="0.25">
      <c r="B96" s="78"/>
      <c r="C96" s="84" t="s">
        <v>121</v>
      </c>
      <c r="D96" s="67"/>
      <c r="E96" s="71"/>
      <c r="F96" s="67"/>
      <c r="G96" s="69"/>
    </row>
    <row r="97" spans="2:7" ht="12.75" customHeight="1" x14ac:dyDescent="0.25">
      <c r="B97" s="78"/>
      <c r="C97" s="66" t="s">
        <v>143</v>
      </c>
      <c r="D97" s="82" t="s">
        <v>109</v>
      </c>
      <c r="E97" s="71">
        <v>22.7</v>
      </c>
      <c r="F97" s="67"/>
      <c r="G97" s="69"/>
    </row>
    <row r="98" spans="2:7" ht="12.75" customHeight="1" x14ac:dyDescent="0.25">
      <c r="B98" s="78"/>
      <c r="C98" s="66" t="s">
        <v>144</v>
      </c>
      <c r="D98" s="82" t="s">
        <v>109</v>
      </c>
      <c r="E98" s="71">
        <v>22.7</v>
      </c>
      <c r="F98" s="67"/>
      <c r="G98" s="69"/>
    </row>
    <row r="99" spans="2:7" ht="12.75" customHeight="1" x14ac:dyDescent="0.25">
      <c r="B99" s="78"/>
      <c r="C99" s="84" t="s">
        <v>124</v>
      </c>
      <c r="D99" s="67"/>
      <c r="E99" s="71"/>
      <c r="F99" s="67"/>
      <c r="G99" s="69"/>
    </row>
    <row r="100" spans="2:7" ht="12.75" customHeight="1" x14ac:dyDescent="0.25">
      <c r="B100" s="78"/>
      <c r="C100" s="66" t="s">
        <v>145</v>
      </c>
      <c r="D100" s="82" t="s">
        <v>109</v>
      </c>
      <c r="E100" s="71">
        <v>18.5</v>
      </c>
      <c r="F100" s="67"/>
      <c r="G100" s="69"/>
    </row>
    <row r="101" spans="2:7" ht="12.75" customHeight="1" x14ac:dyDescent="0.25">
      <c r="B101" s="78"/>
      <c r="C101" s="66" t="s">
        <v>146</v>
      </c>
      <c r="D101" s="82" t="s">
        <v>109</v>
      </c>
      <c r="E101" s="71">
        <v>18.5</v>
      </c>
      <c r="F101" s="67"/>
      <c r="G101" s="69"/>
    </row>
    <row r="102" spans="2:7" ht="12.75" customHeight="1" x14ac:dyDescent="0.25">
      <c r="B102" s="78"/>
      <c r="C102" s="84" t="s">
        <v>127</v>
      </c>
      <c r="D102" s="67"/>
      <c r="E102" s="71"/>
      <c r="F102" s="67"/>
      <c r="G102" s="69"/>
    </row>
    <row r="103" spans="2:7" ht="12.75" customHeight="1" x14ac:dyDescent="0.25">
      <c r="B103" s="78"/>
      <c r="C103" s="66" t="s">
        <v>147</v>
      </c>
      <c r="D103" s="82" t="s">
        <v>109</v>
      </c>
      <c r="E103" s="71">
        <v>18.5</v>
      </c>
      <c r="F103" s="67"/>
      <c r="G103" s="69"/>
    </row>
    <row r="104" spans="2:7" ht="12.75" customHeight="1" x14ac:dyDescent="0.25">
      <c r="B104" s="78"/>
      <c r="C104" s="66" t="s">
        <v>148</v>
      </c>
      <c r="D104" s="82" t="s">
        <v>109</v>
      </c>
      <c r="E104" s="71">
        <v>18.5</v>
      </c>
      <c r="F104" s="67"/>
      <c r="G104" s="69"/>
    </row>
    <row r="105" spans="2:7" ht="12.75" customHeight="1" x14ac:dyDescent="0.25">
      <c r="B105" s="78"/>
      <c r="C105" s="84" t="s">
        <v>130</v>
      </c>
      <c r="D105" s="67"/>
      <c r="E105" s="71"/>
      <c r="F105" s="67"/>
      <c r="G105" s="69"/>
    </row>
    <row r="106" spans="2:7" ht="12.75" customHeight="1" x14ac:dyDescent="0.25">
      <c r="B106" s="78"/>
      <c r="C106" s="66" t="s">
        <v>149</v>
      </c>
      <c r="D106" s="82" t="s">
        <v>109</v>
      </c>
      <c r="E106" s="71">
        <v>16.399999999999999</v>
      </c>
      <c r="F106" s="67"/>
      <c r="G106" s="69"/>
    </row>
    <row r="107" spans="2:7" ht="12.75" customHeight="1" x14ac:dyDescent="0.25">
      <c r="B107" s="78"/>
      <c r="C107" s="66" t="s">
        <v>150</v>
      </c>
      <c r="D107" s="82" t="s">
        <v>109</v>
      </c>
      <c r="E107" s="71">
        <v>16.399999999999999</v>
      </c>
      <c r="F107" s="67"/>
      <c r="G107" s="69"/>
    </row>
    <row r="108" spans="2:7" ht="12.75" customHeight="1" x14ac:dyDescent="0.25">
      <c r="B108" s="78"/>
      <c r="C108" s="84" t="s">
        <v>151</v>
      </c>
      <c r="D108" s="67"/>
      <c r="E108" s="71"/>
      <c r="F108" s="67"/>
      <c r="G108" s="69"/>
    </row>
    <row r="109" spans="2:7" ht="12.75" customHeight="1" x14ac:dyDescent="0.25">
      <c r="B109" s="78"/>
      <c r="C109" s="66" t="s">
        <v>152</v>
      </c>
      <c r="D109" s="82" t="s">
        <v>109</v>
      </c>
      <c r="E109" s="71">
        <v>3.5</v>
      </c>
      <c r="F109" s="67"/>
      <c r="G109" s="69"/>
    </row>
    <row r="110" spans="2:7" ht="12.75" customHeight="1" x14ac:dyDescent="0.25">
      <c r="B110" s="78"/>
      <c r="C110" s="66" t="s">
        <v>153</v>
      </c>
      <c r="D110" s="82" t="s">
        <v>109</v>
      </c>
      <c r="E110" s="71">
        <v>3.5</v>
      </c>
      <c r="F110" s="67"/>
      <c r="G110" s="69"/>
    </row>
    <row r="111" spans="2:7" ht="12.75" customHeight="1" x14ac:dyDescent="0.25">
      <c r="B111" s="73" t="s">
        <v>154</v>
      </c>
      <c r="C111" s="74" t="s">
        <v>155</v>
      </c>
      <c r="D111" s="75" t="s">
        <v>109</v>
      </c>
      <c r="E111" s="76">
        <f>SUM(E112:E129)</f>
        <v>1836.3999999999996</v>
      </c>
      <c r="F111" s="75">
        <f>E111/2</f>
        <v>918.19999999999982</v>
      </c>
      <c r="G111" s="77"/>
    </row>
    <row r="112" spans="2:7" ht="12.75" customHeight="1" x14ac:dyDescent="0.25">
      <c r="B112" s="78"/>
      <c r="C112" s="84" t="s">
        <v>118</v>
      </c>
      <c r="D112" s="67"/>
      <c r="E112" s="71"/>
      <c r="F112" s="67"/>
      <c r="G112" s="69"/>
    </row>
    <row r="113" spans="2:7" ht="12.75" customHeight="1" x14ac:dyDescent="0.25">
      <c r="B113" s="78"/>
      <c r="C113" s="66" t="s">
        <v>156</v>
      </c>
      <c r="D113" s="82" t="s">
        <v>109</v>
      </c>
      <c r="E113" s="71">
        <v>199.5</v>
      </c>
      <c r="F113" s="67"/>
      <c r="G113" s="69"/>
    </row>
    <row r="114" spans="2:7" ht="12.75" customHeight="1" x14ac:dyDescent="0.25">
      <c r="B114" s="78"/>
      <c r="C114" s="66" t="s">
        <v>157</v>
      </c>
      <c r="D114" s="82" t="s">
        <v>109</v>
      </c>
      <c r="E114" s="71">
        <v>199.5</v>
      </c>
      <c r="F114" s="67"/>
      <c r="G114" s="69"/>
    </row>
    <row r="115" spans="2:7" ht="12.75" customHeight="1" x14ac:dyDescent="0.25">
      <c r="B115" s="78"/>
      <c r="C115" s="84" t="s">
        <v>121</v>
      </c>
      <c r="D115" s="67"/>
      <c r="E115" s="71"/>
      <c r="F115" s="67"/>
      <c r="G115" s="69"/>
    </row>
    <row r="116" spans="2:7" ht="12.75" customHeight="1" x14ac:dyDescent="0.25">
      <c r="B116" s="78"/>
      <c r="C116" s="66" t="s">
        <v>158</v>
      </c>
      <c r="D116" s="82" t="s">
        <v>109</v>
      </c>
      <c r="E116" s="71">
        <v>122.2</v>
      </c>
      <c r="F116" s="67"/>
      <c r="G116" s="69"/>
    </row>
    <row r="117" spans="2:7" ht="12.75" customHeight="1" x14ac:dyDescent="0.25">
      <c r="B117" s="78"/>
      <c r="C117" s="66" t="s">
        <v>159</v>
      </c>
      <c r="D117" s="82" t="s">
        <v>109</v>
      </c>
      <c r="E117" s="71">
        <v>122.2</v>
      </c>
      <c r="F117" s="67"/>
      <c r="G117" s="69"/>
    </row>
    <row r="118" spans="2:7" ht="12.75" customHeight="1" x14ac:dyDescent="0.25">
      <c r="B118" s="78"/>
      <c r="C118" s="84" t="s">
        <v>124</v>
      </c>
      <c r="D118" s="67"/>
      <c r="E118" s="71"/>
      <c r="F118" s="67"/>
      <c r="G118" s="69"/>
    </row>
    <row r="119" spans="2:7" ht="12.75" customHeight="1" x14ac:dyDescent="0.25">
      <c r="B119" s="78"/>
      <c r="C119" s="66" t="s">
        <v>160</v>
      </c>
      <c r="D119" s="82" t="s">
        <v>109</v>
      </c>
      <c r="E119" s="71">
        <v>160.4</v>
      </c>
      <c r="F119" s="67"/>
      <c r="G119" s="69"/>
    </row>
    <row r="120" spans="2:7" ht="12.75" customHeight="1" x14ac:dyDescent="0.25">
      <c r="B120" s="78"/>
      <c r="C120" s="66" t="s">
        <v>161</v>
      </c>
      <c r="D120" s="82" t="s">
        <v>109</v>
      </c>
      <c r="E120" s="71">
        <v>160.4</v>
      </c>
      <c r="F120" s="67"/>
      <c r="G120" s="69"/>
    </row>
    <row r="121" spans="2:7" ht="12.75" customHeight="1" x14ac:dyDescent="0.25">
      <c r="B121" s="78"/>
      <c r="C121" s="84" t="s">
        <v>127</v>
      </c>
      <c r="D121" s="67"/>
      <c r="E121" s="71"/>
      <c r="F121" s="67"/>
      <c r="G121" s="69"/>
    </row>
    <row r="122" spans="2:7" ht="12.75" customHeight="1" x14ac:dyDescent="0.25">
      <c r="B122" s="78"/>
      <c r="C122" s="66" t="s">
        <v>162</v>
      </c>
      <c r="D122" s="82" t="s">
        <v>109</v>
      </c>
      <c r="E122" s="71">
        <v>175.3</v>
      </c>
      <c r="F122" s="67"/>
      <c r="G122" s="69"/>
    </row>
    <row r="123" spans="2:7" ht="12.75" customHeight="1" x14ac:dyDescent="0.25">
      <c r="B123" s="78"/>
      <c r="C123" s="66" t="s">
        <v>163</v>
      </c>
      <c r="D123" s="82" t="s">
        <v>109</v>
      </c>
      <c r="E123" s="71">
        <v>175.3</v>
      </c>
      <c r="F123" s="67"/>
      <c r="G123" s="69"/>
    </row>
    <row r="124" spans="2:7" ht="12.75" customHeight="1" x14ac:dyDescent="0.25">
      <c r="B124" s="78"/>
      <c r="C124" s="84" t="s">
        <v>130</v>
      </c>
      <c r="D124" s="67"/>
      <c r="E124" s="71"/>
      <c r="F124" s="67"/>
      <c r="G124" s="69"/>
    </row>
    <row r="125" spans="2:7" ht="12.75" customHeight="1" x14ac:dyDescent="0.25">
      <c r="B125" s="78"/>
      <c r="C125" s="66" t="s">
        <v>164</v>
      </c>
      <c r="D125" s="82" t="s">
        <v>109</v>
      </c>
      <c r="E125" s="71">
        <v>204.6</v>
      </c>
      <c r="F125" s="67"/>
      <c r="G125" s="69"/>
    </row>
    <row r="126" spans="2:7" ht="12.75" customHeight="1" x14ac:dyDescent="0.25">
      <c r="B126" s="78"/>
      <c r="C126" s="66" t="s">
        <v>165</v>
      </c>
      <c r="D126" s="82" t="s">
        <v>109</v>
      </c>
      <c r="E126" s="71">
        <v>204.6</v>
      </c>
      <c r="F126" s="67"/>
      <c r="G126" s="69"/>
    </row>
    <row r="127" spans="2:7" ht="12.75" customHeight="1" x14ac:dyDescent="0.25">
      <c r="B127" s="78"/>
      <c r="C127" s="84" t="s">
        <v>151</v>
      </c>
      <c r="D127" s="67"/>
      <c r="E127" s="71">
        <v>56.2</v>
      </c>
      <c r="F127" s="67"/>
      <c r="G127" s="69"/>
    </row>
    <row r="128" spans="2:7" ht="12.75" customHeight="1" x14ac:dyDescent="0.25">
      <c r="B128" s="78"/>
      <c r="C128" s="66" t="s">
        <v>166</v>
      </c>
      <c r="D128" s="82" t="s">
        <v>109</v>
      </c>
      <c r="E128" s="71">
        <v>28.1</v>
      </c>
      <c r="F128" s="67"/>
      <c r="G128" s="69"/>
    </row>
    <row r="129" spans="2:9" ht="12.75" customHeight="1" x14ac:dyDescent="0.25">
      <c r="B129" s="78"/>
      <c r="C129" s="66" t="s">
        <v>167</v>
      </c>
      <c r="D129" s="82" t="s">
        <v>109</v>
      </c>
      <c r="E129" s="71">
        <v>28.1</v>
      </c>
      <c r="F129" s="67"/>
      <c r="G129" s="69"/>
    </row>
    <row r="130" spans="2:9" ht="12.75" customHeight="1" x14ac:dyDescent="0.25">
      <c r="B130" s="73" t="s">
        <v>168</v>
      </c>
      <c r="C130" s="74" t="s">
        <v>169</v>
      </c>
      <c r="D130" s="75" t="s">
        <v>67</v>
      </c>
      <c r="E130" s="76">
        <f>E131+E132</f>
        <v>85</v>
      </c>
      <c r="F130" s="75"/>
      <c r="G130" s="77"/>
      <c r="H130" s="1" t="str">
        <f>IF(E131+E132=E130,"OK","MAL")</f>
        <v>OK</v>
      </c>
      <c r="I130" s="83"/>
    </row>
    <row r="131" spans="2:9" ht="12.75" customHeight="1" x14ac:dyDescent="0.25">
      <c r="B131" s="149" t="s">
        <v>170</v>
      </c>
      <c r="C131" s="149"/>
      <c r="D131" s="82" t="s">
        <v>109</v>
      </c>
      <c r="E131" s="71">
        <v>42.5</v>
      </c>
      <c r="F131" s="67"/>
      <c r="G131" s="69"/>
    </row>
    <row r="132" spans="2:9" ht="12.75" customHeight="1" x14ac:dyDescent="0.25">
      <c r="B132" s="149" t="s">
        <v>171</v>
      </c>
      <c r="C132" s="149"/>
      <c r="D132" s="82" t="s">
        <v>109</v>
      </c>
      <c r="E132" s="71">
        <v>42.5</v>
      </c>
      <c r="F132" s="67"/>
      <c r="G132" s="69"/>
    </row>
    <row r="133" spans="2:9" ht="12.75" customHeight="1" x14ac:dyDescent="0.25">
      <c r="B133" s="73" t="s">
        <v>172</v>
      </c>
      <c r="C133" s="74" t="s">
        <v>173</v>
      </c>
      <c r="D133" s="75" t="s">
        <v>67</v>
      </c>
      <c r="E133" s="76">
        <f>SUM(E134:E148)</f>
        <v>2056.8000000000002</v>
      </c>
      <c r="F133" s="75">
        <f>E133/2</f>
        <v>1028.4000000000001</v>
      </c>
      <c r="G133" s="77"/>
    </row>
    <row r="134" spans="2:9" ht="12.75" customHeight="1" x14ac:dyDescent="0.25">
      <c r="B134" s="86"/>
      <c r="C134" s="84" t="s">
        <v>118</v>
      </c>
      <c r="D134" s="67"/>
      <c r="E134" s="68"/>
      <c r="F134" s="67"/>
      <c r="G134" s="69"/>
    </row>
    <row r="135" spans="2:9" ht="12.75" customHeight="1" x14ac:dyDescent="0.25">
      <c r="B135" s="86"/>
      <c r="C135" s="66" t="s">
        <v>174</v>
      </c>
      <c r="D135" s="82" t="s">
        <v>109</v>
      </c>
      <c r="E135" s="71">
        <v>198</v>
      </c>
      <c r="F135" s="67"/>
      <c r="G135" s="69"/>
    </row>
    <row r="136" spans="2:9" ht="12.75" customHeight="1" x14ac:dyDescent="0.25">
      <c r="B136" s="86"/>
      <c r="C136" s="66" t="s">
        <v>175</v>
      </c>
      <c r="D136" s="82" t="s">
        <v>109</v>
      </c>
      <c r="E136" s="71">
        <v>198</v>
      </c>
      <c r="F136" s="67"/>
      <c r="G136" s="69"/>
    </row>
    <row r="137" spans="2:9" ht="12.75" customHeight="1" x14ac:dyDescent="0.25">
      <c r="B137" s="86"/>
      <c r="C137" s="87" t="s">
        <v>121</v>
      </c>
      <c r="D137" s="67"/>
      <c r="E137" s="68"/>
      <c r="F137" s="67"/>
      <c r="G137" s="69"/>
    </row>
    <row r="138" spans="2:9" ht="12.75" customHeight="1" x14ac:dyDescent="0.25">
      <c r="B138" s="86"/>
      <c r="C138" s="66" t="s">
        <v>176</v>
      </c>
      <c r="D138" s="82" t="s">
        <v>109</v>
      </c>
      <c r="E138" s="71">
        <v>217</v>
      </c>
      <c r="F138" s="67"/>
      <c r="G138" s="69"/>
    </row>
    <row r="139" spans="2:9" ht="12.75" customHeight="1" x14ac:dyDescent="0.25">
      <c r="B139" s="86"/>
      <c r="C139" s="66" t="s">
        <v>177</v>
      </c>
      <c r="D139" s="82" t="s">
        <v>109</v>
      </c>
      <c r="E139" s="71">
        <v>217</v>
      </c>
      <c r="F139" s="67"/>
      <c r="G139" s="69"/>
    </row>
    <row r="140" spans="2:9" ht="12.75" customHeight="1" x14ac:dyDescent="0.25">
      <c r="B140" s="86"/>
      <c r="C140" s="84" t="s">
        <v>124</v>
      </c>
      <c r="D140" s="67"/>
      <c r="E140" s="68"/>
      <c r="F140" s="67"/>
      <c r="G140" s="69"/>
    </row>
    <row r="141" spans="2:9" ht="12.75" customHeight="1" x14ac:dyDescent="0.25">
      <c r="B141" s="86"/>
      <c r="C141" s="66" t="s">
        <v>178</v>
      </c>
      <c r="D141" s="82" t="s">
        <v>109</v>
      </c>
      <c r="E141" s="71">
        <v>217</v>
      </c>
      <c r="F141" s="67"/>
      <c r="G141" s="69"/>
    </row>
    <row r="142" spans="2:9" ht="12.75" customHeight="1" x14ac:dyDescent="0.25">
      <c r="B142" s="86"/>
      <c r="C142" s="66" t="s">
        <v>179</v>
      </c>
      <c r="D142" s="82" t="s">
        <v>109</v>
      </c>
      <c r="E142" s="71">
        <v>217</v>
      </c>
      <c r="F142" s="67"/>
      <c r="G142" s="69"/>
    </row>
    <row r="143" spans="2:9" ht="12.75" customHeight="1" x14ac:dyDescent="0.25">
      <c r="B143" s="86"/>
      <c r="C143" s="84" t="s">
        <v>127</v>
      </c>
      <c r="D143" s="67"/>
      <c r="E143" s="68"/>
      <c r="F143" s="67"/>
      <c r="G143" s="69"/>
    </row>
    <row r="144" spans="2:9" ht="12.75" customHeight="1" x14ac:dyDescent="0.25">
      <c r="B144" s="86"/>
      <c r="C144" s="66" t="s">
        <v>180</v>
      </c>
      <c r="D144" s="82" t="s">
        <v>109</v>
      </c>
      <c r="E144" s="71">
        <v>213</v>
      </c>
      <c r="F144" s="67"/>
      <c r="G144" s="69"/>
    </row>
    <row r="145" spans="2:9" ht="12.75" customHeight="1" x14ac:dyDescent="0.25">
      <c r="B145" s="86"/>
      <c r="C145" s="66" t="s">
        <v>181</v>
      </c>
      <c r="D145" s="82" t="s">
        <v>109</v>
      </c>
      <c r="E145" s="71">
        <v>213</v>
      </c>
      <c r="F145" s="67"/>
      <c r="G145" s="69"/>
    </row>
    <row r="146" spans="2:9" ht="12.75" customHeight="1" x14ac:dyDescent="0.25">
      <c r="B146" s="86"/>
      <c r="C146" s="84" t="s">
        <v>130</v>
      </c>
      <c r="D146" s="67"/>
      <c r="E146" s="68"/>
      <c r="F146" s="67"/>
      <c r="G146" s="69"/>
    </row>
    <row r="147" spans="2:9" ht="12.75" customHeight="1" x14ac:dyDescent="0.25">
      <c r="B147" s="86"/>
      <c r="C147" s="66" t="s">
        <v>182</v>
      </c>
      <c r="D147" s="82" t="s">
        <v>109</v>
      </c>
      <c r="E147" s="71">
        <v>183.4</v>
      </c>
      <c r="F147" s="67"/>
      <c r="G147" s="69"/>
    </row>
    <row r="148" spans="2:9" ht="12.75" customHeight="1" x14ac:dyDescent="0.25">
      <c r="B148" s="86"/>
      <c r="C148" s="66" t="s">
        <v>183</v>
      </c>
      <c r="D148" s="82" t="s">
        <v>109</v>
      </c>
      <c r="E148" s="71">
        <v>183.4</v>
      </c>
      <c r="F148" s="67"/>
      <c r="G148" s="69"/>
    </row>
    <row r="149" spans="2:9" ht="12.75" customHeight="1" x14ac:dyDescent="0.25">
      <c r="B149" s="58" t="s">
        <v>184</v>
      </c>
      <c r="C149" s="88" t="s">
        <v>185</v>
      </c>
      <c r="D149" s="60"/>
      <c r="E149" s="72"/>
      <c r="F149" s="60"/>
      <c r="G149" s="61"/>
    </row>
    <row r="150" spans="2:9" ht="12.75" customHeight="1" x14ac:dyDescent="0.25">
      <c r="B150" s="73"/>
      <c r="C150" s="74" t="s">
        <v>186</v>
      </c>
      <c r="D150" s="75" t="s">
        <v>20</v>
      </c>
      <c r="E150" s="76">
        <f>SUM(E151:E152)</f>
        <v>80.400000000000006</v>
      </c>
      <c r="F150" s="75"/>
      <c r="G150" s="77"/>
    </row>
    <row r="151" spans="2:9" ht="12.75" customHeight="1" x14ac:dyDescent="0.25">
      <c r="B151" s="78"/>
      <c r="C151" s="66" t="s">
        <v>187</v>
      </c>
      <c r="D151" s="67" t="s">
        <v>20</v>
      </c>
      <c r="E151" s="71">
        <v>40.200000000000003</v>
      </c>
      <c r="F151" s="67"/>
      <c r="G151" s="69"/>
    </row>
    <row r="152" spans="2:9" ht="12.75" customHeight="1" x14ac:dyDescent="0.25">
      <c r="B152" s="78"/>
      <c r="C152" s="66" t="s">
        <v>188</v>
      </c>
      <c r="D152" s="67" t="s">
        <v>20</v>
      </c>
      <c r="E152" s="71">
        <v>40.200000000000003</v>
      </c>
      <c r="F152" s="67"/>
      <c r="G152" s="69"/>
    </row>
    <row r="153" spans="2:9" ht="12.75" customHeight="1" x14ac:dyDescent="0.25">
      <c r="B153" s="73"/>
      <c r="C153" s="74" t="s">
        <v>185</v>
      </c>
      <c r="D153" s="75" t="s">
        <v>20</v>
      </c>
      <c r="E153" s="76">
        <f>2*SUM(E154:E158)</f>
        <v>2455</v>
      </c>
      <c r="F153" s="75">
        <f>E153/2</f>
        <v>1227.5</v>
      </c>
      <c r="G153" s="77"/>
    </row>
    <row r="154" spans="2:9" ht="12.75" customHeight="1" x14ac:dyDescent="0.25">
      <c r="B154" s="78"/>
      <c r="C154" s="66" t="s">
        <v>189</v>
      </c>
      <c r="D154" s="67" t="s">
        <v>20</v>
      </c>
      <c r="E154" s="71">
        <v>92</v>
      </c>
      <c r="F154" s="67"/>
      <c r="G154" s="69"/>
      <c r="I154" s="150" t="s">
        <v>190</v>
      </c>
    </row>
    <row r="155" spans="2:9" ht="12.75" customHeight="1" x14ac:dyDescent="0.25">
      <c r="B155" s="78"/>
      <c r="C155" s="66" t="s">
        <v>191</v>
      </c>
      <c r="D155" s="67" t="s">
        <v>20</v>
      </c>
      <c r="E155" s="71">
        <v>256.89999999999998</v>
      </c>
      <c r="F155" s="67"/>
      <c r="G155" s="69"/>
      <c r="I155" s="150"/>
    </row>
    <row r="156" spans="2:9" ht="12.75" customHeight="1" x14ac:dyDescent="0.25">
      <c r="B156" s="78"/>
      <c r="C156" s="66" t="s">
        <v>192</v>
      </c>
      <c r="D156" s="67" t="s">
        <v>20</v>
      </c>
      <c r="E156" s="71">
        <v>73.3</v>
      </c>
      <c r="F156" s="67"/>
      <c r="G156" s="69"/>
      <c r="I156" s="150"/>
    </row>
    <row r="157" spans="2:9" ht="12.75" customHeight="1" x14ac:dyDescent="0.25">
      <c r="B157" s="78"/>
      <c r="C157" s="66" t="s">
        <v>193</v>
      </c>
      <c r="D157" s="67" t="s">
        <v>20</v>
      </c>
      <c r="E157" s="71">
        <v>471.7</v>
      </c>
      <c r="F157" s="67"/>
      <c r="G157" s="69"/>
      <c r="I157" s="150"/>
    </row>
    <row r="158" spans="2:9" ht="12.75" customHeight="1" x14ac:dyDescent="0.25">
      <c r="B158" s="78"/>
      <c r="C158" s="66" t="s">
        <v>194</v>
      </c>
      <c r="D158" s="67" t="s">
        <v>20</v>
      </c>
      <c r="E158" s="71">
        <v>333.6</v>
      </c>
      <c r="F158" s="67"/>
      <c r="G158" s="69"/>
      <c r="I158" s="150"/>
    </row>
    <row r="159" spans="2:9" ht="12.75" customHeight="1" x14ac:dyDescent="0.25">
      <c r="B159" s="29" t="s">
        <v>195</v>
      </c>
      <c r="C159" s="30" t="s">
        <v>196</v>
      </c>
      <c r="D159" s="33"/>
      <c r="E159" s="35"/>
      <c r="F159" s="33"/>
      <c r="G159" s="34"/>
    </row>
    <row r="160" spans="2:9" ht="12.75" customHeight="1" x14ac:dyDescent="0.25">
      <c r="B160" s="58" t="s">
        <v>197</v>
      </c>
      <c r="C160" s="89" t="s">
        <v>198</v>
      </c>
      <c r="D160" s="61" t="s">
        <v>20</v>
      </c>
      <c r="E160" s="90">
        <v>551.29999999999995</v>
      </c>
      <c r="F160" s="61"/>
      <c r="G160" s="61"/>
    </row>
    <row r="161" spans="2:7" ht="12.75" customHeight="1" x14ac:dyDescent="0.25">
      <c r="B161" s="78"/>
      <c r="C161" s="66" t="s">
        <v>199</v>
      </c>
      <c r="D161" s="67"/>
      <c r="E161" s="71">
        <v>275.60000000000002</v>
      </c>
      <c r="F161" s="67"/>
      <c r="G161" s="69"/>
    </row>
    <row r="162" spans="2:7" ht="12.75" customHeight="1" x14ac:dyDescent="0.25">
      <c r="B162" s="78"/>
      <c r="C162" s="66" t="s">
        <v>200</v>
      </c>
      <c r="D162" s="67"/>
      <c r="E162" s="71">
        <v>275.60000000000002</v>
      </c>
      <c r="F162" s="67"/>
      <c r="G162" s="69"/>
    </row>
    <row r="163" spans="2:7" ht="12.75" customHeight="1" x14ac:dyDescent="0.25">
      <c r="B163" s="58" t="s">
        <v>201</v>
      </c>
      <c r="C163" s="89" t="s">
        <v>202</v>
      </c>
      <c r="D163" s="61" t="s">
        <v>20</v>
      </c>
      <c r="E163" s="90">
        <f>SUM(E164:E181)</f>
        <v>1855.4</v>
      </c>
      <c r="F163" s="61">
        <f>E163/2</f>
        <v>927.7</v>
      </c>
      <c r="G163" s="61"/>
    </row>
    <row r="164" spans="2:7" ht="12.75" customHeight="1" x14ac:dyDescent="0.25">
      <c r="B164" s="78"/>
      <c r="C164" s="84" t="s">
        <v>118</v>
      </c>
      <c r="D164" s="82"/>
      <c r="E164" s="71"/>
      <c r="F164" s="67"/>
      <c r="G164" s="69"/>
    </row>
    <row r="165" spans="2:7" ht="12.75" customHeight="1" x14ac:dyDescent="0.25">
      <c r="B165" s="78"/>
      <c r="C165" s="66" t="s">
        <v>203</v>
      </c>
      <c r="D165" s="82" t="s">
        <v>20</v>
      </c>
      <c r="E165" s="71">
        <v>101.7</v>
      </c>
      <c r="F165" s="67"/>
      <c r="G165" s="69"/>
    </row>
    <row r="166" spans="2:7" ht="12.75" customHeight="1" x14ac:dyDescent="0.25">
      <c r="B166" s="78"/>
      <c r="C166" s="66" t="s">
        <v>204</v>
      </c>
      <c r="D166" s="82" t="s">
        <v>20</v>
      </c>
      <c r="E166" s="71">
        <v>101.7</v>
      </c>
      <c r="F166" s="67"/>
      <c r="G166" s="69"/>
    </row>
    <row r="167" spans="2:7" ht="12.75" customHeight="1" x14ac:dyDescent="0.25">
      <c r="B167" s="78"/>
      <c r="C167" s="84" t="s">
        <v>121</v>
      </c>
      <c r="D167" s="82"/>
      <c r="E167" s="71"/>
      <c r="F167" s="67"/>
      <c r="G167" s="69"/>
    </row>
    <row r="168" spans="2:7" ht="12.75" customHeight="1" x14ac:dyDescent="0.25">
      <c r="B168" s="78"/>
      <c r="C168" s="66" t="s">
        <v>205</v>
      </c>
      <c r="D168" s="82" t="s">
        <v>20</v>
      </c>
      <c r="E168" s="71">
        <v>103.1</v>
      </c>
      <c r="F168" s="67"/>
      <c r="G168" s="69"/>
    </row>
    <row r="169" spans="2:7" ht="12.75" customHeight="1" x14ac:dyDescent="0.25">
      <c r="B169" s="78"/>
      <c r="C169" s="66" t="s">
        <v>206</v>
      </c>
      <c r="D169" s="82" t="s">
        <v>20</v>
      </c>
      <c r="E169" s="71">
        <v>103.1</v>
      </c>
      <c r="F169" s="67"/>
      <c r="G169" s="69"/>
    </row>
    <row r="170" spans="2:7" ht="12.75" customHeight="1" x14ac:dyDescent="0.25">
      <c r="B170" s="78"/>
      <c r="C170" s="84" t="s">
        <v>124</v>
      </c>
      <c r="D170" s="82"/>
      <c r="E170" s="71"/>
      <c r="F170" s="67"/>
      <c r="G170" s="69"/>
    </row>
    <row r="171" spans="2:7" ht="12.75" customHeight="1" x14ac:dyDescent="0.25">
      <c r="B171" s="78"/>
      <c r="C171" s="66" t="s">
        <v>207</v>
      </c>
      <c r="D171" s="82" t="s">
        <v>20</v>
      </c>
      <c r="E171" s="71">
        <v>84.4</v>
      </c>
      <c r="F171" s="67"/>
      <c r="G171" s="69"/>
    </row>
    <row r="172" spans="2:7" ht="12.75" customHeight="1" x14ac:dyDescent="0.25">
      <c r="B172" s="78"/>
      <c r="C172" s="66" t="s">
        <v>208</v>
      </c>
      <c r="D172" s="82" t="s">
        <v>20</v>
      </c>
      <c r="E172" s="71">
        <v>84.4</v>
      </c>
      <c r="F172" s="67"/>
      <c r="G172" s="69"/>
    </row>
    <row r="173" spans="2:7" ht="12.75" customHeight="1" x14ac:dyDescent="0.25">
      <c r="B173" s="78"/>
      <c r="C173" s="84" t="s">
        <v>127</v>
      </c>
      <c r="D173" s="82"/>
      <c r="E173" s="71"/>
      <c r="F173" s="67"/>
      <c r="G173" s="69"/>
    </row>
    <row r="174" spans="2:7" ht="12.75" customHeight="1" x14ac:dyDescent="0.25">
      <c r="B174" s="78"/>
      <c r="C174" s="66" t="s">
        <v>209</v>
      </c>
      <c r="D174" s="82" t="s">
        <v>20</v>
      </c>
      <c r="E174" s="71">
        <v>151.6</v>
      </c>
      <c r="F174" s="67"/>
      <c r="G174" s="69"/>
    </row>
    <row r="175" spans="2:7" ht="12.75" customHeight="1" x14ac:dyDescent="0.25">
      <c r="B175" s="78"/>
      <c r="C175" s="66" t="s">
        <v>210</v>
      </c>
      <c r="D175" s="82" t="s">
        <v>20</v>
      </c>
      <c r="E175" s="71">
        <v>151.6</v>
      </c>
      <c r="F175" s="67"/>
      <c r="G175" s="69"/>
    </row>
    <row r="176" spans="2:7" ht="12.75" customHeight="1" x14ac:dyDescent="0.25">
      <c r="B176" s="78"/>
      <c r="C176" s="84" t="s">
        <v>130</v>
      </c>
      <c r="D176" s="82"/>
      <c r="E176" s="71"/>
      <c r="F176" s="67"/>
      <c r="G176" s="69"/>
    </row>
    <row r="177" spans="2:7" ht="12.75" customHeight="1" x14ac:dyDescent="0.25">
      <c r="B177" s="78"/>
      <c r="C177" s="66" t="s">
        <v>211</v>
      </c>
      <c r="D177" s="82" t="s">
        <v>20</v>
      </c>
      <c r="E177" s="71">
        <v>264.5</v>
      </c>
      <c r="F177" s="67"/>
      <c r="G177" s="69"/>
    </row>
    <row r="178" spans="2:7" ht="12.75" customHeight="1" x14ac:dyDescent="0.25">
      <c r="B178" s="78"/>
      <c r="C178" s="66" t="s">
        <v>212</v>
      </c>
      <c r="D178" s="82" t="s">
        <v>20</v>
      </c>
      <c r="E178" s="71">
        <v>264.5</v>
      </c>
      <c r="F178" s="67"/>
      <c r="G178" s="69"/>
    </row>
    <row r="179" spans="2:7" ht="12.75" customHeight="1" x14ac:dyDescent="0.25">
      <c r="B179" s="78"/>
      <c r="C179" s="84" t="s">
        <v>151</v>
      </c>
      <c r="D179" s="82"/>
      <c r="E179" s="71"/>
      <c r="F179" s="67"/>
      <c r="G179" s="69"/>
    </row>
    <row r="180" spans="2:7" ht="12.75" customHeight="1" x14ac:dyDescent="0.25">
      <c r="B180" s="78"/>
      <c r="C180" s="66" t="s">
        <v>213</v>
      </c>
      <c r="D180" s="82" t="s">
        <v>20</v>
      </c>
      <c r="E180" s="71">
        <v>222.4</v>
      </c>
      <c r="F180" s="67"/>
      <c r="G180" s="69"/>
    </row>
    <row r="181" spans="2:7" ht="12.75" customHeight="1" x14ac:dyDescent="0.25">
      <c r="B181" s="78"/>
      <c r="C181" s="66" t="s">
        <v>214</v>
      </c>
      <c r="D181" s="82" t="s">
        <v>20</v>
      </c>
      <c r="E181" s="71">
        <v>222.4</v>
      </c>
      <c r="F181" s="67"/>
      <c r="G181" s="69"/>
    </row>
    <row r="182" spans="2:7" ht="12.75" customHeight="1" x14ac:dyDescent="0.25">
      <c r="B182" s="58" t="s">
        <v>215</v>
      </c>
      <c r="C182" s="89" t="s">
        <v>216</v>
      </c>
      <c r="D182" s="61" t="s">
        <v>20</v>
      </c>
      <c r="E182" s="90">
        <f>SUM(E183:E200)</f>
        <v>11988</v>
      </c>
      <c r="F182" s="61">
        <f>E182/2</f>
        <v>5994</v>
      </c>
      <c r="G182" s="61"/>
    </row>
    <row r="183" spans="2:7" ht="12.75" customHeight="1" x14ac:dyDescent="0.25">
      <c r="B183" s="78"/>
      <c r="C183" s="84" t="s">
        <v>118</v>
      </c>
      <c r="D183" s="82"/>
      <c r="E183" s="79"/>
      <c r="F183" s="67"/>
      <c r="G183" s="69"/>
    </row>
    <row r="184" spans="2:7" ht="12.75" customHeight="1" x14ac:dyDescent="0.25">
      <c r="B184" s="78"/>
      <c r="C184" s="66" t="s">
        <v>217</v>
      </c>
      <c r="D184" s="82" t="s">
        <v>20</v>
      </c>
      <c r="E184" s="79">
        <v>1165.5</v>
      </c>
      <c r="F184" s="67"/>
      <c r="G184" s="69"/>
    </row>
    <row r="185" spans="2:7" ht="12.75" customHeight="1" x14ac:dyDescent="0.25">
      <c r="B185" s="78"/>
      <c r="C185" s="66" t="s">
        <v>218</v>
      </c>
      <c r="D185" s="82" t="s">
        <v>20</v>
      </c>
      <c r="E185" s="79">
        <v>1165.5</v>
      </c>
      <c r="F185" s="67"/>
      <c r="G185" s="69"/>
    </row>
    <row r="186" spans="2:7" ht="12.75" customHeight="1" x14ac:dyDescent="0.25">
      <c r="B186" s="78"/>
      <c r="C186" s="84" t="s">
        <v>121</v>
      </c>
      <c r="D186" s="82"/>
      <c r="E186" s="79"/>
      <c r="F186" s="67"/>
      <c r="G186" s="69"/>
    </row>
    <row r="187" spans="2:7" ht="12.75" customHeight="1" x14ac:dyDescent="0.25">
      <c r="B187" s="78"/>
      <c r="C187" s="66" t="s">
        <v>219</v>
      </c>
      <c r="D187" s="82" t="s">
        <v>20</v>
      </c>
      <c r="E187" s="79">
        <v>1142.5</v>
      </c>
      <c r="F187" s="67"/>
      <c r="G187" s="69"/>
    </row>
    <row r="188" spans="2:7" ht="12.75" customHeight="1" x14ac:dyDescent="0.25">
      <c r="B188" s="78"/>
      <c r="C188" s="66" t="s">
        <v>220</v>
      </c>
      <c r="D188" s="82" t="s">
        <v>20</v>
      </c>
      <c r="E188" s="79">
        <v>1142.5</v>
      </c>
      <c r="F188" s="67"/>
      <c r="G188" s="69"/>
    </row>
    <row r="189" spans="2:7" ht="12.75" customHeight="1" x14ac:dyDescent="0.25">
      <c r="B189" s="78"/>
      <c r="C189" s="84" t="s">
        <v>124</v>
      </c>
      <c r="D189" s="82"/>
      <c r="E189" s="79"/>
      <c r="F189" s="67"/>
      <c r="G189" s="69"/>
    </row>
    <row r="190" spans="2:7" ht="12.75" customHeight="1" x14ac:dyDescent="0.25">
      <c r="B190" s="78"/>
      <c r="C190" s="66" t="s">
        <v>221</v>
      </c>
      <c r="D190" s="82" t="s">
        <v>20</v>
      </c>
      <c r="E190" s="79">
        <v>1100.3</v>
      </c>
      <c r="F190" s="67"/>
      <c r="G190" s="69"/>
    </row>
    <row r="191" spans="2:7" ht="12.75" customHeight="1" x14ac:dyDescent="0.25">
      <c r="B191" s="78"/>
      <c r="C191" s="66" t="s">
        <v>222</v>
      </c>
      <c r="D191" s="82" t="s">
        <v>20</v>
      </c>
      <c r="E191" s="79">
        <v>1100.3</v>
      </c>
      <c r="F191" s="67"/>
      <c r="G191" s="69"/>
    </row>
    <row r="192" spans="2:7" ht="12.75" customHeight="1" x14ac:dyDescent="0.25">
      <c r="B192" s="78"/>
      <c r="C192" s="84" t="s">
        <v>127</v>
      </c>
      <c r="D192" s="82"/>
      <c r="E192" s="79"/>
      <c r="F192" s="67"/>
      <c r="G192" s="69"/>
    </row>
    <row r="193" spans="2:7" ht="12.75" customHeight="1" x14ac:dyDescent="0.25">
      <c r="B193" s="78"/>
      <c r="C193" s="66" t="s">
        <v>223</v>
      </c>
      <c r="D193" s="82" t="s">
        <v>20</v>
      </c>
      <c r="E193" s="79">
        <v>1179.2</v>
      </c>
      <c r="F193" s="67"/>
      <c r="G193" s="69"/>
    </row>
    <row r="194" spans="2:7" ht="12.75" customHeight="1" x14ac:dyDescent="0.25">
      <c r="B194" s="78"/>
      <c r="C194" s="66" t="s">
        <v>224</v>
      </c>
      <c r="D194" s="82" t="s">
        <v>20</v>
      </c>
      <c r="E194" s="79">
        <v>1179.2</v>
      </c>
      <c r="F194" s="67"/>
      <c r="G194" s="69"/>
    </row>
    <row r="195" spans="2:7" ht="12.75" customHeight="1" x14ac:dyDescent="0.25">
      <c r="B195" s="78"/>
      <c r="C195" s="84" t="s">
        <v>130</v>
      </c>
      <c r="D195" s="82"/>
      <c r="E195" s="79"/>
      <c r="F195" s="67"/>
      <c r="G195" s="69"/>
    </row>
    <row r="196" spans="2:7" ht="12.75" customHeight="1" x14ac:dyDescent="0.25">
      <c r="B196" s="78"/>
      <c r="C196" s="66" t="s">
        <v>225</v>
      </c>
      <c r="D196" s="82" t="s">
        <v>20</v>
      </c>
      <c r="E196" s="71">
        <v>982.9</v>
      </c>
      <c r="F196" s="67"/>
      <c r="G196" s="69"/>
    </row>
    <row r="197" spans="2:7" ht="12.75" customHeight="1" x14ac:dyDescent="0.25">
      <c r="B197" s="78"/>
      <c r="C197" s="66" t="s">
        <v>226</v>
      </c>
      <c r="D197" s="82" t="s">
        <v>20</v>
      </c>
      <c r="E197" s="71">
        <v>982.9</v>
      </c>
      <c r="F197" s="67"/>
      <c r="G197" s="69"/>
    </row>
    <row r="198" spans="2:7" ht="12.75" customHeight="1" x14ac:dyDescent="0.25">
      <c r="B198" s="78"/>
      <c r="C198" s="84" t="s">
        <v>151</v>
      </c>
      <c r="D198" s="82"/>
      <c r="E198" s="71"/>
      <c r="F198" s="67"/>
      <c r="G198" s="69"/>
    </row>
    <row r="199" spans="2:7" ht="12.75" customHeight="1" x14ac:dyDescent="0.25">
      <c r="B199" s="78"/>
      <c r="C199" s="66" t="s">
        <v>227</v>
      </c>
      <c r="D199" s="82" t="s">
        <v>20</v>
      </c>
      <c r="E199" s="71">
        <v>423.6</v>
      </c>
      <c r="F199" s="67"/>
      <c r="G199" s="69"/>
    </row>
    <row r="200" spans="2:7" ht="12.75" customHeight="1" x14ac:dyDescent="0.25">
      <c r="B200" s="78"/>
      <c r="C200" s="66" t="s">
        <v>228</v>
      </c>
      <c r="D200" s="82" t="s">
        <v>20</v>
      </c>
      <c r="E200" s="71">
        <v>423.6</v>
      </c>
      <c r="F200" s="67"/>
      <c r="G200" s="69"/>
    </row>
    <row r="201" spans="2:7" ht="12.75" customHeight="1" x14ac:dyDescent="0.25">
      <c r="B201" s="58" t="s">
        <v>229</v>
      </c>
      <c r="C201" s="89" t="s">
        <v>230</v>
      </c>
      <c r="D201" s="61" t="s">
        <v>20</v>
      </c>
      <c r="E201" s="90">
        <f>SUM(E202:E219)</f>
        <v>1500.0000000000002</v>
      </c>
      <c r="F201" s="61">
        <f>E201/2</f>
        <v>750.00000000000011</v>
      </c>
      <c r="G201" s="61"/>
    </row>
    <row r="202" spans="2:7" ht="12.75" customHeight="1" x14ac:dyDescent="0.25">
      <c r="B202" s="78"/>
      <c r="C202" s="84" t="s">
        <v>118</v>
      </c>
      <c r="D202" s="82"/>
      <c r="E202" s="71"/>
      <c r="F202" s="67"/>
      <c r="G202" s="69"/>
    </row>
    <row r="203" spans="2:7" ht="12.75" customHeight="1" x14ac:dyDescent="0.25">
      <c r="B203" s="78"/>
      <c r="C203" s="66" t="s">
        <v>231</v>
      </c>
      <c r="D203" s="82" t="s">
        <v>20</v>
      </c>
      <c r="E203" s="71">
        <v>144.80000000000001</v>
      </c>
      <c r="F203" s="67"/>
      <c r="G203" s="69"/>
    </row>
    <row r="204" spans="2:7" ht="12.75" customHeight="1" x14ac:dyDescent="0.25">
      <c r="B204" s="78"/>
      <c r="C204" s="66" t="s">
        <v>232</v>
      </c>
      <c r="D204" s="82" t="s">
        <v>20</v>
      </c>
      <c r="E204" s="71">
        <v>144.80000000000001</v>
      </c>
      <c r="F204" s="67"/>
      <c r="G204" s="69"/>
    </row>
    <row r="205" spans="2:7" ht="12.75" customHeight="1" x14ac:dyDescent="0.25">
      <c r="B205" s="78"/>
      <c r="C205" s="84" t="s">
        <v>121</v>
      </c>
      <c r="D205" s="82"/>
      <c r="E205" s="71"/>
      <c r="F205" s="67"/>
      <c r="G205" s="69"/>
    </row>
    <row r="206" spans="2:7" ht="12.75" customHeight="1" x14ac:dyDescent="0.25">
      <c r="B206" s="78"/>
      <c r="C206" s="66" t="s">
        <v>233</v>
      </c>
      <c r="D206" s="82" t="s">
        <v>20</v>
      </c>
      <c r="E206" s="71">
        <v>154.4</v>
      </c>
      <c r="F206" s="67"/>
      <c r="G206" s="69"/>
    </row>
    <row r="207" spans="2:7" ht="12.75" customHeight="1" x14ac:dyDescent="0.25">
      <c r="B207" s="78"/>
      <c r="C207" s="66" t="s">
        <v>234</v>
      </c>
      <c r="D207" s="82" t="s">
        <v>20</v>
      </c>
      <c r="E207" s="71">
        <v>154.4</v>
      </c>
      <c r="F207" s="67"/>
      <c r="G207" s="69"/>
    </row>
    <row r="208" spans="2:7" ht="12.75" customHeight="1" x14ac:dyDescent="0.25">
      <c r="B208" s="78"/>
      <c r="C208" s="84" t="s">
        <v>124</v>
      </c>
      <c r="D208" s="82"/>
      <c r="E208" s="71"/>
      <c r="F208" s="67"/>
      <c r="G208" s="69"/>
    </row>
    <row r="209" spans="2:7" ht="12.75" customHeight="1" x14ac:dyDescent="0.25">
      <c r="B209" s="78"/>
      <c r="C209" s="66" t="s">
        <v>235</v>
      </c>
      <c r="D209" s="82" t="s">
        <v>20</v>
      </c>
      <c r="E209" s="71">
        <v>143.1</v>
      </c>
      <c r="F209" s="67"/>
      <c r="G209" s="69"/>
    </row>
    <row r="210" spans="2:7" ht="12.75" customHeight="1" x14ac:dyDescent="0.25">
      <c r="B210" s="78"/>
      <c r="C210" s="66" t="s">
        <v>236</v>
      </c>
      <c r="D210" s="82" t="s">
        <v>20</v>
      </c>
      <c r="E210" s="71">
        <v>143.1</v>
      </c>
      <c r="F210" s="67"/>
      <c r="G210" s="69"/>
    </row>
    <row r="211" spans="2:7" ht="12.75" customHeight="1" x14ac:dyDescent="0.25">
      <c r="B211" s="78"/>
      <c r="C211" s="84" t="s">
        <v>127</v>
      </c>
      <c r="D211" s="82"/>
      <c r="E211" s="71"/>
      <c r="F211" s="67"/>
      <c r="G211" s="69"/>
    </row>
    <row r="212" spans="2:7" ht="12.75" customHeight="1" x14ac:dyDescent="0.25">
      <c r="B212" s="78"/>
      <c r="C212" s="66" t="s">
        <v>237</v>
      </c>
      <c r="D212" s="82" t="s">
        <v>20</v>
      </c>
      <c r="E212" s="71">
        <v>143.1</v>
      </c>
      <c r="F212" s="67"/>
      <c r="G212" s="69"/>
    </row>
    <row r="213" spans="2:7" ht="12.75" customHeight="1" x14ac:dyDescent="0.25">
      <c r="B213" s="78"/>
      <c r="C213" s="66" t="s">
        <v>238</v>
      </c>
      <c r="D213" s="82" t="s">
        <v>20</v>
      </c>
      <c r="E213" s="71">
        <v>143.1</v>
      </c>
      <c r="F213" s="67"/>
      <c r="G213" s="69"/>
    </row>
    <row r="214" spans="2:7" ht="12.75" customHeight="1" x14ac:dyDescent="0.25">
      <c r="B214" s="78"/>
      <c r="C214" s="84" t="s">
        <v>130</v>
      </c>
      <c r="D214" s="82"/>
      <c r="E214" s="71"/>
      <c r="F214" s="67"/>
      <c r="G214" s="69"/>
    </row>
    <row r="215" spans="2:7" ht="12.75" customHeight="1" x14ac:dyDescent="0.25">
      <c r="B215" s="78"/>
      <c r="C215" s="66" t="s">
        <v>239</v>
      </c>
      <c r="D215" s="82" t="s">
        <v>20</v>
      </c>
      <c r="E215" s="71">
        <v>127.2</v>
      </c>
      <c r="F215" s="67"/>
      <c r="G215" s="69"/>
    </row>
    <row r="216" spans="2:7" ht="12.75" customHeight="1" x14ac:dyDescent="0.25">
      <c r="B216" s="78"/>
      <c r="C216" s="66" t="s">
        <v>240</v>
      </c>
      <c r="D216" s="82" t="s">
        <v>20</v>
      </c>
      <c r="E216" s="71">
        <v>127.2</v>
      </c>
      <c r="F216" s="67"/>
      <c r="G216" s="69"/>
    </row>
    <row r="217" spans="2:7" ht="12.75" customHeight="1" x14ac:dyDescent="0.25">
      <c r="B217" s="78"/>
      <c r="C217" s="84" t="s">
        <v>151</v>
      </c>
      <c r="D217" s="82"/>
      <c r="E217" s="71"/>
      <c r="F217" s="67"/>
      <c r="G217" s="69"/>
    </row>
    <row r="218" spans="2:7" ht="12.75" customHeight="1" x14ac:dyDescent="0.25">
      <c r="B218" s="78"/>
      <c r="C218" s="66" t="s">
        <v>241</v>
      </c>
      <c r="D218" s="82" t="s">
        <v>20</v>
      </c>
      <c r="E218" s="71">
        <v>37.4</v>
      </c>
      <c r="F218" s="67"/>
      <c r="G218" s="69"/>
    </row>
    <row r="219" spans="2:7" ht="12.75" customHeight="1" x14ac:dyDescent="0.25">
      <c r="B219" s="78"/>
      <c r="C219" s="66" t="s">
        <v>242</v>
      </c>
      <c r="D219" s="82" t="s">
        <v>20</v>
      </c>
      <c r="E219" s="71">
        <v>37.4</v>
      </c>
      <c r="F219" s="67"/>
      <c r="G219" s="69"/>
    </row>
    <row r="220" spans="2:7" ht="12.75" customHeight="1" x14ac:dyDescent="0.25">
      <c r="B220" s="58" t="s">
        <v>243</v>
      </c>
      <c r="C220" s="89" t="s">
        <v>244</v>
      </c>
      <c r="D220" s="61" t="s">
        <v>20</v>
      </c>
      <c r="E220" s="90">
        <f>SUM(E221:E238)</f>
        <v>10485</v>
      </c>
      <c r="F220" s="61">
        <f>E220/2</f>
        <v>5242.5</v>
      </c>
      <c r="G220" s="61"/>
    </row>
    <row r="221" spans="2:7" ht="12.75" customHeight="1" x14ac:dyDescent="0.25">
      <c r="B221" s="78"/>
      <c r="C221" s="84" t="s">
        <v>118</v>
      </c>
      <c r="D221" s="82"/>
      <c r="E221" s="79"/>
      <c r="F221" s="67"/>
      <c r="G221" s="69"/>
    </row>
    <row r="222" spans="2:7" ht="12.75" customHeight="1" x14ac:dyDescent="0.25">
      <c r="B222" s="78"/>
      <c r="C222" s="66" t="s">
        <v>245</v>
      </c>
      <c r="D222" s="82" t="s">
        <v>20</v>
      </c>
      <c r="E222" s="71">
        <v>673</v>
      </c>
      <c r="F222" s="67"/>
      <c r="G222" s="69"/>
    </row>
    <row r="223" spans="2:7" ht="12.75" customHeight="1" x14ac:dyDescent="0.25">
      <c r="B223" s="78"/>
      <c r="C223" s="66" t="s">
        <v>246</v>
      </c>
      <c r="D223" s="82" t="s">
        <v>20</v>
      </c>
      <c r="E223" s="71">
        <v>673</v>
      </c>
      <c r="F223" s="67"/>
      <c r="G223" s="69"/>
    </row>
    <row r="224" spans="2:7" ht="12.75" customHeight="1" x14ac:dyDescent="0.25">
      <c r="B224" s="78"/>
      <c r="C224" s="84" t="s">
        <v>121</v>
      </c>
      <c r="D224" s="82"/>
      <c r="E224" s="79"/>
      <c r="F224" s="67"/>
      <c r="G224" s="69"/>
    </row>
    <row r="225" spans="2:7" ht="12.75" customHeight="1" x14ac:dyDescent="0.25">
      <c r="B225" s="78"/>
      <c r="C225" s="66" t="s">
        <v>247</v>
      </c>
      <c r="D225" s="82" t="s">
        <v>20</v>
      </c>
      <c r="E225" s="71">
        <v>823</v>
      </c>
      <c r="F225" s="67"/>
      <c r="G225" s="69"/>
    </row>
    <row r="226" spans="2:7" ht="12.75" customHeight="1" x14ac:dyDescent="0.25">
      <c r="B226" s="78"/>
      <c r="C226" s="66" t="s">
        <v>248</v>
      </c>
      <c r="D226" s="82" t="s">
        <v>20</v>
      </c>
      <c r="E226" s="71">
        <v>823</v>
      </c>
      <c r="F226" s="67"/>
      <c r="G226" s="69"/>
    </row>
    <row r="227" spans="2:7" ht="12.75" customHeight="1" x14ac:dyDescent="0.25">
      <c r="B227" s="78"/>
      <c r="C227" s="84" t="s">
        <v>124</v>
      </c>
      <c r="D227" s="82"/>
      <c r="E227" s="79"/>
      <c r="F227" s="67"/>
      <c r="G227" s="69"/>
    </row>
    <row r="228" spans="2:7" ht="12.75" customHeight="1" x14ac:dyDescent="0.25">
      <c r="B228" s="78"/>
      <c r="C228" s="66" t="s">
        <v>249</v>
      </c>
      <c r="D228" s="82" t="s">
        <v>20</v>
      </c>
      <c r="E228" s="79">
        <v>1114.7</v>
      </c>
      <c r="F228" s="67"/>
      <c r="G228" s="69"/>
    </row>
    <row r="229" spans="2:7" ht="12.75" customHeight="1" x14ac:dyDescent="0.25">
      <c r="B229" s="78"/>
      <c r="C229" s="66" t="s">
        <v>250</v>
      </c>
      <c r="D229" s="82" t="s">
        <v>20</v>
      </c>
      <c r="E229" s="79">
        <v>1114.7</v>
      </c>
      <c r="F229" s="67"/>
      <c r="G229" s="69"/>
    </row>
    <row r="230" spans="2:7" ht="12.75" customHeight="1" x14ac:dyDescent="0.25">
      <c r="B230" s="78"/>
      <c r="C230" s="84" t="s">
        <v>127</v>
      </c>
      <c r="D230" s="82"/>
      <c r="E230" s="79"/>
      <c r="F230" s="67"/>
      <c r="G230" s="69"/>
    </row>
    <row r="231" spans="2:7" ht="12.75" customHeight="1" x14ac:dyDescent="0.25">
      <c r="B231" s="78"/>
      <c r="C231" s="66" t="s">
        <v>251</v>
      </c>
      <c r="D231" s="82" t="s">
        <v>20</v>
      </c>
      <c r="E231" s="79">
        <v>1222.8</v>
      </c>
      <c r="F231" s="67"/>
      <c r="G231" s="69"/>
    </row>
    <row r="232" spans="2:7" ht="12.75" customHeight="1" x14ac:dyDescent="0.25">
      <c r="B232" s="78"/>
      <c r="C232" s="66" t="s">
        <v>252</v>
      </c>
      <c r="D232" s="82" t="s">
        <v>20</v>
      </c>
      <c r="E232" s="79">
        <v>1222.8</v>
      </c>
      <c r="F232" s="67"/>
      <c r="G232" s="69"/>
    </row>
    <row r="233" spans="2:7" ht="12.75" customHeight="1" x14ac:dyDescent="0.25">
      <c r="B233" s="78"/>
      <c r="C233" s="84" t="s">
        <v>130</v>
      </c>
      <c r="D233" s="82"/>
      <c r="E233" s="79"/>
      <c r="F233" s="67"/>
      <c r="G233" s="69"/>
    </row>
    <row r="234" spans="2:7" ht="12.75" customHeight="1" x14ac:dyDescent="0.25">
      <c r="B234" s="78"/>
      <c r="C234" s="66" t="s">
        <v>253</v>
      </c>
      <c r="D234" s="82" t="s">
        <v>20</v>
      </c>
      <c r="E234" s="79">
        <v>1193.8</v>
      </c>
      <c r="F234" s="67"/>
      <c r="G234" s="69"/>
    </row>
    <row r="235" spans="2:7" ht="12.75" customHeight="1" x14ac:dyDescent="0.25">
      <c r="B235" s="78"/>
      <c r="C235" s="66" t="s">
        <v>254</v>
      </c>
      <c r="D235" s="82" t="s">
        <v>20</v>
      </c>
      <c r="E235" s="79">
        <v>1193.8</v>
      </c>
      <c r="F235" s="67"/>
      <c r="G235" s="69"/>
    </row>
    <row r="236" spans="2:7" ht="12.75" customHeight="1" x14ac:dyDescent="0.25">
      <c r="B236" s="78"/>
      <c r="C236" s="84" t="s">
        <v>151</v>
      </c>
      <c r="D236" s="82"/>
      <c r="E236" s="71"/>
      <c r="F236" s="67"/>
      <c r="G236" s="69"/>
    </row>
    <row r="237" spans="2:7" ht="12.75" customHeight="1" x14ac:dyDescent="0.25">
      <c r="B237" s="78"/>
      <c r="C237" s="66" t="s">
        <v>255</v>
      </c>
      <c r="D237" s="82" t="s">
        <v>20</v>
      </c>
      <c r="E237" s="71">
        <v>215.2</v>
      </c>
      <c r="F237" s="67"/>
      <c r="G237" s="69"/>
    </row>
    <row r="238" spans="2:7" ht="12.75" customHeight="1" x14ac:dyDescent="0.25">
      <c r="B238" s="78"/>
      <c r="C238" s="66" t="s">
        <v>256</v>
      </c>
      <c r="D238" s="82" t="s">
        <v>20</v>
      </c>
      <c r="E238" s="71">
        <v>215.2</v>
      </c>
      <c r="F238" s="67"/>
      <c r="G238" s="69"/>
    </row>
    <row r="239" spans="2:7" ht="12.75" customHeight="1" x14ac:dyDescent="0.25">
      <c r="B239" s="29" t="s">
        <v>257</v>
      </c>
      <c r="C239" s="30" t="s">
        <v>258</v>
      </c>
      <c r="D239" s="33"/>
      <c r="E239" s="35"/>
      <c r="F239" s="33"/>
      <c r="G239" s="34"/>
    </row>
    <row r="240" spans="2:7" ht="12.75" customHeight="1" x14ac:dyDescent="0.25">
      <c r="B240" s="58" t="s">
        <v>259</v>
      </c>
      <c r="C240" s="89" t="s">
        <v>260</v>
      </c>
      <c r="D240" s="61" t="s">
        <v>261</v>
      </c>
      <c r="E240" s="90">
        <f>SUM(E241:E242)</f>
        <v>13691</v>
      </c>
      <c r="F240" s="61"/>
      <c r="G240" s="61"/>
    </row>
    <row r="241" spans="2:7" ht="12.75" customHeight="1" x14ac:dyDescent="0.25">
      <c r="B241" s="78"/>
      <c r="C241" s="66" t="s">
        <v>262</v>
      </c>
      <c r="D241" s="82" t="s">
        <v>261</v>
      </c>
      <c r="E241" s="79">
        <v>6845.5</v>
      </c>
      <c r="F241" s="67"/>
      <c r="G241" s="69"/>
    </row>
    <row r="242" spans="2:7" ht="12.75" customHeight="1" x14ac:dyDescent="0.25">
      <c r="B242" s="78"/>
      <c r="C242" s="66" t="s">
        <v>263</v>
      </c>
      <c r="D242" s="82" t="s">
        <v>261</v>
      </c>
      <c r="E242" s="79">
        <v>6845.5</v>
      </c>
      <c r="F242" s="67"/>
      <c r="G242" s="69"/>
    </row>
    <row r="243" spans="2:7" ht="12.75" customHeight="1" x14ac:dyDescent="0.25">
      <c r="B243" s="58" t="s">
        <v>264</v>
      </c>
      <c r="C243" s="89" t="s">
        <v>265</v>
      </c>
      <c r="D243" s="61" t="s">
        <v>261</v>
      </c>
      <c r="E243" s="90">
        <f>SUM(E244:E261)</f>
        <v>46987.600000000006</v>
      </c>
      <c r="F243" s="61">
        <f>E243/2</f>
        <v>23493.800000000003</v>
      </c>
      <c r="G243" s="61"/>
    </row>
    <row r="244" spans="2:7" ht="12.75" customHeight="1" x14ac:dyDescent="0.25">
      <c r="B244" s="78"/>
      <c r="C244" s="84" t="s">
        <v>266</v>
      </c>
      <c r="D244" s="91"/>
      <c r="E244" s="92"/>
      <c r="F244" s="67"/>
      <c r="G244" s="69"/>
    </row>
    <row r="245" spans="2:7" ht="12.75" customHeight="1" x14ac:dyDescent="0.25">
      <c r="B245" s="78"/>
      <c r="C245" s="66" t="s">
        <v>267</v>
      </c>
      <c r="D245" s="93" t="s">
        <v>261</v>
      </c>
      <c r="E245" s="79">
        <v>3640.8</v>
      </c>
      <c r="F245" s="67"/>
      <c r="G245" s="69"/>
    </row>
    <row r="246" spans="2:7" ht="12.75" customHeight="1" x14ac:dyDescent="0.25">
      <c r="B246" s="78"/>
      <c r="C246" s="66" t="s">
        <v>268</v>
      </c>
      <c r="D246" s="93" t="s">
        <v>261</v>
      </c>
      <c r="E246" s="79">
        <v>3640.8</v>
      </c>
      <c r="F246" s="67"/>
      <c r="G246" s="69"/>
    </row>
    <row r="247" spans="2:7" ht="12.75" customHeight="1" x14ac:dyDescent="0.25">
      <c r="B247" s="78"/>
      <c r="C247" s="84" t="s">
        <v>121</v>
      </c>
      <c r="D247" s="91"/>
      <c r="E247" s="79"/>
      <c r="F247" s="67"/>
      <c r="G247" s="69"/>
    </row>
    <row r="248" spans="2:7" ht="12.75" customHeight="1" x14ac:dyDescent="0.25">
      <c r="B248" s="78"/>
      <c r="C248" s="66" t="s">
        <v>269</v>
      </c>
      <c r="D248" s="93" t="s">
        <v>261</v>
      </c>
      <c r="E248" s="79">
        <v>3349.1</v>
      </c>
      <c r="F248" s="67"/>
      <c r="G248" s="69"/>
    </row>
    <row r="249" spans="2:7" ht="12.75" customHeight="1" x14ac:dyDescent="0.25">
      <c r="B249" s="78"/>
      <c r="C249" s="66" t="s">
        <v>270</v>
      </c>
      <c r="D249" s="93" t="s">
        <v>261</v>
      </c>
      <c r="E249" s="79">
        <v>3349.1</v>
      </c>
      <c r="F249" s="67"/>
      <c r="G249" s="69"/>
    </row>
    <row r="250" spans="2:7" ht="12.75" customHeight="1" x14ac:dyDescent="0.25">
      <c r="B250" s="78"/>
      <c r="C250" s="84" t="s">
        <v>124</v>
      </c>
      <c r="D250" s="91"/>
      <c r="E250" s="79"/>
      <c r="F250" s="67"/>
      <c r="G250" s="69"/>
    </row>
    <row r="251" spans="2:7" ht="12.75" customHeight="1" x14ac:dyDescent="0.25">
      <c r="B251" s="78"/>
      <c r="C251" s="66" t="s">
        <v>271</v>
      </c>
      <c r="D251" s="93" t="s">
        <v>261</v>
      </c>
      <c r="E251" s="79">
        <v>3139.9</v>
      </c>
      <c r="F251" s="67"/>
      <c r="G251" s="69"/>
    </row>
    <row r="252" spans="2:7" ht="12.75" customHeight="1" x14ac:dyDescent="0.25">
      <c r="B252" s="78"/>
      <c r="C252" s="66" t="s">
        <v>272</v>
      </c>
      <c r="D252" s="93" t="s">
        <v>261</v>
      </c>
      <c r="E252" s="79">
        <v>3139.9</v>
      </c>
      <c r="F252" s="67"/>
      <c r="G252" s="69"/>
    </row>
    <row r="253" spans="2:7" ht="12.75" customHeight="1" x14ac:dyDescent="0.25">
      <c r="B253" s="78"/>
      <c r="C253" s="84" t="s">
        <v>127</v>
      </c>
      <c r="D253" s="91"/>
      <c r="E253" s="79"/>
      <c r="F253" s="67"/>
      <c r="G253" s="69"/>
    </row>
    <row r="254" spans="2:7" ht="12.75" customHeight="1" x14ac:dyDescent="0.25">
      <c r="B254" s="78"/>
      <c r="C254" s="66" t="s">
        <v>273</v>
      </c>
      <c r="D254" s="93" t="s">
        <v>261</v>
      </c>
      <c r="E254" s="79">
        <v>7499.2</v>
      </c>
      <c r="F254" s="67"/>
      <c r="G254" s="69"/>
    </row>
    <row r="255" spans="2:7" ht="12.75" customHeight="1" x14ac:dyDescent="0.25">
      <c r="B255" s="78"/>
      <c r="C255" s="66" t="s">
        <v>274</v>
      </c>
      <c r="D255" s="93" t="s">
        <v>261</v>
      </c>
      <c r="E255" s="79">
        <v>7499.2</v>
      </c>
      <c r="F255" s="67"/>
      <c r="G255" s="69"/>
    </row>
    <row r="256" spans="2:7" ht="12.75" customHeight="1" x14ac:dyDescent="0.25">
      <c r="B256" s="78"/>
      <c r="C256" s="84" t="s">
        <v>130</v>
      </c>
      <c r="D256" s="91"/>
      <c r="E256" s="79"/>
      <c r="F256" s="67"/>
      <c r="G256" s="69"/>
    </row>
    <row r="257" spans="2:7" ht="12.75" customHeight="1" x14ac:dyDescent="0.25">
      <c r="B257" s="78"/>
      <c r="C257" s="66" t="s">
        <v>275</v>
      </c>
      <c r="D257" s="93" t="s">
        <v>261</v>
      </c>
      <c r="E257" s="79">
        <v>3752.8</v>
      </c>
      <c r="F257" s="67"/>
      <c r="G257" s="69"/>
    </row>
    <row r="258" spans="2:7" ht="12.75" customHeight="1" x14ac:dyDescent="0.25">
      <c r="B258" s="78"/>
      <c r="C258" s="66" t="s">
        <v>276</v>
      </c>
      <c r="D258" s="93" t="s">
        <v>261</v>
      </c>
      <c r="E258" s="79">
        <v>3752.8</v>
      </c>
      <c r="F258" s="67"/>
      <c r="G258" s="69"/>
    </row>
    <row r="259" spans="2:7" ht="12.75" customHeight="1" x14ac:dyDescent="0.25">
      <c r="B259" s="78"/>
      <c r="C259" s="84" t="s">
        <v>151</v>
      </c>
      <c r="D259" s="91"/>
      <c r="E259" s="79"/>
      <c r="F259" s="67"/>
      <c r="G259" s="69"/>
    </row>
    <row r="260" spans="2:7" ht="12.75" customHeight="1" x14ac:dyDescent="0.25">
      <c r="B260" s="78"/>
      <c r="C260" s="66" t="s">
        <v>277</v>
      </c>
      <c r="D260" s="93" t="s">
        <v>261</v>
      </c>
      <c r="E260" s="79">
        <v>2112</v>
      </c>
      <c r="F260" s="67"/>
      <c r="G260" s="69"/>
    </row>
    <row r="261" spans="2:7" ht="12.75" customHeight="1" x14ac:dyDescent="0.25">
      <c r="B261" s="78"/>
      <c r="C261" s="66" t="s">
        <v>278</v>
      </c>
      <c r="D261" s="93" t="s">
        <v>261</v>
      </c>
      <c r="E261" s="79">
        <v>2112</v>
      </c>
      <c r="F261" s="67"/>
      <c r="G261" s="69"/>
    </row>
    <row r="262" spans="2:7" ht="12.75" customHeight="1" x14ac:dyDescent="0.25">
      <c r="B262" s="58" t="s">
        <v>279</v>
      </c>
      <c r="C262" s="89" t="s">
        <v>280</v>
      </c>
      <c r="D262" s="61" t="s">
        <v>261</v>
      </c>
      <c r="E262" s="90">
        <f>SUM(E263:E280)</f>
        <v>96517.599999999977</v>
      </c>
      <c r="F262" s="61">
        <f>E262/2</f>
        <v>48258.799999999988</v>
      </c>
      <c r="G262" s="61"/>
    </row>
    <row r="263" spans="2:7" ht="12.75" customHeight="1" x14ac:dyDescent="0.25">
      <c r="B263" s="78"/>
      <c r="C263" s="84" t="s">
        <v>118</v>
      </c>
      <c r="D263" s="91"/>
      <c r="E263" s="79"/>
      <c r="F263" s="67"/>
      <c r="G263" s="69"/>
    </row>
    <row r="264" spans="2:7" ht="12.75" customHeight="1" x14ac:dyDescent="0.25">
      <c r="B264" s="78"/>
      <c r="C264" s="66" t="s">
        <v>281</v>
      </c>
      <c r="D264" s="93" t="s">
        <v>261</v>
      </c>
      <c r="E264" s="79">
        <v>9426.4</v>
      </c>
      <c r="F264" s="67"/>
      <c r="G264" s="69"/>
    </row>
    <row r="265" spans="2:7" ht="12.75" customHeight="1" x14ac:dyDescent="0.25">
      <c r="B265" s="78"/>
      <c r="C265" s="66" t="s">
        <v>282</v>
      </c>
      <c r="D265" s="93" t="s">
        <v>261</v>
      </c>
      <c r="E265" s="79">
        <v>9426.4</v>
      </c>
      <c r="F265" s="67"/>
      <c r="G265" s="69"/>
    </row>
    <row r="266" spans="2:7" ht="12.75" customHeight="1" x14ac:dyDescent="0.25">
      <c r="B266" s="78"/>
      <c r="C266" s="84" t="s">
        <v>121</v>
      </c>
      <c r="D266" s="91"/>
      <c r="E266" s="79"/>
      <c r="F266" s="67"/>
      <c r="G266" s="69"/>
    </row>
    <row r="267" spans="2:7" ht="12.75" customHeight="1" x14ac:dyDescent="0.25">
      <c r="B267" s="78"/>
      <c r="C267" s="66" t="s">
        <v>283</v>
      </c>
      <c r="D267" s="93" t="s">
        <v>261</v>
      </c>
      <c r="E267" s="79">
        <v>9075.7999999999993</v>
      </c>
      <c r="F267" s="67"/>
      <c r="G267" s="69"/>
    </row>
    <row r="268" spans="2:7" ht="12.75" customHeight="1" x14ac:dyDescent="0.25">
      <c r="B268" s="78"/>
      <c r="C268" s="66" t="s">
        <v>284</v>
      </c>
      <c r="D268" s="93" t="s">
        <v>261</v>
      </c>
      <c r="E268" s="79">
        <v>9075.7999999999993</v>
      </c>
      <c r="F268" s="67"/>
      <c r="G268" s="69"/>
    </row>
    <row r="269" spans="2:7" ht="12.75" customHeight="1" x14ac:dyDescent="0.25">
      <c r="B269" s="78"/>
      <c r="C269" s="84" t="s">
        <v>124</v>
      </c>
      <c r="D269" s="91"/>
      <c r="E269" s="79"/>
      <c r="F269" s="67"/>
      <c r="G269" s="69"/>
    </row>
    <row r="270" spans="2:7" ht="12.75" customHeight="1" x14ac:dyDescent="0.25">
      <c r="B270" s="78"/>
      <c r="C270" s="66" t="s">
        <v>285</v>
      </c>
      <c r="D270" s="93" t="s">
        <v>261</v>
      </c>
      <c r="E270" s="79">
        <v>9075.7999999999993</v>
      </c>
      <c r="F270" s="67"/>
      <c r="G270" s="69"/>
    </row>
    <row r="271" spans="2:7" ht="12.75" customHeight="1" x14ac:dyDescent="0.25">
      <c r="B271" s="78"/>
      <c r="C271" s="66" t="s">
        <v>286</v>
      </c>
      <c r="D271" s="93" t="s">
        <v>261</v>
      </c>
      <c r="E271" s="79">
        <v>9075.7999999999993</v>
      </c>
      <c r="F271" s="67"/>
      <c r="G271" s="69"/>
    </row>
    <row r="272" spans="2:7" ht="12.75" customHeight="1" x14ac:dyDescent="0.25">
      <c r="B272" s="78"/>
      <c r="C272" s="84" t="s">
        <v>127</v>
      </c>
      <c r="D272" s="91"/>
      <c r="E272" s="79"/>
      <c r="F272" s="67"/>
      <c r="G272" s="69"/>
    </row>
    <row r="273" spans="2:7" ht="12.75" customHeight="1" x14ac:dyDescent="0.25">
      <c r="B273" s="78"/>
      <c r="C273" s="66" t="s">
        <v>287</v>
      </c>
      <c r="D273" s="93" t="s">
        <v>261</v>
      </c>
      <c r="E273" s="79">
        <v>11783</v>
      </c>
      <c r="F273" s="67"/>
      <c r="G273" s="69"/>
    </row>
    <row r="274" spans="2:7" ht="12.75" customHeight="1" x14ac:dyDescent="0.25">
      <c r="B274" s="78"/>
      <c r="C274" s="66" t="s">
        <v>288</v>
      </c>
      <c r="D274" s="93" t="s">
        <v>261</v>
      </c>
      <c r="E274" s="79">
        <v>11783</v>
      </c>
      <c r="F274" s="67"/>
      <c r="G274" s="69"/>
    </row>
    <row r="275" spans="2:7" ht="12.75" customHeight="1" x14ac:dyDescent="0.25">
      <c r="B275" s="78"/>
      <c r="C275" s="84" t="s">
        <v>130</v>
      </c>
      <c r="D275" s="91"/>
      <c r="E275" s="79"/>
      <c r="F275" s="67"/>
      <c r="G275" s="69"/>
    </row>
    <row r="276" spans="2:7" ht="12.75" customHeight="1" x14ac:dyDescent="0.25">
      <c r="B276" s="78"/>
      <c r="C276" s="66" t="s">
        <v>289</v>
      </c>
      <c r="D276" s="93" t="s">
        <v>261</v>
      </c>
      <c r="E276" s="79">
        <v>8424.9</v>
      </c>
      <c r="F276" s="67"/>
      <c r="G276" s="69"/>
    </row>
    <row r="277" spans="2:7" ht="12.75" customHeight="1" x14ac:dyDescent="0.25">
      <c r="B277" s="78"/>
      <c r="C277" s="66" t="s">
        <v>290</v>
      </c>
      <c r="D277" s="93" t="s">
        <v>261</v>
      </c>
      <c r="E277" s="79">
        <v>8424.9</v>
      </c>
      <c r="F277" s="67"/>
      <c r="G277" s="69"/>
    </row>
    <row r="278" spans="2:7" ht="12.75" customHeight="1" x14ac:dyDescent="0.25">
      <c r="B278" s="78"/>
      <c r="C278" s="84" t="s">
        <v>151</v>
      </c>
      <c r="D278" s="91"/>
      <c r="E278" s="71"/>
      <c r="F278" s="67"/>
      <c r="G278" s="69"/>
    </row>
    <row r="279" spans="2:7" ht="12.75" customHeight="1" x14ac:dyDescent="0.25">
      <c r="B279" s="78"/>
      <c r="C279" s="66" t="s">
        <v>291</v>
      </c>
      <c r="D279" s="93" t="s">
        <v>261</v>
      </c>
      <c r="E279" s="71">
        <v>472.9</v>
      </c>
      <c r="F279" s="67"/>
      <c r="G279" s="69"/>
    </row>
    <row r="280" spans="2:7" ht="12.75" customHeight="1" x14ac:dyDescent="0.25">
      <c r="B280" s="78"/>
      <c r="C280" s="66" t="s">
        <v>292</v>
      </c>
      <c r="D280" s="93" t="s">
        <v>261</v>
      </c>
      <c r="E280" s="71">
        <v>472.9</v>
      </c>
      <c r="F280" s="67"/>
      <c r="G280" s="69"/>
    </row>
    <row r="281" spans="2:7" ht="12.75" customHeight="1" x14ac:dyDescent="0.25">
      <c r="B281" s="58" t="s">
        <v>293</v>
      </c>
      <c r="C281" s="89" t="s">
        <v>294</v>
      </c>
      <c r="D281" s="61" t="s">
        <v>261</v>
      </c>
      <c r="E281" s="90">
        <f>SUM(E282:E299)</f>
        <v>95743.599999999991</v>
      </c>
      <c r="F281" s="61">
        <f>E281/2</f>
        <v>47871.799999999996</v>
      </c>
      <c r="G281" s="61"/>
    </row>
    <row r="282" spans="2:7" ht="12.75" customHeight="1" x14ac:dyDescent="0.25">
      <c r="B282" s="78"/>
      <c r="C282" s="84" t="s">
        <v>118</v>
      </c>
      <c r="D282" s="91"/>
      <c r="E282" s="79"/>
      <c r="F282" s="67"/>
      <c r="G282" s="69"/>
    </row>
    <row r="283" spans="2:7" ht="12.75" customHeight="1" x14ac:dyDescent="0.25">
      <c r="B283" s="78"/>
      <c r="C283" s="66" t="s">
        <v>295</v>
      </c>
      <c r="D283" s="93" t="s">
        <v>261</v>
      </c>
      <c r="E283" s="79">
        <v>12080.1</v>
      </c>
      <c r="F283" s="67"/>
      <c r="G283" s="69"/>
    </row>
    <row r="284" spans="2:7" ht="12.75" customHeight="1" x14ac:dyDescent="0.25">
      <c r="B284" s="78"/>
      <c r="C284" s="66" t="s">
        <v>296</v>
      </c>
      <c r="D284" s="93" t="s">
        <v>261</v>
      </c>
      <c r="E284" s="79">
        <v>12080.1</v>
      </c>
      <c r="F284" s="67"/>
      <c r="G284" s="69"/>
    </row>
    <row r="285" spans="2:7" ht="12.75" customHeight="1" x14ac:dyDescent="0.25">
      <c r="B285" s="78"/>
      <c r="C285" s="84" t="s">
        <v>121</v>
      </c>
      <c r="D285" s="91"/>
      <c r="E285" s="79"/>
      <c r="F285" s="67"/>
      <c r="G285" s="69"/>
    </row>
    <row r="286" spans="2:7" ht="12.75" customHeight="1" x14ac:dyDescent="0.25">
      <c r="B286" s="78"/>
      <c r="C286" s="66" t="s">
        <v>297</v>
      </c>
      <c r="D286" s="93" t="s">
        <v>261</v>
      </c>
      <c r="E286" s="79">
        <v>12609</v>
      </c>
      <c r="F286" s="67"/>
      <c r="G286" s="69"/>
    </row>
    <row r="287" spans="2:7" ht="12.75" customHeight="1" x14ac:dyDescent="0.25">
      <c r="B287" s="78"/>
      <c r="C287" s="66" t="s">
        <v>298</v>
      </c>
      <c r="D287" s="93" t="s">
        <v>261</v>
      </c>
      <c r="E287" s="79">
        <v>12609</v>
      </c>
      <c r="F287" s="67"/>
      <c r="G287" s="69"/>
    </row>
    <row r="288" spans="2:7" ht="12.75" customHeight="1" x14ac:dyDescent="0.25">
      <c r="B288" s="78"/>
      <c r="C288" s="84" t="s">
        <v>124</v>
      </c>
      <c r="D288" s="91"/>
      <c r="E288" s="79"/>
      <c r="F288" s="67"/>
      <c r="G288" s="69"/>
    </row>
    <row r="289" spans="2:7" ht="12.75" customHeight="1" x14ac:dyDescent="0.25">
      <c r="B289" s="78"/>
      <c r="C289" s="66" t="s">
        <v>299</v>
      </c>
      <c r="D289" s="93" t="s">
        <v>261</v>
      </c>
      <c r="E289" s="79">
        <v>13113.5</v>
      </c>
      <c r="F289" s="67"/>
      <c r="G289" s="69"/>
    </row>
    <row r="290" spans="2:7" ht="12.75" customHeight="1" x14ac:dyDescent="0.25">
      <c r="B290" s="78"/>
      <c r="C290" s="66" t="s">
        <v>300</v>
      </c>
      <c r="D290" s="93" t="s">
        <v>261</v>
      </c>
      <c r="E290" s="79">
        <v>13113.5</v>
      </c>
      <c r="F290" s="67"/>
      <c r="G290" s="69"/>
    </row>
    <row r="291" spans="2:7" ht="12.75" customHeight="1" x14ac:dyDescent="0.25">
      <c r="B291" s="78"/>
      <c r="C291" s="84" t="s">
        <v>127</v>
      </c>
      <c r="D291" s="91"/>
      <c r="E291" s="79"/>
      <c r="F291" s="67"/>
      <c r="G291" s="69"/>
    </row>
    <row r="292" spans="2:7" ht="12.75" customHeight="1" x14ac:dyDescent="0.25">
      <c r="B292" s="78"/>
      <c r="C292" s="66" t="s">
        <v>301</v>
      </c>
      <c r="D292" s="93" t="s">
        <v>261</v>
      </c>
      <c r="E292" s="79">
        <v>4982.8999999999996</v>
      </c>
      <c r="F292" s="67"/>
      <c r="G292" s="69"/>
    </row>
    <row r="293" spans="2:7" ht="12.75" customHeight="1" x14ac:dyDescent="0.25">
      <c r="B293" s="78"/>
      <c r="C293" s="66" t="s">
        <v>302</v>
      </c>
      <c r="D293" s="93" t="s">
        <v>261</v>
      </c>
      <c r="E293" s="79">
        <v>4982.8999999999996</v>
      </c>
      <c r="F293" s="67"/>
      <c r="G293" s="69"/>
    </row>
    <row r="294" spans="2:7" ht="12.75" customHeight="1" x14ac:dyDescent="0.25">
      <c r="B294" s="78"/>
      <c r="C294" s="84" t="s">
        <v>130</v>
      </c>
      <c r="D294" s="91"/>
      <c r="E294" s="79"/>
      <c r="F294" s="67"/>
      <c r="G294" s="69"/>
    </row>
    <row r="295" spans="2:7" ht="12.75" customHeight="1" x14ac:dyDescent="0.25">
      <c r="B295" s="78"/>
      <c r="C295" s="66" t="s">
        <v>303</v>
      </c>
      <c r="D295" s="93" t="s">
        <v>261</v>
      </c>
      <c r="E295" s="79">
        <v>4429.2</v>
      </c>
      <c r="F295" s="67"/>
      <c r="G295" s="69"/>
    </row>
    <row r="296" spans="2:7" ht="12.75" customHeight="1" x14ac:dyDescent="0.25">
      <c r="B296" s="78"/>
      <c r="C296" s="66" t="s">
        <v>304</v>
      </c>
      <c r="D296" s="93" t="s">
        <v>261</v>
      </c>
      <c r="E296" s="79">
        <v>4429.2</v>
      </c>
      <c r="F296" s="67"/>
      <c r="G296" s="69"/>
    </row>
    <row r="297" spans="2:7" ht="12.75" customHeight="1" x14ac:dyDescent="0.25">
      <c r="B297" s="78"/>
      <c r="C297" s="84" t="s">
        <v>151</v>
      </c>
      <c r="D297" s="91"/>
      <c r="E297" s="79"/>
      <c r="F297" s="67"/>
      <c r="G297" s="69"/>
    </row>
    <row r="298" spans="2:7" ht="12.75" customHeight="1" x14ac:dyDescent="0.25">
      <c r="B298" s="78"/>
      <c r="C298" s="66" t="s">
        <v>305</v>
      </c>
      <c r="D298" s="93" t="s">
        <v>261</v>
      </c>
      <c r="E298" s="71">
        <v>657.1</v>
      </c>
      <c r="F298" s="67"/>
      <c r="G298" s="69"/>
    </row>
    <row r="299" spans="2:7" ht="12.75" customHeight="1" x14ac:dyDescent="0.25">
      <c r="B299" s="78"/>
      <c r="C299" s="66" t="s">
        <v>306</v>
      </c>
      <c r="D299" s="93" t="s">
        <v>261</v>
      </c>
      <c r="E299" s="71">
        <v>657.1</v>
      </c>
      <c r="F299" s="67"/>
      <c r="G299" s="69"/>
    </row>
    <row r="300" spans="2:7" ht="12.75" customHeight="1" x14ac:dyDescent="0.25">
      <c r="B300" s="58" t="s">
        <v>307</v>
      </c>
      <c r="C300" s="89" t="s">
        <v>308</v>
      </c>
      <c r="D300" s="61" t="s">
        <v>261</v>
      </c>
      <c r="E300" s="90">
        <f>SUM(E301:E318)</f>
        <v>181847.8</v>
      </c>
      <c r="F300" s="61">
        <f>E300/2</f>
        <v>90923.9</v>
      </c>
      <c r="G300" s="61"/>
    </row>
    <row r="301" spans="2:7" ht="12.75" customHeight="1" x14ac:dyDescent="0.25">
      <c r="B301" s="78"/>
      <c r="C301" s="84" t="s">
        <v>118</v>
      </c>
      <c r="D301" s="91"/>
      <c r="E301" s="79"/>
      <c r="F301" s="67"/>
      <c r="G301" s="69"/>
    </row>
    <row r="302" spans="2:7" ht="12.75" customHeight="1" x14ac:dyDescent="0.25">
      <c r="B302" s="78"/>
      <c r="C302" s="66" t="s">
        <v>309</v>
      </c>
      <c r="D302" s="93" t="s">
        <v>261</v>
      </c>
      <c r="E302" s="79">
        <v>28975.200000000001</v>
      </c>
      <c r="F302" s="67"/>
      <c r="G302" s="69"/>
    </row>
    <row r="303" spans="2:7" ht="12.75" customHeight="1" x14ac:dyDescent="0.25">
      <c r="B303" s="78"/>
      <c r="C303" s="66" t="s">
        <v>310</v>
      </c>
      <c r="D303" s="93" t="s">
        <v>261</v>
      </c>
      <c r="E303" s="79">
        <v>28975.200000000001</v>
      </c>
      <c r="F303" s="67"/>
      <c r="G303" s="69"/>
    </row>
    <row r="304" spans="2:7" ht="12.75" customHeight="1" x14ac:dyDescent="0.25">
      <c r="B304" s="78"/>
      <c r="C304" s="84" t="s">
        <v>121</v>
      </c>
      <c r="D304" s="91"/>
      <c r="E304" s="79"/>
      <c r="F304" s="67"/>
      <c r="G304" s="69"/>
    </row>
    <row r="305" spans="2:7" ht="12.75" customHeight="1" x14ac:dyDescent="0.25">
      <c r="B305" s="78"/>
      <c r="C305" s="66" t="s">
        <v>311</v>
      </c>
      <c r="D305" s="93" t="s">
        <v>261</v>
      </c>
      <c r="E305" s="79">
        <v>13059.4</v>
      </c>
      <c r="F305" s="67"/>
      <c r="G305" s="69"/>
    </row>
    <row r="306" spans="2:7" ht="12.75" customHeight="1" x14ac:dyDescent="0.25">
      <c r="B306" s="78"/>
      <c r="C306" s="66" t="s">
        <v>311</v>
      </c>
      <c r="D306" s="93" t="s">
        <v>261</v>
      </c>
      <c r="E306" s="79">
        <v>13059.4</v>
      </c>
      <c r="F306" s="67"/>
      <c r="G306" s="69"/>
    </row>
    <row r="307" spans="2:7" ht="12.75" customHeight="1" x14ac:dyDescent="0.25">
      <c r="B307" s="78"/>
      <c r="C307" s="84" t="s">
        <v>124</v>
      </c>
      <c r="D307" s="91"/>
      <c r="E307" s="79"/>
      <c r="F307" s="67"/>
      <c r="G307" s="69"/>
    </row>
    <row r="308" spans="2:7" ht="12.75" customHeight="1" x14ac:dyDescent="0.25">
      <c r="B308" s="78"/>
      <c r="C308" s="66" t="s">
        <v>312</v>
      </c>
      <c r="D308" s="93" t="s">
        <v>261</v>
      </c>
      <c r="E308" s="79">
        <v>15360.8</v>
      </c>
      <c r="F308" s="67"/>
      <c r="G308" s="69"/>
    </row>
    <row r="309" spans="2:7" ht="12.75" customHeight="1" x14ac:dyDescent="0.25">
      <c r="B309" s="78"/>
      <c r="C309" s="66" t="s">
        <v>312</v>
      </c>
      <c r="D309" s="93" t="s">
        <v>261</v>
      </c>
      <c r="E309" s="79">
        <v>15360.8</v>
      </c>
      <c r="F309" s="67"/>
      <c r="G309" s="69"/>
    </row>
    <row r="310" spans="2:7" ht="12.75" customHeight="1" x14ac:dyDescent="0.25">
      <c r="B310" s="78"/>
      <c r="C310" s="84" t="s">
        <v>127</v>
      </c>
      <c r="D310" s="91"/>
      <c r="E310" s="79"/>
      <c r="F310" s="67"/>
      <c r="G310" s="69"/>
    </row>
    <row r="311" spans="2:7" ht="12.75" customHeight="1" x14ac:dyDescent="0.25">
      <c r="B311" s="78"/>
      <c r="C311" s="66" t="s">
        <v>313</v>
      </c>
      <c r="D311" s="93" t="s">
        <v>261</v>
      </c>
      <c r="E311" s="79">
        <v>15812</v>
      </c>
      <c r="F311" s="67"/>
      <c r="G311" s="69"/>
    </row>
    <row r="312" spans="2:7" ht="12.75" customHeight="1" x14ac:dyDescent="0.25">
      <c r="B312" s="78"/>
      <c r="C312" s="66" t="s">
        <v>313</v>
      </c>
      <c r="D312" s="93" t="s">
        <v>261</v>
      </c>
      <c r="E312" s="79">
        <v>15812</v>
      </c>
      <c r="F312" s="67"/>
      <c r="G312" s="69"/>
    </row>
    <row r="313" spans="2:7" ht="12.75" customHeight="1" x14ac:dyDescent="0.25">
      <c r="B313" s="78"/>
      <c r="C313" s="84" t="s">
        <v>130</v>
      </c>
      <c r="D313" s="91"/>
      <c r="E313" s="79"/>
      <c r="F313" s="67"/>
      <c r="G313" s="69"/>
    </row>
    <row r="314" spans="2:7" ht="12.75" customHeight="1" x14ac:dyDescent="0.25">
      <c r="B314" s="78"/>
      <c r="C314" s="66" t="s">
        <v>314</v>
      </c>
      <c r="D314" s="93" t="s">
        <v>261</v>
      </c>
      <c r="E314" s="79">
        <v>15556</v>
      </c>
      <c r="F314" s="67"/>
      <c r="G314" s="69"/>
    </row>
    <row r="315" spans="2:7" ht="12.75" customHeight="1" x14ac:dyDescent="0.25">
      <c r="B315" s="78"/>
      <c r="C315" s="66" t="s">
        <v>314</v>
      </c>
      <c r="D315" s="93" t="s">
        <v>261</v>
      </c>
      <c r="E315" s="79">
        <v>15556</v>
      </c>
      <c r="F315" s="67"/>
      <c r="G315" s="69"/>
    </row>
    <row r="316" spans="2:7" ht="12.75" customHeight="1" x14ac:dyDescent="0.25">
      <c r="B316" s="78"/>
      <c r="C316" s="84" t="s">
        <v>151</v>
      </c>
      <c r="D316" s="91"/>
      <c r="E316" s="79"/>
      <c r="F316" s="67"/>
      <c r="G316" s="69"/>
    </row>
    <row r="317" spans="2:7" ht="12.75" customHeight="1" x14ac:dyDescent="0.25">
      <c r="B317" s="78"/>
      <c r="C317" s="66" t="s">
        <v>315</v>
      </c>
      <c r="D317" s="93" t="s">
        <v>261</v>
      </c>
      <c r="E317" s="79">
        <v>2160.5</v>
      </c>
      <c r="F317" s="67"/>
      <c r="G317" s="69"/>
    </row>
    <row r="318" spans="2:7" ht="12.75" customHeight="1" x14ac:dyDescent="0.25">
      <c r="B318" s="78"/>
      <c r="C318" s="66" t="s">
        <v>315</v>
      </c>
      <c r="D318" s="93" t="s">
        <v>261</v>
      </c>
      <c r="E318" s="79">
        <v>2160.5</v>
      </c>
      <c r="F318" s="67"/>
      <c r="G318" s="69"/>
    </row>
    <row r="319" spans="2:7" ht="12.75" customHeight="1" x14ac:dyDescent="0.25">
      <c r="B319" s="58" t="s">
        <v>316</v>
      </c>
      <c r="C319" s="89" t="s">
        <v>317</v>
      </c>
      <c r="D319" s="61" t="s">
        <v>15</v>
      </c>
      <c r="E319" s="90">
        <v>44610</v>
      </c>
      <c r="F319" s="61"/>
      <c r="G319" s="61"/>
    </row>
    <row r="320" spans="2:7" ht="12.75" customHeight="1" x14ac:dyDescent="0.25">
      <c r="B320" s="78"/>
      <c r="C320" s="66" t="s">
        <v>318</v>
      </c>
      <c r="D320" s="67" t="s">
        <v>15</v>
      </c>
      <c r="E320" s="68">
        <f>44610/2</f>
        <v>22305</v>
      </c>
      <c r="F320" s="67"/>
      <c r="G320" s="69"/>
    </row>
    <row r="321" spans="2:9" ht="12.75" customHeight="1" x14ac:dyDescent="0.25">
      <c r="B321" s="78"/>
      <c r="C321" s="66" t="s">
        <v>319</v>
      </c>
      <c r="D321" s="67" t="s">
        <v>15</v>
      </c>
      <c r="E321" s="68">
        <f>44610/2</f>
        <v>22305</v>
      </c>
      <c r="F321" s="67"/>
      <c r="G321" s="69"/>
    </row>
    <row r="322" spans="2:9" ht="12.75" customHeight="1" x14ac:dyDescent="0.25">
      <c r="B322" s="94" t="s">
        <v>320</v>
      </c>
      <c r="C322" s="95" t="s">
        <v>321</v>
      </c>
      <c r="D322" s="57"/>
      <c r="E322" s="96"/>
      <c r="F322" s="55"/>
      <c r="G322" s="57"/>
    </row>
    <row r="323" spans="2:9" ht="12.75" customHeight="1" x14ac:dyDescent="0.25">
      <c r="B323" s="58" t="s">
        <v>322</v>
      </c>
      <c r="C323" s="62" t="s">
        <v>323</v>
      </c>
      <c r="D323" s="63" t="s">
        <v>261</v>
      </c>
      <c r="E323" s="97">
        <v>20502</v>
      </c>
      <c r="F323" s="61"/>
      <c r="G323" s="61"/>
      <c r="I323" s="150" t="s">
        <v>324</v>
      </c>
    </row>
    <row r="324" spans="2:9" ht="12.75" customHeight="1" x14ac:dyDescent="0.25">
      <c r="B324" s="58" t="s">
        <v>325</v>
      </c>
      <c r="C324" s="62" t="s">
        <v>326</v>
      </c>
      <c r="D324" s="63" t="s">
        <v>261</v>
      </c>
      <c r="E324" s="97">
        <v>2067</v>
      </c>
      <c r="F324" s="61"/>
      <c r="G324" s="61"/>
      <c r="I324" s="150"/>
    </row>
    <row r="325" spans="2:9" ht="12.75" customHeight="1" x14ac:dyDescent="0.25">
      <c r="B325" s="58" t="s">
        <v>327</v>
      </c>
      <c r="C325" s="62" t="s">
        <v>328</v>
      </c>
      <c r="D325" s="63" t="s">
        <v>261</v>
      </c>
      <c r="E325" s="97">
        <v>3779.9</v>
      </c>
      <c r="F325" s="61"/>
      <c r="G325" s="61"/>
      <c r="I325" s="150"/>
    </row>
    <row r="326" spans="2:9" ht="12.75" customHeight="1" x14ac:dyDescent="0.25">
      <c r="B326" s="58" t="s">
        <v>329</v>
      </c>
      <c r="C326" s="62" t="s">
        <v>330</v>
      </c>
      <c r="D326" s="63" t="s">
        <v>261</v>
      </c>
      <c r="E326" s="97">
        <v>34375</v>
      </c>
      <c r="F326" s="61"/>
      <c r="G326" s="61"/>
      <c r="I326" s="150"/>
    </row>
    <row r="327" spans="2:9" ht="12.75" customHeight="1" x14ac:dyDescent="0.25">
      <c r="B327" s="94" t="s">
        <v>331</v>
      </c>
      <c r="C327" s="95" t="s">
        <v>332</v>
      </c>
      <c r="D327" s="57"/>
      <c r="E327" s="96"/>
      <c r="F327" s="55"/>
      <c r="G327" s="57"/>
    </row>
    <row r="328" spans="2:9" s="98" customFormat="1" ht="12.75" customHeight="1" x14ac:dyDescent="0.2">
      <c r="B328" s="58" t="s">
        <v>333</v>
      </c>
      <c r="C328" s="62" t="s">
        <v>334</v>
      </c>
      <c r="D328" s="63" t="s">
        <v>20</v>
      </c>
      <c r="E328" s="97">
        <v>98.9</v>
      </c>
      <c r="F328" s="61"/>
      <c r="G328" s="61"/>
    </row>
    <row r="329" spans="2:9" ht="12.75" customHeight="1" x14ac:dyDescent="0.25">
      <c r="B329" s="78"/>
      <c r="C329" s="66" t="s">
        <v>335</v>
      </c>
      <c r="D329" s="67" t="s">
        <v>20</v>
      </c>
      <c r="E329" s="71">
        <v>49.5</v>
      </c>
      <c r="F329" s="67"/>
      <c r="G329" s="69"/>
    </row>
    <row r="330" spans="2:9" ht="12.75" customHeight="1" x14ac:dyDescent="0.25">
      <c r="B330" s="78"/>
      <c r="C330" s="66" t="s">
        <v>336</v>
      </c>
      <c r="D330" s="67" t="s">
        <v>20</v>
      </c>
      <c r="E330" s="71">
        <v>49.5</v>
      </c>
      <c r="F330" s="67"/>
      <c r="G330" s="69"/>
    </row>
    <row r="331" spans="2:9" s="98" customFormat="1" ht="12.75" customHeight="1" x14ac:dyDescent="0.2">
      <c r="B331" s="58" t="s">
        <v>337</v>
      </c>
      <c r="C331" s="62" t="s">
        <v>338</v>
      </c>
      <c r="D331" s="63" t="s">
        <v>20</v>
      </c>
      <c r="E331" s="97">
        <f>E332+E333</f>
        <v>443.6</v>
      </c>
      <c r="F331" s="61"/>
      <c r="G331" s="61"/>
    </row>
    <row r="332" spans="2:9" ht="12.75" customHeight="1" x14ac:dyDescent="0.25">
      <c r="B332" s="78"/>
      <c r="C332" s="66" t="s">
        <v>339</v>
      </c>
      <c r="D332" s="67" t="s">
        <v>20</v>
      </c>
      <c r="E332" s="71">
        <v>221.8</v>
      </c>
      <c r="F332" s="67"/>
      <c r="G332" s="69"/>
    </row>
    <row r="333" spans="2:9" ht="12.75" customHeight="1" x14ac:dyDescent="0.25">
      <c r="B333" s="78"/>
      <c r="C333" s="66" t="s">
        <v>340</v>
      </c>
      <c r="D333" s="67" t="s">
        <v>20</v>
      </c>
      <c r="E333" s="71">
        <v>221.8</v>
      </c>
      <c r="F333" s="67"/>
      <c r="G333" s="69"/>
    </row>
    <row r="334" spans="2:9" s="98" customFormat="1" ht="12.75" customHeight="1" x14ac:dyDescent="0.2">
      <c r="B334" s="58" t="s">
        <v>341</v>
      </c>
      <c r="C334" s="62" t="s">
        <v>342</v>
      </c>
      <c r="D334" s="63" t="s">
        <v>20</v>
      </c>
      <c r="E334" s="97">
        <v>80.5</v>
      </c>
      <c r="F334" s="61"/>
      <c r="G334" s="61"/>
    </row>
    <row r="335" spans="2:9" ht="12.75" customHeight="1" x14ac:dyDescent="0.25">
      <c r="B335" s="78"/>
      <c r="C335" s="66" t="s">
        <v>343</v>
      </c>
      <c r="D335" s="67" t="s">
        <v>20</v>
      </c>
      <c r="E335" s="71">
        <v>40.200000000000003</v>
      </c>
      <c r="F335" s="67"/>
      <c r="G335" s="69"/>
    </row>
    <row r="336" spans="2:9" ht="12.75" customHeight="1" x14ac:dyDescent="0.25">
      <c r="B336" s="78"/>
      <c r="C336" s="66" t="s">
        <v>344</v>
      </c>
      <c r="D336" s="67" t="s">
        <v>20</v>
      </c>
      <c r="E336" s="71">
        <v>40.200000000000003</v>
      </c>
      <c r="F336" s="67"/>
      <c r="G336" s="69"/>
    </row>
    <row r="337" spans="2:7" s="98" customFormat="1" ht="12.75" customHeight="1" x14ac:dyDescent="0.2">
      <c r="B337" s="58" t="s">
        <v>345</v>
      </c>
      <c r="C337" s="62" t="s">
        <v>346</v>
      </c>
      <c r="D337" s="63" t="s">
        <v>20</v>
      </c>
      <c r="E337" s="97">
        <v>630</v>
      </c>
      <c r="F337" s="61"/>
      <c r="G337" s="61"/>
    </row>
    <row r="338" spans="2:7" ht="12.75" customHeight="1" x14ac:dyDescent="0.25">
      <c r="B338" s="78"/>
      <c r="C338" s="66" t="s">
        <v>347</v>
      </c>
      <c r="D338" s="67" t="s">
        <v>20</v>
      </c>
      <c r="E338" s="71">
        <v>315</v>
      </c>
      <c r="F338" s="67"/>
      <c r="G338" s="69"/>
    </row>
    <row r="339" spans="2:7" ht="12.75" customHeight="1" x14ac:dyDescent="0.25">
      <c r="B339" s="78"/>
      <c r="C339" s="66" t="s">
        <v>348</v>
      </c>
      <c r="D339" s="67" t="s">
        <v>20</v>
      </c>
      <c r="E339" s="71">
        <v>315</v>
      </c>
      <c r="F339" s="67"/>
      <c r="G339" s="69"/>
    </row>
    <row r="340" spans="2:7" s="98" customFormat="1" ht="12.75" customHeight="1" x14ac:dyDescent="0.2">
      <c r="B340" s="58" t="s">
        <v>349</v>
      </c>
      <c r="C340" s="62" t="s">
        <v>350</v>
      </c>
      <c r="D340" s="63" t="s">
        <v>20</v>
      </c>
      <c r="E340" s="97">
        <v>269.7</v>
      </c>
      <c r="F340" s="61"/>
      <c r="G340" s="61"/>
    </row>
    <row r="341" spans="2:7" ht="12.75" customHeight="1" x14ac:dyDescent="0.25">
      <c r="B341" s="94" t="s">
        <v>351</v>
      </c>
      <c r="C341" s="95" t="s">
        <v>352</v>
      </c>
      <c r="D341" s="57"/>
      <c r="E341" s="96"/>
      <c r="F341" s="55"/>
      <c r="G341" s="57"/>
    </row>
    <row r="342" spans="2:7" s="98" customFormat="1" ht="12.75" customHeight="1" x14ac:dyDescent="0.2">
      <c r="B342" s="58" t="s">
        <v>353</v>
      </c>
      <c r="C342" s="62" t="s">
        <v>354</v>
      </c>
      <c r="D342" s="63" t="s">
        <v>20</v>
      </c>
      <c r="E342" s="97">
        <v>3558</v>
      </c>
      <c r="F342" s="61"/>
      <c r="G342" s="61"/>
    </row>
    <row r="343" spans="2:7" ht="12.75" customHeight="1" x14ac:dyDescent="0.25">
      <c r="B343" s="78"/>
      <c r="C343" s="66" t="s">
        <v>355</v>
      </c>
      <c r="D343" s="82" t="s">
        <v>20</v>
      </c>
      <c r="E343" s="71">
        <v>468.4</v>
      </c>
      <c r="F343" s="67"/>
      <c r="G343" s="69"/>
    </row>
    <row r="344" spans="2:7" ht="12.75" customHeight="1" x14ac:dyDescent="0.25">
      <c r="B344" s="78"/>
      <c r="C344" s="66" t="s">
        <v>356</v>
      </c>
      <c r="D344" s="82" t="s">
        <v>20</v>
      </c>
      <c r="E344" s="79">
        <v>1204</v>
      </c>
      <c r="F344" s="67"/>
      <c r="G344" s="69"/>
    </row>
    <row r="345" spans="2:7" ht="12.75" customHeight="1" x14ac:dyDescent="0.25">
      <c r="B345" s="78"/>
      <c r="C345" s="66" t="s">
        <v>357</v>
      </c>
      <c r="D345" s="82" t="s">
        <v>20</v>
      </c>
      <c r="E345" s="79">
        <v>1213</v>
      </c>
      <c r="F345" s="67"/>
      <c r="G345" s="69"/>
    </row>
    <row r="346" spans="2:7" ht="12.75" customHeight="1" x14ac:dyDescent="0.25">
      <c r="B346" s="78"/>
      <c r="C346" s="66" t="s">
        <v>358</v>
      </c>
      <c r="D346" s="82" t="s">
        <v>20</v>
      </c>
      <c r="E346" s="71">
        <v>672.7</v>
      </c>
      <c r="F346" s="67"/>
      <c r="G346" s="69"/>
    </row>
    <row r="347" spans="2:7" s="98" customFormat="1" ht="12.75" customHeight="1" x14ac:dyDescent="0.2">
      <c r="B347" s="58" t="s">
        <v>359</v>
      </c>
      <c r="C347" s="62" t="s">
        <v>360</v>
      </c>
      <c r="D347" s="63" t="s">
        <v>20</v>
      </c>
      <c r="E347" s="97">
        <v>500</v>
      </c>
      <c r="F347" s="61"/>
      <c r="G347" s="61"/>
    </row>
    <row r="348" spans="2:7" ht="12.75" customHeight="1" x14ac:dyDescent="0.25">
      <c r="B348" s="78"/>
      <c r="C348" s="66" t="s">
        <v>361</v>
      </c>
      <c r="D348" s="82" t="s">
        <v>20</v>
      </c>
      <c r="E348" s="71"/>
      <c r="F348" s="67"/>
      <c r="G348" s="69"/>
    </row>
    <row r="349" spans="2:7" s="98" customFormat="1" ht="12.75" customHeight="1" x14ac:dyDescent="0.2">
      <c r="B349" s="58" t="s">
        <v>362</v>
      </c>
      <c r="C349" s="62" t="s">
        <v>363</v>
      </c>
      <c r="D349" s="63" t="s">
        <v>20</v>
      </c>
      <c r="E349" s="97">
        <v>1874</v>
      </c>
      <c r="F349" s="61"/>
      <c r="G349" s="61"/>
    </row>
    <row r="350" spans="2:7" ht="12.75" customHeight="1" x14ac:dyDescent="0.25">
      <c r="B350" s="78"/>
      <c r="C350" s="66" t="s">
        <v>364</v>
      </c>
      <c r="D350" s="82" t="s">
        <v>20</v>
      </c>
      <c r="E350" s="71">
        <v>937</v>
      </c>
      <c r="F350" s="67"/>
      <c r="G350" s="69"/>
    </row>
    <row r="351" spans="2:7" ht="12.75" customHeight="1" x14ac:dyDescent="0.25">
      <c r="B351" s="78"/>
      <c r="C351" s="66" t="s">
        <v>365</v>
      </c>
      <c r="D351" s="82" t="s">
        <v>20</v>
      </c>
      <c r="E351" s="71">
        <v>937</v>
      </c>
      <c r="F351" s="67"/>
      <c r="G351" s="69"/>
    </row>
    <row r="352" spans="2:7" s="98" customFormat="1" ht="12.75" customHeight="1" x14ac:dyDescent="0.2">
      <c r="B352" s="58" t="s">
        <v>366</v>
      </c>
      <c r="C352" s="62" t="s">
        <v>350</v>
      </c>
      <c r="D352" s="63" t="s">
        <v>20</v>
      </c>
      <c r="E352" s="97">
        <v>171.1</v>
      </c>
      <c r="F352" s="61"/>
      <c r="G352" s="61"/>
    </row>
    <row r="353" spans="2:9" ht="12.75" customHeight="1" x14ac:dyDescent="0.25">
      <c r="B353" s="78"/>
      <c r="C353" s="66" t="s">
        <v>367</v>
      </c>
      <c r="D353" s="82" t="s">
        <v>20</v>
      </c>
      <c r="E353" s="71"/>
      <c r="F353" s="67"/>
      <c r="G353" s="69"/>
      <c r="I353" s="1" t="s">
        <v>368</v>
      </c>
    </row>
    <row r="354" spans="2:9" s="98" customFormat="1" ht="12.75" customHeight="1" x14ac:dyDescent="0.2">
      <c r="B354" s="58" t="s">
        <v>369</v>
      </c>
      <c r="C354" s="62" t="s">
        <v>370</v>
      </c>
      <c r="D354" s="63" t="s">
        <v>15</v>
      </c>
      <c r="E354" s="97">
        <v>651.70000000000005</v>
      </c>
      <c r="F354" s="61"/>
      <c r="G354" s="61"/>
    </row>
    <row r="355" spans="2:9" ht="12.75" customHeight="1" x14ac:dyDescent="0.25">
      <c r="B355" s="78"/>
      <c r="C355" s="66" t="s">
        <v>371</v>
      </c>
      <c r="D355" s="82" t="s">
        <v>15</v>
      </c>
      <c r="E355" s="71">
        <v>98.2</v>
      </c>
      <c r="F355" s="67"/>
      <c r="G355" s="69"/>
    </row>
    <row r="356" spans="2:9" ht="12.75" customHeight="1" x14ac:dyDescent="0.25">
      <c r="B356" s="78"/>
      <c r="C356" s="66" t="s">
        <v>372</v>
      </c>
      <c r="D356" s="82" t="s">
        <v>15</v>
      </c>
      <c r="E356" s="71">
        <v>188.7</v>
      </c>
      <c r="F356" s="67"/>
      <c r="G356" s="69"/>
    </row>
    <row r="357" spans="2:9" ht="12.75" customHeight="1" x14ac:dyDescent="0.25">
      <c r="B357" s="78"/>
      <c r="C357" s="66" t="s">
        <v>373</v>
      </c>
      <c r="D357" s="82" t="s">
        <v>15</v>
      </c>
      <c r="E357" s="71">
        <v>249.6</v>
      </c>
      <c r="F357" s="67"/>
      <c r="G357" s="69"/>
    </row>
    <row r="358" spans="2:9" ht="12.75" customHeight="1" x14ac:dyDescent="0.25">
      <c r="B358" s="78"/>
      <c r="C358" s="66" t="s">
        <v>374</v>
      </c>
      <c r="D358" s="82" t="s">
        <v>15</v>
      </c>
      <c r="E358" s="71">
        <v>115.7</v>
      </c>
      <c r="F358" s="67"/>
      <c r="G358" s="69"/>
    </row>
    <row r="359" spans="2:9" ht="12.75" customHeight="1" x14ac:dyDescent="0.25">
      <c r="B359" s="94" t="s">
        <v>375</v>
      </c>
      <c r="C359" s="95" t="s">
        <v>376</v>
      </c>
      <c r="D359" s="57" t="s">
        <v>15</v>
      </c>
      <c r="E359" s="96">
        <f>E360</f>
        <v>77.5</v>
      </c>
      <c r="F359" s="57"/>
      <c r="G359" s="57"/>
    </row>
    <row r="360" spans="2:9" ht="12.75" customHeight="1" x14ac:dyDescent="0.25">
      <c r="B360" s="58" t="s">
        <v>377</v>
      </c>
      <c r="C360" s="99" t="s">
        <v>376</v>
      </c>
      <c r="D360" s="63" t="s">
        <v>15</v>
      </c>
      <c r="E360" s="64">
        <v>77.5</v>
      </c>
      <c r="F360" s="61"/>
      <c r="G360" s="61"/>
    </row>
    <row r="361" spans="2:9" ht="12.75" customHeight="1" x14ac:dyDescent="0.25">
      <c r="B361" s="94" t="s">
        <v>378</v>
      </c>
      <c r="C361" s="95" t="s">
        <v>379</v>
      </c>
      <c r="D361" s="57" t="s">
        <v>20</v>
      </c>
      <c r="E361" s="96">
        <f>E362</f>
        <v>80.099999999999994</v>
      </c>
      <c r="F361" s="57"/>
      <c r="G361" s="57"/>
    </row>
    <row r="362" spans="2:9" ht="12.75" customHeight="1" x14ac:dyDescent="0.25">
      <c r="B362" s="58" t="s">
        <v>380</v>
      </c>
      <c r="C362" s="99" t="s">
        <v>381</v>
      </c>
      <c r="D362" s="63" t="s">
        <v>20</v>
      </c>
      <c r="E362" s="64">
        <v>80.099999999999994</v>
      </c>
      <c r="F362" s="61"/>
      <c r="G362" s="61"/>
    </row>
    <row r="363" spans="2:9" ht="12.75" customHeight="1" x14ac:dyDescent="0.25">
      <c r="B363" s="94" t="s">
        <v>382</v>
      </c>
      <c r="C363" s="95" t="s">
        <v>383</v>
      </c>
      <c r="D363" s="57"/>
      <c r="E363" s="96"/>
      <c r="F363" s="57"/>
      <c r="G363" s="57"/>
    </row>
    <row r="364" spans="2:9" ht="12.75" customHeight="1" x14ac:dyDescent="0.25">
      <c r="B364" s="58" t="s">
        <v>384</v>
      </c>
      <c r="C364" s="99" t="s">
        <v>385</v>
      </c>
      <c r="D364" s="63" t="s">
        <v>15</v>
      </c>
      <c r="E364" s="64">
        <v>214.1</v>
      </c>
      <c r="F364" s="61"/>
      <c r="G364" s="61"/>
    </row>
    <row r="365" spans="2:9" ht="12.75" customHeight="1" x14ac:dyDescent="0.25">
      <c r="B365" s="58" t="s">
        <v>386</v>
      </c>
      <c r="C365" s="99" t="s">
        <v>387</v>
      </c>
      <c r="D365" s="63" t="s">
        <v>20</v>
      </c>
      <c r="E365" s="64">
        <v>80.7</v>
      </c>
      <c r="F365" s="61"/>
      <c r="G365" s="61"/>
    </row>
    <row r="366" spans="2:9" ht="12.75" customHeight="1" x14ac:dyDescent="0.25">
      <c r="B366" s="58" t="s">
        <v>388</v>
      </c>
      <c r="C366" s="99" t="s">
        <v>389</v>
      </c>
      <c r="D366" s="63" t="s">
        <v>390</v>
      </c>
      <c r="E366" s="64">
        <v>18</v>
      </c>
      <c r="F366" s="61"/>
      <c r="G366" s="61"/>
    </row>
    <row r="367" spans="2:9" ht="12.75" customHeight="1" x14ac:dyDescent="0.25">
      <c r="B367" s="94" t="s">
        <v>391</v>
      </c>
      <c r="C367" s="95" t="s">
        <v>392</v>
      </c>
      <c r="D367" s="57" t="s">
        <v>20</v>
      </c>
      <c r="E367" s="96">
        <v>657.4</v>
      </c>
      <c r="F367" s="55"/>
      <c r="G367" s="57"/>
    </row>
    <row r="368" spans="2:9" ht="12.75" customHeight="1" x14ac:dyDescent="0.25">
      <c r="B368" s="100"/>
      <c r="C368" s="101" t="s">
        <v>393</v>
      </c>
      <c r="D368" s="26"/>
      <c r="E368" s="27"/>
      <c r="F368" s="26"/>
      <c r="G368" s="28"/>
    </row>
    <row r="369" spans="2:9" ht="12.75" customHeight="1" x14ac:dyDescent="0.25">
      <c r="C369" s="102"/>
      <c r="D369" s="52"/>
      <c r="E369" s="103"/>
      <c r="F369" s="52"/>
      <c r="G369" s="53"/>
    </row>
    <row r="370" spans="2:9" ht="12.75" customHeight="1" x14ac:dyDescent="0.25">
      <c r="B370" s="24" t="s">
        <v>394</v>
      </c>
      <c r="C370" s="101" t="s">
        <v>395</v>
      </c>
      <c r="D370" s="26"/>
      <c r="E370" s="27"/>
      <c r="F370" s="26"/>
      <c r="G370" s="28"/>
      <c r="I370" s="150" t="s">
        <v>396</v>
      </c>
    </row>
    <row r="371" spans="2:9" ht="12.75" customHeight="1" x14ac:dyDescent="0.25">
      <c r="B371" s="94" t="s">
        <v>397</v>
      </c>
      <c r="C371" s="95" t="s">
        <v>398</v>
      </c>
      <c r="D371" s="57" t="s">
        <v>20</v>
      </c>
      <c r="E371" s="96"/>
      <c r="F371" s="55"/>
      <c r="G371" s="57"/>
      <c r="I371" s="150"/>
    </row>
    <row r="372" spans="2:9" ht="12.75" customHeight="1" x14ac:dyDescent="0.25">
      <c r="B372" s="58" t="s">
        <v>399</v>
      </c>
      <c r="C372" s="99" t="s">
        <v>400</v>
      </c>
      <c r="D372" s="63" t="s">
        <v>20</v>
      </c>
      <c r="E372" s="64">
        <f>SUM(E373:E381)</f>
        <v>1029.9000000000001</v>
      </c>
      <c r="F372" s="61"/>
      <c r="G372" s="61"/>
      <c r="I372" s="150"/>
    </row>
    <row r="373" spans="2:9" ht="12.75" customHeight="1" x14ac:dyDescent="0.25">
      <c r="B373" s="78"/>
      <c r="C373" s="66" t="s">
        <v>401</v>
      </c>
      <c r="D373" s="67" t="s">
        <v>20</v>
      </c>
      <c r="E373" s="71">
        <v>308.39999999999998</v>
      </c>
      <c r="F373" s="67"/>
      <c r="G373" s="69"/>
      <c r="I373" s="150"/>
    </row>
    <row r="374" spans="2:9" ht="12.75" customHeight="1" x14ac:dyDescent="0.25">
      <c r="B374" s="78"/>
      <c r="C374" s="66" t="s">
        <v>402</v>
      </c>
      <c r="D374" s="67" t="s">
        <v>20</v>
      </c>
      <c r="E374" s="71">
        <v>21.3</v>
      </c>
      <c r="F374" s="67"/>
      <c r="G374" s="69"/>
      <c r="I374" s="150"/>
    </row>
    <row r="375" spans="2:9" ht="12.75" customHeight="1" x14ac:dyDescent="0.25">
      <c r="B375" s="78"/>
      <c r="C375" s="66" t="s">
        <v>403</v>
      </c>
      <c r="D375" s="67" t="s">
        <v>20</v>
      </c>
      <c r="E375" s="71">
        <v>59.9</v>
      </c>
      <c r="F375" s="67"/>
      <c r="G375" s="69"/>
      <c r="I375" s="150"/>
    </row>
    <row r="376" spans="2:9" ht="12.75" customHeight="1" x14ac:dyDescent="0.25">
      <c r="B376" s="78"/>
      <c r="C376" s="66" t="s">
        <v>404</v>
      </c>
      <c r="D376" s="67" t="s">
        <v>20</v>
      </c>
      <c r="E376" s="71">
        <v>41.3</v>
      </c>
      <c r="F376" s="67"/>
      <c r="G376" s="69"/>
      <c r="I376" s="150"/>
    </row>
    <row r="377" spans="2:9" ht="12.75" customHeight="1" x14ac:dyDescent="0.25">
      <c r="B377" s="78"/>
      <c r="C377" s="66" t="s">
        <v>405</v>
      </c>
      <c r="D377" s="67" t="s">
        <v>20</v>
      </c>
      <c r="E377" s="71">
        <v>84.2</v>
      </c>
      <c r="F377" s="67"/>
      <c r="G377" s="69"/>
    </row>
    <row r="378" spans="2:9" ht="12.75" customHeight="1" x14ac:dyDescent="0.25">
      <c r="B378" s="78"/>
      <c r="C378" s="66" t="s">
        <v>406</v>
      </c>
      <c r="D378" s="67" t="s">
        <v>20</v>
      </c>
      <c r="E378" s="71">
        <v>21.3</v>
      </c>
      <c r="F378" s="67"/>
      <c r="G378" s="69"/>
    </row>
    <row r="379" spans="2:9" ht="12.75" customHeight="1" x14ac:dyDescent="0.25">
      <c r="B379" s="78"/>
      <c r="C379" s="66" t="s">
        <v>407</v>
      </c>
      <c r="D379" s="67" t="s">
        <v>20</v>
      </c>
      <c r="E379" s="71">
        <v>120.6</v>
      </c>
      <c r="F379" s="67"/>
      <c r="G379" s="69"/>
    </row>
    <row r="380" spans="2:9" ht="12.75" customHeight="1" x14ac:dyDescent="0.25">
      <c r="B380" s="78"/>
      <c r="C380" s="66" t="s">
        <v>408</v>
      </c>
      <c r="D380" s="67" t="s">
        <v>20</v>
      </c>
      <c r="E380" s="71">
        <v>62.4</v>
      </c>
      <c r="F380" s="67"/>
      <c r="G380" s="69"/>
    </row>
    <row r="381" spans="2:9" ht="12.75" customHeight="1" x14ac:dyDescent="0.25">
      <c r="B381" s="78"/>
      <c r="C381" s="66" t="s">
        <v>409</v>
      </c>
      <c r="D381" s="67" t="s">
        <v>20</v>
      </c>
      <c r="E381" s="71">
        <v>310.5</v>
      </c>
      <c r="F381" s="67"/>
      <c r="G381" s="69"/>
    </row>
    <row r="382" spans="2:9" ht="12.75" customHeight="1" x14ac:dyDescent="0.25">
      <c r="B382" s="58" t="s">
        <v>410</v>
      </c>
      <c r="C382" s="99" t="s">
        <v>411</v>
      </c>
      <c r="D382" s="63" t="s">
        <v>20</v>
      </c>
      <c r="E382" s="64">
        <f>SUM(E383:E387)</f>
        <v>261</v>
      </c>
      <c r="F382" s="61"/>
      <c r="G382" s="61"/>
    </row>
    <row r="383" spans="2:9" ht="12.75" customHeight="1" x14ac:dyDescent="0.25">
      <c r="B383" s="78"/>
      <c r="C383" s="66" t="s">
        <v>412</v>
      </c>
      <c r="D383" s="67" t="s">
        <v>20</v>
      </c>
      <c r="E383" s="71">
        <v>67.7</v>
      </c>
      <c r="F383" s="67"/>
      <c r="G383" s="69"/>
    </row>
    <row r="384" spans="2:9" ht="12.75" customHeight="1" x14ac:dyDescent="0.25">
      <c r="B384" s="78"/>
      <c r="C384" s="66" t="s">
        <v>413</v>
      </c>
      <c r="D384" s="67" t="s">
        <v>20</v>
      </c>
      <c r="E384" s="71">
        <v>20.3</v>
      </c>
      <c r="F384" s="67"/>
      <c r="G384" s="69"/>
    </row>
    <row r="385" spans="2:7" ht="12.75" customHeight="1" x14ac:dyDescent="0.25">
      <c r="B385" s="78"/>
      <c r="C385" s="66" t="s">
        <v>414</v>
      </c>
      <c r="D385" s="67" t="s">
        <v>20</v>
      </c>
      <c r="E385" s="71">
        <v>29.7</v>
      </c>
      <c r="F385" s="67"/>
      <c r="G385" s="69"/>
    </row>
    <row r="386" spans="2:7" ht="12.75" customHeight="1" x14ac:dyDescent="0.25">
      <c r="B386" s="78"/>
      <c r="C386" s="66" t="s">
        <v>415</v>
      </c>
      <c r="D386" s="67" t="s">
        <v>20</v>
      </c>
      <c r="E386" s="71">
        <v>122</v>
      </c>
      <c r="F386" s="67"/>
      <c r="G386" s="69"/>
    </row>
    <row r="387" spans="2:7" ht="12.75" customHeight="1" x14ac:dyDescent="0.25">
      <c r="B387" s="78"/>
      <c r="C387" s="66" t="s">
        <v>416</v>
      </c>
      <c r="D387" s="67" t="s">
        <v>20</v>
      </c>
      <c r="E387" s="71">
        <v>21.3</v>
      </c>
      <c r="F387" s="67"/>
      <c r="G387" s="69"/>
    </row>
    <row r="388" spans="2:7" ht="12.75" customHeight="1" x14ac:dyDescent="0.25">
      <c r="B388" s="58" t="s">
        <v>417</v>
      </c>
      <c r="C388" s="99" t="s">
        <v>418</v>
      </c>
      <c r="D388" s="63" t="s">
        <v>20</v>
      </c>
      <c r="E388" s="64">
        <f>SUM(E389:E393)</f>
        <v>69.699999999999989</v>
      </c>
      <c r="F388" s="61"/>
      <c r="G388" s="61"/>
    </row>
    <row r="389" spans="2:7" ht="12.75" customHeight="1" x14ac:dyDescent="0.25">
      <c r="B389" s="78"/>
      <c r="C389" s="66" t="s">
        <v>419</v>
      </c>
      <c r="D389" s="67" t="s">
        <v>20</v>
      </c>
      <c r="E389" s="71">
        <v>28.7</v>
      </c>
      <c r="F389" s="67"/>
      <c r="G389" s="69"/>
    </row>
    <row r="390" spans="2:7" ht="12.75" customHeight="1" x14ac:dyDescent="0.25">
      <c r="B390" s="78"/>
      <c r="C390" s="66" t="s">
        <v>420</v>
      </c>
      <c r="D390" s="67" t="s">
        <v>20</v>
      </c>
      <c r="E390" s="71">
        <v>6.2</v>
      </c>
      <c r="F390" s="67"/>
      <c r="G390" s="69"/>
    </row>
    <row r="391" spans="2:7" ht="12.75" customHeight="1" x14ac:dyDescent="0.25">
      <c r="B391" s="78"/>
      <c r="C391" s="66" t="s">
        <v>421</v>
      </c>
      <c r="D391" s="67" t="s">
        <v>20</v>
      </c>
      <c r="E391" s="71">
        <v>16.7</v>
      </c>
      <c r="F391" s="67"/>
      <c r="G391" s="69"/>
    </row>
    <row r="392" spans="2:7" ht="12.75" customHeight="1" x14ac:dyDescent="0.25">
      <c r="B392" s="78"/>
      <c r="C392" s="66" t="s">
        <v>422</v>
      </c>
      <c r="D392" s="67" t="s">
        <v>20</v>
      </c>
      <c r="E392" s="71">
        <v>14</v>
      </c>
      <c r="F392" s="67"/>
      <c r="G392" s="69"/>
    </row>
    <row r="393" spans="2:7" ht="12.75" customHeight="1" x14ac:dyDescent="0.25">
      <c r="B393" s="78"/>
      <c r="C393" s="66" t="s">
        <v>423</v>
      </c>
      <c r="D393" s="67" t="s">
        <v>20</v>
      </c>
      <c r="E393" s="71">
        <v>4.0999999999999996</v>
      </c>
      <c r="F393" s="67"/>
      <c r="G393" s="69"/>
    </row>
    <row r="394" spans="2:7" ht="12.75" customHeight="1" x14ac:dyDescent="0.25">
      <c r="B394" s="58" t="s">
        <v>424</v>
      </c>
      <c r="C394" s="99" t="s">
        <v>425</v>
      </c>
      <c r="D394" s="63" t="s">
        <v>20</v>
      </c>
      <c r="E394" s="64">
        <f>E395</f>
        <v>86.9</v>
      </c>
      <c r="F394" s="61"/>
      <c r="G394" s="61"/>
    </row>
    <row r="395" spans="2:7" ht="12.75" customHeight="1" x14ac:dyDescent="0.25">
      <c r="B395" s="78"/>
      <c r="C395" s="66" t="s">
        <v>426</v>
      </c>
      <c r="D395" s="67" t="s">
        <v>20</v>
      </c>
      <c r="E395" s="68">
        <v>86.9</v>
      </c>
      <c r="F395" s="67"/>
      <c r="G395" s="69"/>
    </row>
    <row r="396" spans="2:7" ht="12.75" customHeight="1" x14ac:dyDescent="0.25">
      <c r="B396" s="58" t="s">
        <v>427</v>
      </c>
      <c r="C396" s="99" t="s">
        <v>428</v>
      </c>
      <c r="D396" s="63" t="s">
        <v>20</v>
      </c>
      <c r="E396" s="64">
        <f>SUM(E397:E405)</f>
        <v>1778.3000000000002</v>
      </c>
      <c r="F396" s="61"/>
      <c r="G396" s="61"/>
    </row>
    <row r="397" spans="2:7" ht="12.75" customHeight="1" x14ac:dyDescent="0.25">
      <c r="B397" s="78"/>
      <c r="C397" s="66" t="s">
        <v>429</v>
      </c>
      <c r="D397" s="67" t="s">
        <v>20</v>
      </c>
      <c r="E397" s="71">
        <v>304.10000000000002</v>
      </c>
      <c r="F397" s="67"/>
      <c r="G397" s="69"/>
    </row>
    <row r="398" spans="2:7" ht="12.75" customHeight="1" x14ac:dyDescent="0.25">
      <c r="B398" s="78"/>
      <c r="C398" s="66" t="s">
        <v>430</v>
      </c>
      <c r="D398" s="67" t="s">
        <v>20</v>
      </c>
      <c r="E398" s="71">
        <v>46</v>
      </c>
      <c r="F398" s="67"/>
      <c r="G398" s="69"/>
    </row>
    <row r="399" spans="2:7" ht="12.75" customHeight="1" x14ac:dyDescent="0.25">
      <c r="B399" s="78"/>
      <c r="C399" s="66" t="s">
        <v>431</v>
      </c>
      <c r="D399" s="67" t="s">
        <v>20</v>
      </c>
      <c r="E399" s="71">
        <v>60.3</v>
      </c>
      <c r="F399" s="67"/>
      <c r="G399" s="69"/>
    </row>
    <row r="400" spans="2:7" ht="12.75" customHeight="1" x14ac:dyDescent="0.25">
      <c r="B400" s="78"/>
      <c r="C400" s="66" t="s">
        <v>432</v>
      </c>
      <c r="D400" s="67" t="s">
        <v>20</v>
      </c>
      <c r="E400" s="71">
        <v>194.3</v>
      </c>
      <c r="F400" s="67"/>
      <c r="G400" s="69"/>
    </row>
    <row r="401" spans="2:7" ht="12.75" customHeight="1" x14ac:dyDescent="0.25">
      <c r="B401" s="78"/>
      <c r="C401" s="66" t="s">
        <v>433</v>
      </c>
      <c r="D401" s="67" t="s">
        <v>20</v>
      </c>
      <c r="E401" s="71">
        <v>169</v>
      </c>
      <c r="F401" s="67"/>
      <c r="G401" s="69"/>
    </row>
    <row r="402" spans="2:7" ht="12.75" customHeight="1" x14ac:dyDescent="0.25">
      <c r="B402" s="78"/>
      <c r="C402" s="66" t="s">
        <v>434</v>
      </c>
      <c r="D402" s="67" t="s">
        <v>20</v>
      </c>
      <c r="E402" s="71">
        <v>81.8</v>
      </c>
      <c r="F402" s="67"/>
      <c r="G402" s="69"/>
    </row>
    <row r="403" spans="2:7" ht="12.75" customHeight="1" x14ac:dyDescent="0.25">
      <c r="B403" s="78"/>
      <c r="C403" s="66" t="s">
        <v>435</v>
      </c>
      <c r="D403" s="67" t="s">
        <v>20</v>
      </c>
      <c r="E403" s="71">
        <v>330.4</v>
      </c>
      <c r="F403" s="67"/>
      <c r="G403" s="69"/>
    </row>
    <row r="404" spans="2:7" ht="12.75" customHeight="1" x14ac:dyDescent="0.25">
      <c r="B404" s="78"/>
      <c r="C404" s="66" t="s">
        <v>436</v>
      </c>
      <c r="D404" s="67" t="s">
        <v>20</v>
      </c>
      <c r="E404" s="71">
        <v>258.5</v>
      </c>
      <c r="F404" s="67"/>
      <c r="G404" s="69"/>
    </row>
    <row r="405" spans="2:7" ht="12.75" customHeight="1" x14ac:dyDescent="0.25">
      <c r="B405" s="78"/>
      <c r="C405" s="66" t="s">
        <v>437</v>
      </c>
      <c r="D405" s="67" t="s">
        <v>20</v>
      </c>
      <c r="E405" s="71">
        <v>333.9</v>
      </c>
      <c r="F405" s="67"/>
      <c r="G405" s="69"/>
    </row>
    <row r="406" spans="2:7" ht="12.75" customHeight="1" x14ac:dyDescent="0.25">
      <c r="B406" s="58" t="s">
        <v>438</v>
      </c>
      <c r="C406" s="99" t="s">
        <v>439</v>
      </c>
      <c r="D406" s="63" t="s">
        <v>20</v>
      </c>
      <c r="E406" s="64">
        <f>SUM(E407:E414)</f>
        <v>263.10000000000002</v>
      </c>
      <c r="F406" s="61"/>
      <c r="G406" s="61"/>
    </row>
    <row r="407" spans="2:7" ht="12.75" customHeight="1" x14ac:dyDescent="0.25">
      <c r="B407" s="78"/>
      <c r="C407" s="66" t="s">
        <v>440</v>
      </c>
      <c r="D407" s="67" t="s">
        <v>20</v>
      </c>
      <c r="E407" s="71">
        <v>6</v>
      </c>
      <c r="F407" s="67"/>
      <c r="G407" s="69"/>
    </row>
    <row r="408" spans="2:7" ht="12.75" customHeight="1" x14ac:dyDescent="0.25">
      <c r="B408" s="78"/>
      <c r="C408" s="66" t="s">
        <v>441</v>
      </c>
      <c r="D408" s="67" t="s">
        <v>20</v>
      </c>
      <c r="E408" s="71">
        <v>26.2</v>
      </c>
      <c r="F408" s="67"/>
      <c r="G408" s="69"/>
    </row>
    <row r="409" spans="2:7" ht="12.75" customHeight="1" x14ac:dyDescent="0.25">
      <c r="B409" s="78"/>
      <c r="C409" s="66" t="s">
        <v>442</v>
      </c>
      <c r="D409" s="67" t="s">
        <v>20</v>
      </c>
      <c r="E409" s="71">
        <v>2.5</v>
      </c>
      <c r="F409" s="67"/>
      <c r="G409" s="69"/>
    </row>
    <row r="410" spans="2:7" ht="12.75" customHeight="1" x14ac:dyDescent="0.25">
      <c r="B410" s="78"/>
      <c r="C410" s="66" t="s">
        <v>443</v>
      </c>
      <c r="D410" s="67" t="s">
        <v>20</v>
      </c>
      <c r="E410" s="71">
        <v>63.2</v>
      </c>
      <c r="F410" s="67"/>
      <c r="G410" s="69"/>
    </row>
    <row r="411" spans="2:7" ht="12.75" customHeight="1" x14ac:dyDescent="0.25">
      <c r="B411" s="78"/>
      <c r="C411" s="66" t="s">
        <v>444</v>
      </c>
      <c r="D411" s="67" t="s">
        <v>20</v>
      </c>
      <c r="E411" s="71">
        <v>63.2</v>
      </c>
      <c r="F411" s="67"/>
      <c r="G411" s="69"/>
    </row>
    <row r="412" spans="2:7" ht="12.75" customHeight="1" x14ac:dyDescent="0.25">
      <c r="B412" s="78"/>
      <c r="C412" s="66" t="s">
        <v>445</v>
      </c>
      <c r="D412" s="67" t="s">
        <v>20</v>
      </c>
      <c r="E412" s="71">
        <v>87.7</v>
      </c>
      <c r="F412" s="67"/>
      <c r="G412" s="69"/>
    </row>
    <row r="413" spans="2:7" ht="12.75" customHeight="1" x14ac:dyDescent="0.25">
      <c r="B413" s="78"/>
      <c r="C413" s="66" t="s">
        <v>446</v>
      </c>
      <c r="D413" s="67" t="s">
        <v>20</v>
      </c>
      <c r="E413" s="71">
        <v>4.9000000000000004</v>
      </c>
      <c r="F413" s="67"/>
      <c r="G413" s="69"/>
    </row>
    <row r="414" spans="2:7" ht="12.75" customHeight="1" x14ac:dyDescent="0.25">
      <c r="B414" s="78"/>
      <c r="C414" s="66" t="s">
        <v>447</v>
      </c>
      <c r="D414" s="67" t="s">
        <v>20</v>
      </c>
      <c r="E414" s="71">
        <v>9.4</v>
      </c>
      <c r="F414" s="67"/>
      <c r="G414" s="69"/>
    </row>
    <row r="415" spans="2:7" ht="12.75" customHeight="1" x14ac:dyDescent="0.25">
      <c r="B415" s="58" t="s">
        <v>448</v>
      </c>
      <c r="C415" s="99" t="s">
        <v>449</v>
      </c>
      <c r="D415" s="63" t="s">
        <v>20</v>
      </c>
      <c r="E415" s="64">
        <f>E416</f>
        <v>64.099999999999994</v>
      </c>
      <c r="F415" s="61"/>
      <c r="G415" s="61"/>
    </row>
    <row r="416" spans="2:7" ht="12.75" customHeight="1" x14ac:dyDescent="0.25">
      <c r="B416" s="78"/>
      <c r="C416" s="66" t="s">
        <v>450</v>
      </c>
      <c r="D416" s="67" t="s">
        <v>20</v>
      </c>
      <c r="E416" s="68">
        <v>64.099999999999994</v>
      </c>
      <c r="F416" s="67"/>
      <c r="G416" s="69"/>
    </row>
    <row r="417" spans="2:7" ht="12.75" customHeight="1" x14ac:dyDescent="0.25">
      <c r="B417" s="29" t="s">
        <v>451</v>
      </c>
      <c r="C417" s="104" t="s">
        <v>452</v>
      </c>
      <c r="D417" s="33"/>
      <c r="E417" s="35"/>
      <c r="F417" s="33"/>
      <c r="G417" s="34"/>
    </row>
    <row r="418" spans="2:7" ht="12.75" customHeight="1" x14ac:dyDescent="0.25">
      <c r="B418" s="58" t="s">
        <v>453</v>
      </c>
      <c r="C418" s="99" t="s">
        <v>454</v>
      </c>
      <c r="D418" s="63" t="s">
        <v>20</v>
      </c>
      <c r="E418" s="64">
        <f>SUM(E419:E422)</f>
        <v>49.9</v>
      </c>
      <c r="F418" s="61"/>
      <c r="G418" s="61"/>
    </row>
    <row r="419" spans="2:7" ht="12.75" customHeight="1" x14ac:dyDescent="0.25">
      <c r="B419" s="78"/>
      <c r="C419" s="66" t="s">
        <v>455</v>
      </c>
      <c r="D419" s="67" t="s">
        <v>20</v>
      </c>
      <c r="E419" s="71">
        <v>17</v>
      </c>
      <c r="F419" s="67"/>
      <c r="G419" s="69"/>
    </row>
    <row r="420" spans="2:7" ht="12.75" customHeight="1" x14ac:dyDescent="0.25">
      <c r="B420" s="78"/>
      <c r="C420" s="66" t="s">
        <v>456</v>
      </c>
      <c r="D420" s="67" t="s">
        <v>20</v>
      </c>
      <c r="E420" s="71">
        <v>1.4</v>
      </c>
      <c r="F420" s="67"/>
      <c r="G420" s="69"/>
    </row>
    <row r="421" spans="2:7" ht="12.75" customHeight="1" x14ac:dyDescent="0.25">
      <c r="B421" s="78"/>
      <c r="C421" s="66" t="s">
        <v>457</v>
      </c>
      <c r="D421" s="67" t="s">
        <v>20</v>
      </c>
      <c r="E421" s="71">
        <v>4.8</v>
      </c>
      <c r="F421" s="67"/>
      <c r="G421" s="69"/>
    </row>
    <row r="422" spans="2:7" ht="12.75" customHeight="1" x14ac:dyDescent="0.25">
      <c r="B422" s="78"/>
      <c r="C422" s="66" t="s">
        <v>458</v>
      </c>
      <c r="D422" s="67" t="s">
        <v>20</v>
      </c>
      <c r="E422" s="71">
        <v>26.7</v>
      </c>
      <c r="F422" s="67"/>
      <c r="G422" s="69"/>
    </row>
    <row r="423" spans="2:7" ht="12.75" customHeight="1" x14ac:dyDescent="0.25">
      <c r="B423" s="58" t="s">
        <v>459</v>
      </c>
      <c r="C423" s="99" t="s">
        <v>460</v>
      </c>
      <c r="D423" s="63" t="s">
        <v>20</v>
      </c>
      <c r="E423" s="64">
        <v>419.8</v>
      </c>
      <c r="F423" s="61"/>
      <c r="G423" s="61"/>
    </row>
    <row r="424" spans="2:7" ht="12.75" customHeight="1" x14ac:dyDescent="0.25">
      <c r="B424" s="78"/>
      <c r="C424" s="80" t="s">
        <v>461</v>
      </c>
      <c r="D424" s="67" t="s">
        <v>20</v>
      </c>
      <c r="E424" s="68">
        <v>419.8</v>
      </c>
      <c r="F424" s="67"/>
      <c r="G424" s="69"/>
    </row>
    <row r="425" spans="2:7" ht="12.75" customHeight="1" x14ac:dyDescent="0.25">
      <c r="B425" s="29" t="s">
        <v>462</v>
      </c>
      <c r="C425" s="104" t="s">
        <v>463</v>
      </c>
      <c r="D425" s="33"/>
      <c r="E425" s="35"/>
      <c r="F425" s="33"/>
      <c r="G425" s="34"/>
    </row>
    <row r="426" spans="2:7" ht="12.75" customHeight="1" x14ac:dyDescent="0.25">
      <c r="B426" s="58" t="s">
        <v>464</v>
      </c>
      <c r="C426" s="99" t="s">
        <v>465</v>
      </c>
      <c r="D426" s="63" t="s">
        <v>15</v>
      </c>
      <c r="E426" s="64">
        <f>SUM(E427:E434)</f>
        <v>958.8</v>
      </c>
      <c r="F426" s="61"/>
      <c r="G426" s="61"/>
    </row>
    <row r="427" spans="2:7" ht="12.75" customHeight="1" x14ac:dyDescent="0.25">
      <c r="B427" s="78"/>
      <c r="C427" s="66" t="s">
        <v>466</v>
      </c>
      <c r="D427" s="82" t="s">
        <v>15</v>
      </c>
      <c r="E427" s="71">
        <v>25.4</v>
      </c>
      <c r="F427" s="67"/>
      <c r="G427" s="69"/>
    </row>
    <row r="428" spans="2:7" ht="12.75" customHeight="1" x14ac:dyDescent="0.25">
      <c r="B428" s="78"/>
      <c r="C428" s="66" t="s">
        <v>467</v>
      </c>
      <c r="D428" s="82" t="s">
        <v>15</v>
      </c>
      <c r="E428" s="71">
        <v>28.4</v>
      </c>
      <c r="F428" s="67"/>
      <c r="G428" s="69"/>
    </row>
    <row r="429" spans="2:7" ht="12.75" customHeight="1" x14ac:dyDescent="0.25">
      <c r="B429" s="78"/>
      <c r="C429" s="66" t="s">
        <v>468</v>
      </c>
      <c r="D429" s="82" t="s">
        <v>15</v>
      </c>
      <c r="E429" s="71">
        <v>217.4</v>
      </c>
      <c r="F429" s="67"/>
      <c r="G429" s="69"/>
    </row>
    <row r="430" spans="2:7" ht="12.75" customHeight="1" x14ac:dyDescent="0.25">
      <c r="B430" s="78"/>
      <c r="C430" s="66" t="s">
        <v>469</v>
      </c>
      <c r="D430" s="82" t="s">
        <v>15</v>
      </c>
      <c r="E430" s="71">
        <v>212.9</v>
      </c>
      <c r="F430" s="67"/>
      <c r="G430" s="69"/>
    </row>
    <row r="431" spans="2:7" ht="12.75" customHeight="1" x14ac:dyDescent="0.25">
      <c r="B431" s="78"/>
      <c r="C431" s="66" t="s">
        <v>470</v>
      </c>
      <c r="D431" s="82" t="s">
        <v>15</v>
      </c>
      <c r="E431" s="71">
        <v>190.9</v>
      </c>
      <c r="F431" s="67"/>
      <c r="G431" s="69"/>
    </row>
    <row r="432" spans="2:7" ht="12.75" customHeight="1" x14ac:dyDescent="0.25">
      <c r="B432" s="78"/>
      <c r="C432" s="66" t="s">
        <v>471</v>
      </c>
      <c r="D432" s="82" t="s">
        <v>15</v>
      </c>
      <c r="E432" s="71">
        <v>28.4</v>
      </c>
      <c r="F432" s="67"/>
      <c r="G432" s="69"/>
    </row>
    <row r="433" spans="2:7" ht="12.75" customHeight="1" x14ac:dyDescent="0.25">
      <c r="B433" s="78"/>
      <c r="C433" s="66" t="s">
        <v>472</v>
      </c>
      <c r="D433" s="82" t="s">
        <v>15</v>
      </c>
      <c r="E433" s="71">
        <v>99.3</v>
      </c>
      <c r="F433" s="67"/>
      <c r="G433" s="69"/>
    </row>
    <row r="434" spans="2:7" ht="12.75" customHeight="1" x14ac:dyDescent="0.25">
      <c r="B434" s="78"/>
      <c r="C434" s="66" t="s">
        <v>473</v>
      </c>
      <c r="D434" s="82" t="s">
        <v>15</v>
      </c>
      <c r="E434" s="71">
        <v>156.1</v>
      </c>
      <c r="F434" s="67"/>
      <c r="G434" s="69"/>
    </row>
    <row r="435" spans="2:7" ht="12.75" customHeight="1" x14ac:dyDescent="0.25">
      <c r="B435" s="58" t="s">
        <v>474</v>
      </c>
      <c r="C435" s="99" t="s">
        <v>475</v>
      </c>
      <c r="D435" s="63" t="s">
        <v>15</v>
      </c>
      <c r="E435" s="64">
        <v>431.6</v>
      </c>
      <c r="F435" s="61"/>
      <c r="G435" s="61"/>
    </row>
    <row r="436" spans="2:7" ht="12.75" customHeight="1" x14ac:dyDescent="0.25">
      <c r="B436" s="78"/>
      <c r="C436" s="66" t="s">
        <v>476</v>
      </c>
      <c r="D436" s="82"/>
      <c r="E436" s="85"/>
      <c r="F436" s="67"/>
      <c r="G436" s="69"/>
    </row>
    <row r="437" spans="2:7" ht="12.75" customHeight="1" x14ac:dyDescent="0.25">
      <c r="B437" s="78"/>
      <c r="C437" s="66" t="s">
        <v>477</v>
      </c>
      <c r="D437" s="82"/>
      <c r="E437" s="85"/>
      <c r="F437" s="67"/>
      <c r="G437" s="69"/>
    </row>
    <row r="438" spans="2:7" ht="12.75" customHeight="1" x14ac:dyDescent="0.25">
      <c r="B438" s="78"/>
      <c r="C438" s="66" t="s">
        <v>478</v>
      </c>
      <c r="D438" s="82"/>
      <c r="E438" s="85"/>
      <c r="F438" s="67"/>
      <c r="G438" s="69"/>
    </row>
    <row r="439" spans="2:7" ht="12.75" customHeight="1" x14ac:dyDescent="0.25">
      <c r="B439" s="58" t="s">
        <v>479</v>
      </c>
      <c r="C439" s="99" t="s">
        <v>480</v>
      </c>
      <c r="D439" s="63" t="s">
        <v>15</v>
      </c>
      <c r="E439" s="64">
        <f>E440+E441</f>
        <v>81.400000000000006</v>
      </c>
      <c r="F439" s="61"/>
      <c r="G439" s="61"/>
    </row>
    <row r="440" spans="2:7" ht="12.75" customHeight="1" x14ac:dyDescent="0.25">
      <c r="B440" s="78"/>
      <c r="C440" s="66" t="s">
        <v>481</v>
      </c>
      <c r="D440" s="82" t="s">
        <v>15</v>
      </c>
      <c r="E440" s="71">
        <v>25.8</v>
      </c>
      <c r="F440" s="67"/>
      <c r="G440" s="69"/>
    </row>
    <row r="441" spans="2:7" ht="12.75" customHeight="1" x14ac:dyDescent="0.25">
      <c r="B441" s="78"/>
      <c r="C441" s="66" t="s">
        <v>482</v>
      </c>
      <c r="D441" s="82" t="s">
        <v>15</v>
      </c>
      <c r="E441" s="71">
        <v>55.6</v>
      </c>
      <c r="F441" s="67"/>
      <c r="G441" s="69"/>
    </row>
    <row r="442" spans="2:7" ht="12.75" customHeight="1" x14ac:dyDescent="0.25">
      <c r="B442" s="58" t="s">
        <v>483</v>
      </c>
      <c r="C442" s="99" t="s">
        <v>484</v>
      </c>
      <c r="D442" s="63" t="s">
        <v>20</v>
      </c>
      <c r="E442" s="64">
        <v>29.6</v>
      </c>
      <c r="F442" s="61"/>
      <c r="G442" s="61"/>
    </row>
    <row r="443" spans="2:7" ht="12.75" customHeight="1" x14ac:dyDescent="0.25">
      <c r="B443" s="78"/>
      <c r="C443" s="66" t="s">
        <v>485</v>
      </c>
      <c r="D443" s="67"/>
      <c r="E443" s="68"/>
      <c r="F443" s="67"/>
      <c r="G443" s="69"/>
    </row>
    <row r="444" spans="2:7" ht="12.75" customHeight="1" x14ac:dyDescent="0.25">
      <c r="B444" s="58" t="s">
        <v>486</v>
      </c>
      <c r="C444" s="99" t="s">
        <v>487</v>
      </c>
      <c r="D444" s="63" t="s">
        <v>20</v>
      </c>
      <c r="E444" s="64">
        <v>65.8</v>
      </c>
      <c r="F444" s="61"/>
      <c r="G444" s="61"/>
    </row>
    <row r="445" spans="2:7" ht="12.75" customHeight="1" x14ac:dyDescent="0.25">
      <c r="B445" s="58" t="s">
        <v>488</v>
      </c>
      <c r="C445" s="99" t="s">
        <v>489</v>
      </c>
      <c r="D445" s="63" t="s">
        <v>20</v>
      </c>
      <c r="E445" s="64">
        <f>SUM(E446:E451)</f>
        <v>2359.4</v>
      </c>
      <c r="F445" s="61"/>
      <c r="G445" s="61"/>
    </row>
    <row r="446" spans="2:7" ht="12.75" customHeight="1" x14ac:dyDescent="0.25">
      <c r="B446" s="78"/>
      <c r="C446" s="66" t="s">
        <v>490</v>
      </c>
      <c r="D446" s="67"/>
      <c r="E446" s="79">
        <v>2023.2</v>
      </c>
      <c r="F446" s="67"/>
      <c r="G446" s="69"/>
    </row>
    <row r="447" spans="2:7" ht="12.75" customHeight="1" x14ac:dyDescent="0.25">
      <c r="B447" s="78"/>
      <c r="C447" s="66" t="s">
        <v>491</v>
      </c>
      <c r="D447" s="67"/>
      <c r="E447" s="71">
        <v>7.5</v>
      </c>
      <c r="F447" s="67"/>
      <c r="G447" s="69"/>
    </row>
    <row r="448" spans="2:7" ht="12.75" customHeight="1" x14ac:dyDescent="0.25">
      <c r="B448" s="78"/>
      <c r="C448" s="66" t="s">
        <v>492</v>
      </c>
      <c r="D448" s="67"/>
      <c r="E448" s="71">
        <v>15.8</v>
      </c>
      <c r="F448" s="67"/>
      <c r="G448" s="69"/>
    </row>
    <row r="449" spans="2:9" ht="12.75" customHeight="1" x14ac:dyDescent="0.25">
      <c r="B449" s="78"/>
      <c r="C449" s="66" t="s">
        <v>493</v>
      </c>
      <c r="D449" s="67"/>
      <c r="E449" s="71">
        <v>166.8</v>
      </c>
      <c r="F449" s="67"/>
      <c r="G449" s="69"/>
    </row>
    <row r="450" spans="2:9" ht="12.75" customHeight="1" x14ac:dyDescent="0.25">
      <c r="B450" s="78"/>
      <c r="C450" s="66" t="s">
        <v>494</v>
      </c>
      <c r="D450" s="67"/>
      <c r="E450" s="71">
        <v>57.6</v>
      </c>
      <c r="F450" s="67"/>
      <c r="G450" s="69"/>
    </row>
    <row r="451" spans="2:9" ht="12.75" customHeight="1" x14ac:dyDescent="0.25">
      <c r="B451" s="78"/>
      <c r="C451" s="66" t="s">
        <v>495</v>
      </c>
      <c r="D451" s="67"/>
      <c r="E451" s="71">
        <v>88.5</v>
      </c>
      <c r="F451" s="67"/>
      <c r="G451" s="69"/>
    </row>
    <row r="452" spans="2:9" ht="12.75" customHeight="1" x14ac:dyDescent="0.25">
      <c r="B452" s="29" t="s">
        <v>496</v>
      </c>
      <c r="C452" s="104" t="s">
        <v>497</v>
      </c>
      <c r="D452" s="33"/>
      <c r="E452" s="35"/>
      <c r="F452" s="33"/>
      <c r="G452" s="34"/>
    </row>
    <row r="453" spans="2:9" ht="12.75" customHeight="1" x14ac:dyDescent="0.25">
      <c r="B453" s="58" t="s">
        <v>498</v>
      </c>
      <c r="C453" s="99" t="s">
        <v>499</v>
      </c>
      <c r="D453" s="63" t="s">
        <v>20</v>
      </c>
      <c r="E453" s="64">
        <v>1469.1</v>
      </c>
      <c r="F453" s="61"/>
      <c r="G453" s="61"/>
      <c r="H453" s="105">
        <f>SUM(E454:E459)</f>
        <v>1215.5</v>
      </c>
      <c r="I453" s="106" t="str">
        <f>IF(H453=E453,"OK","MAL")</f>
        <v>MAL</v>
      </c>
    </row>
    <row r="454" spans="2:9" ht="12.75" customHeight="1" x14ac:dyDescent="0.25">
      <c r="B454" s="78"/>
      <c r="C454" s="66" t="s">
        <v>500</v>
      </c>
      <c r="D454" s="67"/>
      <c r="E454" s="71">
        <v>113.4</v>
      </c>
      <c r="F454" s="67"/>
      <c r="G454" s="69"/>
    </row>
    <row r="455" spans="2:9" ht="12.75" customHeight="1" x14ac:dyDescent="0.25">
      <c r="B455" s="78"/>
      <c r="C455" s="66" t="s">
        <v>501</v>
      </c>
      <c r="D455" s="67"/>
      <c r="E455" s="71">
        <v>112.4</v>
      </c>
      <c r="F455" s="67"/>
      <c r="G455" s="69"/>
    </row>
    <row r="456" spans="2:9" ht="12.75" customHeight="1" x14ac:dyDescent="0.25">
      <c r="B456" s="78"/>
      <c r="C456" s="66" t="s">
        <v>502</v>
      </c>
      <c r="D456" s="67"/>
      <c r="E456" s="71">
        <v>107.6</v>
      </c>
      <c r="F456" s="67"/>
      <c r="G456" s="69"/>
    </row>
    <row r="457" spans="2:9" ht="12.75" customHeight="1" x14ac:dyDescent="0.25">
      <c r="B457" s="78"/>
      <c r="C457" s="66" t="s">
        <v>503</v>
      </c>
      <c r="D457" s="67"/>
      <c r="E457" s="71">
        <v>507.9</v>
      </c>
      <c r="F457" s="67"/>
      <c r="G457" s="69"/>
    </row>
    <row r="458" spans="2:9" ht="12.75" customHeight="1" x14ac:dyDescent="0.25">
      <c r="B458" s="78"/>
      <c r="C458" s="66" t="s">
        <v>504</v>
      </c>
      <c r="D458" s="67"/>
      <c r="E458" s="71">
        <v>74.5</v>
      </c>
      <c r="F458" s="67"/>
      <c r="G458" s="69"/>
    </row>
    <row r="459" spans="2:9" ht="12.75" customHeight="1" x14ac:dyDescent="0.25">
      <c r="B459" s="78"/>
      <c r="C459" s="66" t="s">
        <v>505</v>
      </c>
      <c r="D459" s="67"/>
      <c r="E459" s="71">
        <v>299.7</v>
      </c>
      <c r="F459" s="67"/>
      <c r="G459" s="69"/>
    </row>
    <row r="460" spans="2:9" ht="12.75" customHeight="1" x14ac:dyDescent="0.25">
      <c r="B460" s="58" t="s">
        <v>506</v>
      </c>
      <c r="C460" s="99" t="s">
        <v>507</v>
      </c>
      <c r="D460" s="63" t="s">
        <v>20</v>
      </c>
      <c r="E460" s="64">
        <v>81.599999999999994</v>
      </c>
      <c r="F460" s="61"/>
      <c r="G460" s="61"/>
    </row>
    <row r="461" spans="2:9" ht="12.75" customHeight="1" x14ac:dyDescent="0.25">
      <c r="B461" s="78"/>
      <c r="C461" s="66" t="s">
        <v>508</v>
      </c>
      <c r="D461" s="67"/>
      <c r="E461" s="68"/>
      <c r="F461" s="67"/>
      <c r="G461" s="69"/>
    </row>
    <row r="462" spans="2:9" ht="12.75" customHeight="1" x14ac:dyDescent="0.25">
      <c r="B462" s="58" t="s">
        <v>509</v>
      </c>
      <c r="C462" s="99" t="s">
        <v>510</v>
      </c>
      <c r="D462" s="63" t="s">
        <v>20</v>
      </c>
      <c r="E462" s="64">
        <v>1019.7</v>
      </c>
      <c r="F462" s="61"/>
      <c r="G462" s="61"/>
    </row>
    <row r="463" spans="2:9" ht="12.75" customHeight="1" x14ac:dyDescent="0.25">
      <c r="B463" s="78"/>
      <c r="C463" s="66" t="s">
        <v>511</v>
      </c>
      <c r="D463" s="67"/>
      <c r="E463" s="68"/>
      <c r="F463" s="67"/>
      <c r="G463" s="69"/>
    </row>
    <row r="464" spans="2:9" ht="12.75" customHeight="1" x14ac:dyDescent="0.25">
      <c r="B464" s="58" t="s">
        <v>512</v>
      </c>
      <c r="C464" s="99" t="s">
        <v>513</v>
      </c>
      <c r="D464" s="63" t="s">
        <v>20</v>
      </c>
      <c r="E464" s="64">
        <v>97.3</v>
      </c>
      <c r="F464" s="61"/>
      <c r="G464" s="61"/>
    </row>
    <row r="465" spans="2:9" ht="12.75" customHeight="1" x14ac:dyDescent="0.25">
      <c r="B465" s="78"/>
      <c r="C465" s="66" t="s">
        <v>514</v>
      </c>
      <c r="D465" s="67"/>
      <c r="E465" s="68"/>
      <c r="F465" s="67"/>
      <c r="G465" s="69"/>
    </row>
    <row r="466" spans="2:9" ht="12.75" customHeight="1" x14ac:dyDescent="0.25">
      <c r="B466" s="58" t="s">
        <v>515</v>
      </c>
      <c r="C466" s="99" t="s">
        <v>516</v>
      </c>
      <c r="D466" s="63" t="s">
        <v>15</v>
      </c>
      <c r="E466" s="64">
        <v>68.5</v>
      </c>
      <c r="F466" s="61"/>
      <c r="G466" s="61"/>
    </row>
    <row r="467" spans="2:9" ht="12.75" customHeight="1" x14ac:dyDescent="0.25">
      <c r="B467" s="78"/>
      <c r="C467" s="66" t="s">
        <v>517</v>
      </c>
      <c r="D467" s="67"/>
      <c r="E467" s="68"/>
      <c r="F467" s="67"/>
      <c r="G467" s="69"/>
    </row>
    <row r="468" spans="2:9" ht="12.75" customHeight="1" x14ac:dyDescent="0.25">
      <c r="B468" s="58" t="s">
        <v>518</v>
      </c>
      <c r="C468" s="99" t="s">
        <v>519</v>
      </c>
      <c r="D468" s="63" t="s">
        <v>15</v>
      </c>
      <c r="E468" s="64">
        <f>SUM(E469:E473)</f>
        <v>619.90000000000009</v>
      </c>
      <c r="F468" s="61"/>
      <c r="G468" s="61"/>
      <c r="H468" s="105"/>
      <c r="I468" s="106"/>
    </row>
    <row r="469" spans="2:9" ht="12.75" customHeight="1" x14ac:dyDescent="0.25">
      <c r="B469" s="78"/>
      <c r="C469" s="66" t="s">
        <v>520</v>
      </c>
      <c r="D469" s="67"/>
      <c r="E469" s="71">
        <v>74.5</v>
      </c>
      <c r="F469" s="67"/>
      <c r="G469" s="69"/>
    </row>
    <row r="470" spans="2:9" ht="12.75" customHeight="1" x14ac:dyDescent="0.25">
      <c r="B470" s="78"/>
      <c r="C470" s="66" t="s">
        <v>521</v>
      </c>
      <c r="D470" s="67"/>
      <c r="E470" s="71">
        <v>150.80000000000001</v>
      </c>
      <c r="F470" s="67"/>
      <c r="G470" s="69"/>
    </row>
    <row r="471" spans="2:9" ht="12.75" customHeight="1" x14ac:dyDescent="0.25">
      <c r="B471" s="78"/>
      <c r="C471" s="66" t="s">
        <v>522</v>
      </c>
      <c r="D471" s="67"/>
      <c r="E471" s="71">
        <v>47.2</v>
      </c>
      <c r="F471" s="67"/>
      <c r="G471" s="69"/>
    </row>
    <row r="472" spans="2:9" ht="12.75" customHeight="1" x14ac:dyDescent="0.25">
      <c r="B472" s="78"/>
      <c r="C472" s="66" t="s">
        <v>523</v>
      </c>
      <c r="D472" s="67"/>
      <c r="E472" s="71">
        <v>57.8</v>
      </c>
      <c r="F472" s="67"/>
      <c r="G472" s="69"/>
    </row>
    <row r="473" spans="2:9" ht="12.75" customHeight="1" x14ac:dyDescent="0.25">
      <c r="B473" s="78"/>
      <c r="C473" s="66" t="s">
        <v>524</v>
      </c>
      <c r="D473" s="67"/>
      <c r="E473" s="71">
        <v>289.60000000000002</v>
      </c>
      <c r="F473" s="67"/>
      <c r="G473" s="69"/>
    </row>
    <row r="474" spans="2:9" ht="12.75" customHeight="1" x14ac:dyDescent="0.25">
      <c r="B474" s="58" t="s">
        <v>525</v>
      </c>
      <c r="C474" s="99" t="s">
        <v>526</v>
      </c>
      <c r="D474" s="63" t="s">
        <v>15</v>
      </c>
      <c r="E474" s="64">
        <v>61.2</v>
      </c>
      <c r="F474" s="61"/>
      <c r="G474" s="61"/>
    </row>
    <row r="475" spans="2:9" ht="12.75" customHeight="1" x14ac:dyDescent="0.25">
      <c r="B475" s="78"/>
      <c r="C475" s="66" t="s">
        <v>527</v>
      </c>
      <c r="D475" s="67"/>
      <c r="E475" s="68"/>
      <c r="F475" s="67"/>
      <c r="G475" s="69"/>
    </row>
    <row r="476" spans="2:9" ht="12.75" customHeight="1" x14ac:dyDescent="0.25">
      <c r="B476" s="29" t="s">
        <v>528</v>
      </c>
      <c r="C476" s="104" t="s">
        <v>529</v>
      </c>
      <c r="D476" s="33"/>
      <c r="E476" s="35"/>
      <c r="F476" s="33"/>
      <c r="G476" s="34"/>
    </row>
    <row r="477" spans="2:9" ht="12.75" customHeight="1" x14ac:dyDescent="0.25">
      <c r="B477" s="58" t="s">
        <v>530</v>
      </c>
      <c r="C477" s="99" t="s">
        <v>531</v>
      </c>
      <c r="D477" s="63"/>
      <c r="E477" s="64"/>
      <c r="F477" s="61"/>
      <c r="G477" s="61"/>
    </row>
    <row r="478" spans="2:9" ht="12.75" customHeight="1" x14ac:dyDescent="0.25">
      <c r="B478" s="107" t="s">
        <v>532</v>
      </c>
      <c r="C478" s="108" t="s">
        <v>533</v>
      </c>
      <c r="D478" s="44" t="s">
        <v>15</v>
      </c>
      <c r="E478" s="109">
        <v>66.8</v>
      </c>
      <c r="F478" s="110"/>
      <c r="G478" s="47"/>
    </row>
    <row r="479" spans="2:9" ht="12.75" customHeight="1" x14ac:dyDescent="0.25">
      <c r="B479" s="107" t="s">
        <v>534</v>
      </c>
      <c r="C479" s="108" t="s">
        <v>535</v>
      </c>
      <c r="D479" s="44" t="s">
        <v>20</v>
      </c>
      <c r="E479" s="109">
        <v>9.1999999999999993</v>
      </c>
      <c r="F479" s="110"/>
      <c r="G479" s="47"/>
    </row>
    <row r="480" spans="2:9" ht="12.75" customHeight="1" x14ac:dyDescent="0.25">
      <c r="B480" s="107" t="s">
        <v>536</v>
      </c>
      <c r="C480" s="108" t="s">
        <v>537</v>
      </c>
      <c r="D480" s="44" t="s">
        <v>15</v>
      </c>
      <c r="E480" s="109">
        <v>401.9</v>
      </c>
      <c r="F480" s="110"/>
      <c r="G480" s="47"/>
    </row>
    <row r="481" spans="2:9" ht="12.75" customHeight="1" x14ac:dyDescent="0.25">
      <c r="B481" s="107" t="s">
        <v>538</v>
      </c>
      <c r="C481" s="108" t="s">
        <v>539</v>
      </c>
      <c r="D481" s="44" t="s">
        <v>15</v>
      </c>
      <c r="E481" s="109">
        <v>120</v>
      </c>
      <c r="F481" s="110"/>
      <c r="G481" s="47"/>
    </row>
    <row r="482" spans="2:9" ht="12.75" customHeight="1" x14ac:dyDescent="0.25">
      <c r="B482" s="58" t="s">
        <v>540</v>
      </c>
      <c r="C482" s="99" t="s">
        <v>541</v>
      </c>
      <c r="D482" s="63"/>
      <c r="E482" s="64"/>
      <c r="F482" s="61"/>
      <c r="G482" s="61"/>
    </row>
    <row r="483" spans="2:9" ht="12.75" customHeight="1" x14ac:dyDescent="0.25">
      <c r="B483" s="107" t="s">
        <v>542</v>
      </c>
      <c r="C483" s="108" t="s">
        <v>543</v>
      </c>
      <c r="D483" s="44" t="s">
        <v>67</v>
      </c>
      <c r="E483" s="109">
        <v>23.6</v>
      </c>
      <c r="F483" s="110"/>
      <c r="G483" s="47"/>
    </row>
    <row r="484" spans="2:9" ht="12.75" customHeight="1" x14ac:dyDescent="0.25">
      <c r="B484" s="107" t="s">
        <v>544</v>
      </c>
      <c r="C484" s="108" t="s">
        <v>545</v>
      </c>
      <c r="D484" s="44" t="s">
        <v>261</v>
      </c>
      <c r="E484" s="109">
        <v>5</v>
      </c>
      <c r="F484" s="110"/>
      <c r="G484" s="47"/>
    </row>
    <row r="485" spans="2:9" ht="12.75" customHeight="1" x14ac:dyDescent="0.25">
      <c r="B485" s="107" t="s">
        <v>546</v>
      </c>
      <c r="C485" s="108" t="s">
        <v>547</v>
      </c>
      <c r="D485" s="44" t="s">
        <v>20</v>
      </c>
      <c r="E485" s="109">
        <v>139.1</v>
      </c>
      <c r="F485" s="110"/>
      <c r="G485" s="47"/>
    </row>
    <row r="486" spans="2:9" ht="12.75" customHeight="1" x14ac:dyDescent="0.25">
      <c r="B486" s="107" t="s">
        <v>548</v>
      </c>
      <c r="C486" s="108" t="s">
        <v>541</v>
      </c>
      <c r="D486" s="44" t="s">
        <v>261</v>
      </c>
      <c r="E486" s="109">
        <v>1616</v>
      </c>
      <c r="F486" s="110"/>
      <c r="G486" s="47"/>
    </row>
    <row r="487" spans="2:9" ht="12.75" customHeight="1" x14ac:dyDescent="0.25">
      <c r="B487" s="58" t="s">
        <v>549</v>
      </c>
      <c r="C487" s="99" t="s">
        <v>550</v>
      </c>
      <c r="D487" s="63" t="s">
        <v>261</v>
      </c>
      <c r="E487" s="64">
        <v>612</v>
      </c>
      <c r="F487" s="61"/>
      <c r="G487" s="61"/>
    </row>
    <row r="488" spans="2:9" ht="12.75" customHeight="1" x14ac:dyDescent="0.25">
      <c r="B488" s="29" t="s">
        <v>551</v>
      </c>
      <c r="C488" s="104" t="s">
        <v>552</v>
      </c>
      <c r="D488" s="33"/>
      <c r="E488" s="35"/>
      <c r="F488" s="33"/>
      <c r="G488" s="34"/>
      <c r="I488" s="150" t="s">
        <v>553</v>
      </c>
    </row>
    <row r="489" spans="2:9" ht="12.75" customHeight="1" x14ac:dyDescent="0.25">
      <c r="B489" s="58" t="s">
        <v>554</v>
      </c>
      <c r="C489" s="99" t="s">
        <v>555</v>
      </c>
      <c r="D489" s="63" t="s">
        <v>20</v>
      </c>
      <c r="E489" s="64">
        <v>71.599999999999994</v>
      </c>
      <c r="F489" s="61"/>
      <c r="G489" s="61" t="s">
        <v>556</v>
      </c>
      <c r="H489" s="83"/>
      <c r="I489" s="150"/>
    </row>
    <row r="490" spans="2:9" ht="12.75" customHeight="1" x14ac:dyDescent="0.25">
      <c r="B490" s="78"/>
      <c r="C490" s="80" t="s">
        <v>557</v>
      </c>
      <c r="D490" s="82" t="s">
        <v>558</v>
      </c>
      <c r="E490" s="71">
        <v>6</v>
      </c>
      <c r="F490" s="67"/>
      <c r="G490" s="69"/>
    </row>
    <row r="491" spans="2:9" ht="12.75" customHeight="1" x14ac:dyDescent="0.25">
      <c r="B491" s="78"/>
      <c r="C491" s="80" t="s">
        <v>559</v>
      </c>
      <c r="D491" s="82" t="s">
        <v>558</v>
      </c>
      <c r="E491" s="71">
        <v>0</v>
      </c>
      <c r="F491" s="67"/>
      <c r="G491" s="69"/>
    </row>
    <row r="492" spans="2:9" ht="12.75" customHeight="1" x14ac:dyDescent="0.25">
      <c r="B492" s="78"/>
      <c r="C492" s="80" t="s">
        <v>560</v>
      </c>
      <c r="D492" s="82" t="s">
        <v>558</v>
      </c>
      <c r="E492" s="71">
        <v>3</v>
      </c>
      <c r="F492" s="67"/>
      <c r="G492" s="69"/>
    </row>
    <row r="493" spans="2:9" ht="12.75" customHeight="1" x14ac:dyDescent="0.25">
      <c r="B493" s="78"/>
      <c r="C493" s="80" t="s">
        <v>561</v>
      </c>
      <c r="D493" s="82" t="s">
        <v>558</v>
      </c>
      <c r="E493" s="71">
        <v>2</v>
      </c>
      <c r="F493" s="67"/>
      <c r="G493" s="69"/>
    </row>
    <row r="494" spans="2:9" ht="12.75" customHeight="1" x14ac:dyDescent="0.25">
      <c r="B494" s="78"/>
      <c r="C494" s="80" t="s">
        <v>562</v>
      </c>
      <c r="D494" s="82" t="s">
        <v>558</v>
      </c>
      <c r="E494" s="71">
        <v>6</v>
      </c>
      <c r="F494" s="67"/>
      <c r="G494" s="69"/>
    </row>
    <row r="495" spans="2:9" ht="12.75" customHeight="1" x14ac:dyDescent="0.25">
      <c r="B495" s="78"/>
      <c r="C495" s="80" t="s">
        <v>563</v>
      </c>
      <c r="D495" s="82" t="s">
        <v>558</v>
      </c>
      <c r="E495" s="71">
        <v>0</v>
      </c>
      <c r="F495" s="67"/>
      <c r="G495" s="69"/>
    </row>
    <row r="496" spans="2:9" ht="12.75" customHeight="1" x14ac:dyDescent="0.25">
      <c r="B496" s="78"/>
      <c r="C496" s="80" t="s">
        <v>564</v>
      </c>
      <c r="D496" s="82" t="s">
        <v>558</v>
      </c>
      <c r="E496" s="71">
        <v>0</v>
      </c>
      <c r="F496" s="67"/>
      <c r="G496" s="69"/>
    </row>
    <row r="497" spans="2:7" ht="12.75" customHeight="1" x14ac:dyDescent="0.25">
      <c r="B497" s="78"/>
      <c r="C497" s="80" t="s">
        <v>565</v>
      </c>
      <c r="D497" s="82" t="s">
        <v>558</v>
      </c>
      <c r="E497" s="71">
        <v>6</v>
      </c>
      <c r="F497" s="67"/>
      <c r="G497" s="69"/>
    </row>
    <row r="498" spans="2:7" ht="12.75" customHeight="1" x14ac:dyDescent="0.25">
      <c r="B498" s="78"/>
      <c r="C498" s="80" t="s">
        <v>566</v>
      </c>
      <c r="D498" s="82" t="s">
        <v>558</v>
      </c>
      <c r="E498" s="71">
        <v>9</v>
      </c>
      <c r="F498" s="67"/>
      <c r="G498" s="69"/>
    </row>
    <row r="499" spans="2:7" ht="12.75" customHeight="1" x14ac:dyDescent="0.25">
      <c r="B499" s="78"/>
      <c r="C499" s="80" t="s">
        <v>567</v>
      </c>
      <c r="D499" s="82" t="s">
        <v>558</v>
      </c>
      <c r="E499" s="71">
        <v>4</v>
      </c>
      <c r="F499" s="67"/>
      <c r="G499" s="69"/>
    </row>
    <row r="500" spans="2:7" ht="12.75" customHeight="1" x14ac:dyDescent="0.25">
      <c r="B500" s="58" t="s">
        <v>568</v>
      </c>
      <c r="C500" s="99" t="s">
        <v>569</v>
      </c>
      <c r="D500" s="63" t="s">
        <v>20</v>
      </c>
      <c r="E500" s="64">
        <v>22.4</v>
      </c>
      <c r="F500" s="61"/>
      <c r="G500" s="61" t="s">
        <v>556</v>
      </c>
    </row>
    <row r="501" spans="2:7" ht="12.75" customHeight="1" x14ac:dyDescent="0.25">
      <c r="B501" s="78"/>
      <c r="C501" s="80" t="s">
        <v>570</v>
      </c>
      <c r="D501" s="82" t="s">
        <v>390</v>
      </c>
      <c r="E501" s="71">
        <v>1</v>
      </c>
      <c r="F501" s="67"/>
      <c r="G501" s="69"/>
    </row>
    <row r="502" spans="2:7" ht="12.75" customHeight="1" x14ac:dyDescent="0.25">
      <c r="B502" s="58" t="s">
        <v>571</v>
      </c>
      <c r="C502" s="99" t="s">
        <v>572</v>
      </c>
      <c r="D502" s="63" t="s">
        <v>20</v>
      </c>
      <c r="E502" s="64">
        <v>56.8</v>
      </c>
      <c r="F502" s="61"/>
      <c r="G502" s="61" t="s">
        <v>556</v>
      </c>
    </row>
    <row r="503" spans="2:7" ht="12.75" customHeight="1" x14ac:dyDescent="0.25">
      <c r="B503" s="78"/>
      <c r="C503" s="80" t="s">
        <v>573</v>
      </c>
      <c r="D503" s="82" t="s">
        <v>558</v>
      </c>
      <c r="E503" s="71">
        <v>2</v>
      </c>
      <c r="F503" s="67">
        <v>27</v>
      </c>
      <c r="G503" s="69"/>
    </row>
    <row r="504" spans="2:7" ht="12.75" customHeight="1" x14ac:dyDescent="0.25">
      <c r="B504" s="78"/>
      <c r="C504" s="80" t="s">
        <v>574</v>
      </c>
      <c r="D504" s="82" t="s">
        <v>558</v>
      </c>
      <c r="E504" s="71">
        <v>3</v>
      </c>
      <c r="F504" s="67"/>
      <c r="G504" s="69"/>
    </row>
    <row r="505" spans="2:7" ht="12.75" customHeight="1" x14ac:dyDescent="0.25">
      <c r="B505" s="78"/>
      <c r="C505" s="80" t="s">
        <v>575</v>
      </c>
      <c r="D505" s="82" t="s">
        <v>558</v>
      </c>
      <c r="E505" s="71">
        <v>1</v>
      </c>
      <c r="F505" s="67"/>
      <c r="G505" s="69"/>
    </row>
    <row r="506" spans="2:7" ht="12.75" customHeight="1" x14ac:dyDescent="0.25">
      <c r="B506" s="78"/>
      <c r="C506" s="80" t="s">
        <v>576</v>
      </c>
      <c r="D506" s="82" t="s">
        <v>558</v>
      </c>
      <c r="E506" s="71">
        <v>4</v>
      </c>
      <c r="F506" s="67"/>
      <c r="G506" s="69"/>
    </row>
    <row r="507" spans="2:7" ht="12.75" customHeight="1" x14ac:dyDescent="0.25">
      <c r="B507" s="78"/>
      <c r="C507" s="80" t="s">
        <v>577</v>
      </c>
      <c r="D507" s="82" t="s">
        <v>558</v>
      </c>
      <c r="E507" s="71">
        <v>2</v>
      </c>
      <c r="F507" s="67"/>
      <c r="G507" s="69"/>
    </row>
    <row r="508" spans="2:7" ht="12.75" customHeight="1" x14ac:dyDescent="0.25">
      <c r="B508" s="78"/>
      <c r="C508" s="80" t="s">
        <v>578</v>
      </c>
      <c r="D508" s="82" t="s">
        <v>558</v>
      </c>
      <c r="E508" s="71">
        <v>3</v>
      </c>
      <c r="F508" s="67"/>
      <c r="G508" s="69"/>
    </row>
    <row r="509" spans="2:7" ht="12.75" customHeight="1" x14ac:dyDescent="0.25">
      <c r="B509" s="78"/>
      <c r="C509" s="80" t="s">
        <v>579</v>
      </c>
      <c r="D509" s="82" t="s">
        <v>558</v>
      </c>
      <c r="E509" s="71">
        <v>1</v>
      </c>
      <c r="F509" s="67"/>
      <c r="G509" s="69"/>
    </row>
    <row r="510" spans="2:7" ht="12.75" customHeight="1" x14ac:dyDescent="0.25">
      <c r="B510" s="78"/>
      <c r="C510" s="80" t="s">
        <v>580</v>
      </c>
      <c r="D510" s="82" t="s">
        <v>558</v>
      </c>
      <c r="E510" s="71">
        <v>3</v>
      </c>
      <c r="F510" s="67"/>
      <c r="G510" s="69"/>
    </row>
    <row r="511" spans="2:7" ht="12.75" customHeight="1" x14ac:dyDescent="0.25">
      <c r="B511" s="78"/>
      <c r="C511" s="80" t="s">
        <v>581</v>
      </c>
      <c r="D511" s="82" t="s">
        <v>558</v>
      </c>
      <c r="E511" s="71">
        <v>2</v>
      </c>
      <c r="F511" s="67"/>
      <c r="G511" s="69"/>
    </row>
    <row r="512" spans="2:7" ht="12.75" customHeight="1" x14ac:dyDescent="0.25">
      <c r="B512" s="78"/>
      <c r="C512" s="80" t="s">
        <v>582</v>
      </c>
      <c r="D512" s="82" t="s">
        <v>558</v>
      </c>
      <c r="E512" s="71">
        <v>6</v>
      </c>
      <c r="F512" s="67"/>
      <c r="G512" s="69"/>
    </row>
    <row r="513" spans="2:7" ht="12.75" customHeight="1" x14ac:dyDescent="0.25">
      <c r="B513" s="58" t="s">
        <v>583</v>
      </c>
      <c r="C513" s="99" t="s">
        <v>584</v>
      </c>
      <c r="D513" s="63" t="s">
        <v>20</v>
      </c>
      <c r="E513" s="64">
        <v>10.6</v>
      </c>
      <c r="F513" s="61"/>
      <c r="G513" s="61"/>
    </row>
    <row r="514" spans="2:7" ht="12.75" customHeight="1" x14ac:dyDescent="0.25">
      <c r="B514" s="58" t="s">
        <v>585</v>
      </c>
      <c r="C514" s="99" t="s">
        <v>586</v>
      </c>
      <c r="D514" s="63" t="s">
        <v>20</v>
      </c>
      <c r="E514" s="64">
        <v>30.4</v>
      </c>
      <c r="F514" s="61"/>
      <c r="G514" s="61" t="s">
        <v>556</v>
      </c>
    </row>
    <row r="515" spans="2:7" ht="12.75" customHeight="1" x14ac:dyDescent="0.25">
      <c r="B515" s="78"/>
      <c r="C515" s="80" t="s">
        <v>587</v>
      </c>
      <c r="D515" s="82" t="s">
        <v>558</v>
      </c>
      <c r="E515" s="71">
        <v>0</v>
      </c>
      <c r="F515" s="67"/>
      <c r="G515" s="69"/>
    </row>
    <row r="516" spans="2:7" ht="12.75" customHeight="1" x14ac:dyDescent="0.25">
      <c r="B516" s="78"/>
      <c r="C516" s="80" t="s">
        <v>588</v>
      </c>
      <c r="D516" s="82" t="s">
        <v>558</v>
      </c>
      <c r="E516" s="71">
        <v>0</v>
      </c>
      <c r="F516" s="67"/>
      <c r="G516" s="69"/>
    </row>
    <row r="517" spans="2:7" ht="12.75" customHeight="1" x14ac:dyDescent="0.25">
      <c r="B517" s="78"/>
      <c r="C517" s="80" t="s">
        <v>589</v>
      </c>
      <c r="D517" s="82" t="s">
        <v>558</v>
      </c>
      <c r="E517" s="71">
        <v>0</v>
      </c>
      <c r="F517" s="67"/>
      <c r="G517" s="69"/>
    </row>
    <row r="518" spans="2:7" ht="12.75" customHeight="1" x14ac:dyDescent="0.25">
      <c r="B518" s="78"/>
      <c r="C518" s="80" t="s">
        <v>590</v>
      </c>
      <c r="D518" s="82" t="s">
        <v>558</v>
      </c>
      <c r="E518" s="71">
        <v>0</v>
      </c>
      <c r="F518" s="67"/>
      <c r="G518" s="69"/>
    </row>
    <row r="519" spans="2:7" ht="12.75" customHeight="1" x14ac:dyDescent="0.25">
      <c r="B519" s="78"/>
      <c r="C519" s="80" t="s">
        <v>591</v>
      </c>
      <c r="D519" s="82" t="s">
        <v>558</v>
      </c>
      <c r="E519" s="71">
        <v>0</v>
      </c>
      <c r="F519" s="67"/>
      <c r="G519" s="69"/>
    </row>
    <row r="520" spans="2:7" ht="12.75" customHeight="1" x14ac:dyDescent="0.25">
      <c r="B520" s="78"/>
      <c r="C520" s="80" t="s">
        <v>592</v>
      </c>
      <c r="D520" s="82" t="s">
        <v>558</v>
      </c>
      <c r="E520" s="71">
        <v>0</v>
      </c>
      <c r="F520" s="67"/>
      <c r="G520" s="69"/>
    </row>
    <row r="521" spans="2:7" ht="12.75" customHeight="1" x14ac:dyDescent="0.25">
      <c r="B521" s="78"/>
      <c r="C521" s="80" t="s">
        <v>593</v>
      </c>
      <c r="D521" s="82" t="s">
        <v>558</v>
      </c>
      <c r="E521" s="71">
        <v>0</v>
      </c>
      <c r="F521" s="67"/>
      <c r="G521" s="69"/>
    </row>
    <row r="522" spans="2:7" ht="12.75" customHeight="1" x14ac:dyDescent="0.25">
      <c r="B522" s="78"/>
      <c r="C522" s="80" t="s">
        <v>594</v>
      </c>
      <c r="D522" s="82" t="s">
        <v>558</v>
      </c>
      <c r="E522" s="71">
        <v>0</v>
      </c>
      <c r="F522" s="67"/>
      <c r="G522" s="69"/>
    </row>
    <row r="523" spans="2:7" ht="12.75" customHeight="1" x14ac:dyDescent="0.25">
      <c r="B523" s="78"/>
      <c r="C523" s="80" t="s">
        <v>595</v>
      </c>
      <c r="D523" s="82" t="s">
        <v>558</v>
      </c>
      <c r="E523" s="71">
        <v>0</v>
      </c>
      <c r="F523" s="67"/>
      <c r="G523" s="69"/>
    </row>
    <row r="524" spans="2:7" ht="12.75" customHeight="1" x14ac:dyDescent="0.25">
      <c r="B524" s="78"/>
      <c r="C524" s="80" t="s">
        <v>596</v>
      </c>
      <c r="D524" s="82" t="s">
        <v>558</v>
      </c>
      <c r="E524" s="71">
        <v>14</v>
      </c>
      <c r="F524" s="67"/>
      <c r="G524" s="69"/>
    </row>
    <row r="525" spans="2:7" ht="12.75" customHeight="1" x14ac:dyDescent="0.25">
      <c r="B525" s="58" t="s">
        <v>597</v>
      </c>
      <c r="C525" s="99" t="s">
        <v>598</v>
      </c>
      <c r="D525" s="63" t="s">
        <v>15</v>
      </c>
      <c r="E525" s="64">
        <v>192.9</v>
      </c>
      <c r="F525" s="61"/>
      <c r="G525" s="61" t="s">
        <v>556</v>
      </c>
    </row>
    <row r="526" spans="2:7" ht="12.75" customHeight="1" x14ac:dyDescent="0.25">
      <c r="B526" s="58" t="s">
        <v>599</v>
      </c>
      <c r="C526" s="99" t="s">
        <v>600</v>
      </c>
      <c r="D526" s="63" t="s">
        <v>15</v>
      </c>
      <c r="E526" s="64">
        <v>192.2</v>
      </c>
      <c r="F526" s="61"/>
      <c r="G526" s="61"/>
    </row>
    <row r="527" spans="2:7" ht="12.75" customHeight="1" x14ac:dyDescent="0.25">
      <c r="B527" s="29" t="s">
        <v>601</v>
      </c>
      <c r="C527" s="104" t="s">
        <v>602</v>
      </c>
      <c r="D527" s="33"/>
      <c r="E527" s="35"/>
      <c r="F527" s="33"/>
      <c r="G527" s="34"/>
    </row>
    <row r="528" spans="2:7" ht="12.75" customHeight="1" x14ac:dyDescent="0.25">
      <c r="B528" s="58" t="s">
        <v>603</v>
      </c>
      <c r="C528" s="99" t="s">
        <v>604</v>
      </c>
      <c r="D528" s="63" t="s">
        <v>20</v>
      </c>
      <c r="E528" s="64">
        <v>98.1</v>
      </c>
      <c r="F528" s="61"/>
      <c r="G528" s="61" t="s">
        <v>556</v>
      </c>
    </row>
    <row r="529" spans="2:7" ht="12.75" customHeight="1" x14ac:dyDescent="0.25">
      <c r="B529" s="78"/>
      <c r="C529" s="80" t="s">
        <v>605</v>
      </c>
      <c r="D529" s="82" t="s">
        <v>558</v>
      </c>
      <c r="E529" s="71">
        <v>2</v>
      </c>
      <c r="F529" s="67">
        <v>23</v>
      </c>
      <c r="G529" s="69"/>
    </row>
    <row r="530" spans="2:7" ht="12.75" customHeight="1" x14ac:dyDescent="0.25">
      <c r="B530" s="78"/>
      <c r="C530" s="80" t="s">
        <v>606</v>
      </c>
      <c r="D530" s="82" t="s">
        <v>558</v>
      </c>
      <c r="E530" s="71">
        <v>9</v>
      </c>
      <c r="F530" s="67"/>
      <c r="G530" s="69"/>
    </row>
    <row r="531" spans="2:7" ht="12.75" customHeight="1" x14ac:dyDescent="0.25">
      <c r="B531" s="78"/>
      <c r="C531" s="80" t="s">
        <v>607</v>
      </c>
      <c r="D531" s="82" t="s">
        <v>558</v>
      </c>
      <c r="E531" s="71">
        <v>4</v>
      </c>
      <c r="F531" s="67"/>
      <c r="G531" s="69"/>
    </row>
    <row r="532" spans="2:7" ht="12.75" customHeight="1" x14ac:dyDescent="0.25">
      <c r="B532" s="78"/>
      <c r="C532" s="80" t="s">
        <v>608</v>
      </c>
      <c r="D532" s="82" t="s">
        <v>558</v>
      </c>
      <c r="E532" s="71">
        <v>0</v>
      </c>
      <c r="F532" s="67"/>
      <c r="G532" s="69"/>
    </row>
    <row r="533" spans="2:7" ht="12.75" customHeight="1" x14ac:dyDescent="0.25">
      <c r="B533" s="78"/>
      <c r="C533" s="80" t="s">
        <v>609</v>
      </c>
      <c r="D533" s="82" t="s">
        <v>558</v>
      </c>
      <c r="E533" s="71">
        <v>3</v>
      </c>
      <c r="F533" s="67"/>
      <c r="G533" s="69"/>
    </row>
    <row r="534" spans="2:7" ht="12.75" customHeight="1" x14ac:dyDescent="0.25">
      <c r="B534" s="78"/>
      <c r="C534" s="80" t="s">
        <v>610</v>
      </c>
      <c r="D534" s="82" t="s">
        <v>558</v>
      </c>
      <c r="E534" s="71">
        <v>0</v>
      </c>
      <c r="F534" s="67"/>
      <c r="G534" s="69"/>
    </row>
    <row r="535" spans="2:7" ht="12.75" customHeight="1" x14ac:dyDescent="0.25">
      <c r="B535" s="78"/>
      <c r="C535" s="80" t="s">
        <v>611</v>
      </c>
      <c r="D535" s="82" t="s">
        <v>558</v>
      </c>
      <c r="E535" s="71">
        <v>0</v>
      </c>
      <c r="F535" s="67"/>
      <c r="G535" s="69"/>
    </row>
    <row r="536" spans="2:7" ht="12.75" customHeight="1" x14ac:dyDescent="0.25">
      <c r="B536" s="78"/>
      <c r="C536" s="80" t="s">
        <v>612</v>
      </c>
      <c r="D536" s="82" t="s">
        <v>558</v>
      </c>
      <c r="E536" s="71">
        <v>2</v>
      </c>
      <c r="F536" s="67"/>
      <c r="G536" s="69"/>
    </row>
    <row r="537" spans="2:7" ht="12.75" customHeight="1" x14ac:dyDescent="0.25">
      <c r="B537" s="78"/>
      <c r="C537" s="80" t="s">
        <v>613</v>
      </c>
      <c r="D537" s="82" t="s">
        <v>558</v>
      </c>
      <c r="E537" s="71">
        <v>0</v>
      </c>
      <c r="F537" s="67"/>
      <c r="G537" s="69"/>
    </row>
    <row r="538" spans="2:7" ht="12.75" customHeight="1" x14ac:dyDescent="0.25">
      <c r="B538" s="78"/>
      <c r="C538" s="80" t="s">
        <v>614</v>
      </c>
      <c r="D538" s="82" t="s">
        <v>558</v>
      </c>
      <c r="E538" s="71">
        <v>3</v>
      </c>
      <c r="F538" s="67"/>
      <c r="G538" s="69"/>
    </row>
    <row r="539" spans="2:7" ht="12.75" customHeight="1" x14ac:dyDescent="0.25">
      <c r="B539" s="58" t="s">
        <v>615</v>
      </c>
      <c r="C539" s="99" t="s">
        <v>616</v>
      </c>
      <c r="D539" s="63" t="s">
        <v>20</v>
      </c>
      <c r="E539" s="64">
        <v>836.8</v>
      </c>
      <c r="F539" s="61"/>
      <c r="G539" s="61"/>
    </row>
    <row r="540" spans="2:7" ht="12.75" customHeight="1" x14ac:dyDescent="0.25">
      <c r="B540" s="78"/>
      <c r="C540" s="80" t="s">
        <v>617</v>
      </c>
      <c r="D540" s="67"/>
      <c r="E540" s="111">
        <v>373.5</v>
      </c>
      <c r="F540" s="67"/>
      <c r="G540" s="69"/>
    </row>
    <row r="541" spans="2:7" ht="12.75" customHeight="1" x14ac:dyDescent="0.25">
      <c r="B541" s="78"/>
      <c r="C541" s="80" t="s">
        <v>618</v>
      </c>
      <c r="D541" s="67"/>
      <c r="E541" s="111">
        <v>273</v>
      </c>
      <c r="F541" s="67"/>
      <c r="G541" s="69"/>
    </row>
    <row r="542" spans="2:7" ht="12.75" customHeight="1" x14ac:dyDescent="0.25">
      <c r="B542" s="78"/>
      <c r="C542" s="80" t="s">
        <v>619</v>
      </c>
      <c r="D542" s="67"/>
      <c r="E542" s="111">
        <v>93.6</v>
      </c>
      <c r="F542" s="67"/>
      <c r="G542" s="69"/>
    </row>
    <row r="543" spans="2:7" ht="12.75" customHeight="1" x14ac:dyDescent="0.25">
      <c r="B543" s="78"/>
      <c r="C543" s="80" t="s">
        <v>620</v>
      </c>
      <c r="D543" s="67"/>
      <c r="E543" s="111">
        <v>96.6</v>
      </c>
      <c r="F543" s="67"/>
      <c r="G543" s="69"/>
    </row>
    <row r="544" spans="2:7" ht="12.75" customHeight="1" x14ac:dyDescent="0.25">
      <c r="B544" s="58" t="s">
        <v>621</v>
      </c>
      <c r="C544" s="99" t="s">
        <v>622</v>
      </c>
      <c r="D544" s="63" t="s">
        <v>20</v>
      </c>
      <c r="E544" s="64">
        <v>52.2</v>
      </c>
      <c r="F544" s="61"/>
      <c r="G544" s="61"/>
    </row>
    <row r="545" spans="2:7" ht="12.75" customHeight="1" x14ac:dyDescent="0.25">
      <c r="B545" s="58" t="s">
        <v>623</v>
      </c>
      <c r="C545" s="99" t="s">
        <v>624</v>
      </c>
      <c r="D545" s="63" t="s">
        <v>33</v>
      </c>
      <c r="E545" s="64">
        <v>247.3</v>
      </c>
      <c r="F545" s="61"/>
      <c r="G545" s="61" t="s">
        <v>556</v>
      </c>
    </row>
    <row r="546" spans="2:7" ht="12.75" customHeight="1" x14ac:dyDescent="0.25">
      <c r="B546" s="58" t="s">
        <v>625</v>
      </c>
      <c r="C546" s="99" t="s">
        <v>626</v>
      </c>
      <c r="D546" s="63" t="s">
        <v>20</v>
      </c>
      <c r="E546" s="64">
        <v>74.900000000000006</v>
      </c>
      <c r="F546" s="61"/>
      <c r="G546" s="61"/>
    </row>
    <row r="547" spans="2:7" ht="12.75" customHeight="1" x14ac:dyDescent="0.25">
      <c r="B547" s="58" t="s">
        <v>627</v>
      </c>
      <c r="C547" s="99" t="s">
        <v>628</v>
      </c>
      <c r="D547" s="63" t="s">
        <v>20</v>
      </c>
      <c r="E547" s="64">
        <v>562</v>
      </c>
      <c r="F547" s="61"/>
      <c r="G547" s="61"/>
    </row>
    <row r="548" spans="2:7" ht="12.75" customHeight="1" x14ac:dyDescent="0.25">
      <c r="B548" s="29" t="s">
        <v>629</v>
      </c>
      <c r="C548" s="104" t="s">
        <v>630</v>
      </c>
      <c r="D548" s="33"/>
      <c r="E548" s="35"/>
      <c r="F548" s="33"/>
      <c r="G548" s="34"/>
    </row>
    <row r="549" spans="2:7" ht="12.75" customHeight="1" x14ac:dyDescent="0.25">
      <c r="B549" s="58" t="s">
        <v>631</v>
      </c>
      <c r="C549" s="99" t="s">
        <v>632</v>
      </c>
      <c r="D549" s="63" t="s">
        <v>20</v>
      </c>
      <c r="E549" s="64">
        <v>139.5</v>
      </c>
      <c r="F549" s="61"/>
      <c r="G549" s="61"/>
    </row>
    <row r="550" spans="2:7" ht="12.75" customHeight="1" x14ac:dyDescent="0.25">
      <c r="B550" s="58" t="s">
        <v>633</v>
      </c>
      <c r="C550" s="99" t="s">
        <v>634</v>
      </c>
      <c r="D550" s="63" t="s">
        <v>15</v>
      </c>
      <c r="E550" s="64">
        <v>80.099999999999994</v>
      </c>
      <c r="F550" s="61"/>
      <c r="G550" s="61"/>
    </row>
    <row r="551" spans="2:7" ht="12.75" customHeight="1" x14ac:dyDescent="0.25">
      <c r="B551" s="58" t="s">
        <v>635</v>
      </c>
      <c r="C551" s="99" t="s">
        <v>636</v>
      </c>
      <c r="D551" s="63" t="s">
        <v>20</v>
      </c>
      <c r="E551" s="64">
        <v>4.9000000000000004</v>
      </c>
      <c r="F551" s="61"/>
      <c r="G551" s="61"/>
    </row>
    <row r="552" spans="2:7" ht="12.75" customHeight="1" x14ac:dyDescent="0.25">
      <c r="B552" s="58" t="s">
        <v>637</v>
      </c>
      <c r="C552" s="99" t="s">
        <v>638</v>
      </c>
      <c r="D552" s="63" t="s">
        <v>15</v>
      </c>
      <c r="E552" s="64">
        <v>4.9000000000000004</v>
      </c>
      <c r="F552" s="61"/>
      <c r="G552" s="61"/>
    </row>
    <row r="553" spans="2:7" ht="12.75" customHeight="1" x14ac:dyDescent="0.25">
      <c r="B553" s="58" t="s">
        <v>639</v>
      </c>
      <c r="C553" s="99" t="s">
        <v>640</v>
      </c>
      <c r="D553" s="63" t="s">
        <v>15</v>
      </c>
      <c r="E553" s="64">
        <v>64.900000000000006</v>
      </c>
      <c r="F553" s="61"/>
      <c r="G553" s="61"/>
    </row>
    <row r="554" spans="2:7" ht="12.75" customHeight="1" x14ac:dyDescent="0.25">
      <c r="B554" s="29" t="s">
        <v>641</v>
      </c>
      <c r="C554" s="104" t="s">
        <v>642</v>
      </c>
      <c r="D554" s="33"/>
      <c r="E554" s="35"/>
      <c r="F554" s="33"/>
      <c r="G554" s="34" t="s">
        <v>556</v>
      </c>
    </row>
    <row r="555" spans="2:7" ht="12.75" customHeight="1" x14ac:dyDescent="0.25">
      <c r="B555" s="58" t="s">
        <v>643</v>
      </c>
      <c r="C555" s="99" t="s">
        <v>644</v>
      </c>
      <c r="D555" s="63" t="s">
        <v>390</v>
      </c>
      <c r="E555" s="64">
        <v>19</v>
      </c>
      <c r="F555" s="61"/>
      <c r="G555" s="61" t="s">
        <v>556</v>
      </c>
    </row>
    <row r="556" spans="2:7" ht="12.75" customHeight="1" x14ac:dyDescent="0.25">
      <c r="B556" s="58" t="s">
        <v>645</v>
      </c>
      <c r="C556" s="99" t="s">
        <v>646</v>
      </c>
      <c r="D556" s="63" t="s">
        <v>390</v>
      </c>
      <c r="E556" s="64">
        <v>25</v>
      </c>
      <c r="F556" s="61"/>
      <c r="G556" s="61" t="s">
        <v>556</v>
      </c>
    </row>
    <row r="557" spans="2:7" ht="12.75" customHeight="1" x14ac:dyDescent="0.25">
      <c r="B557" s="58" t="s">
        <v>647</v>
      </c>
      <c r="C557" s="99" t="s">
        <v>648</v>
      </c>
      <c r="D557" s="63" t="s">
        <v>390</v>
      </c>
      <c r="E557" s="64">
        <v>12</v>
      </c>
      <c r="F557" s="61"/>
      <c r="G557" s="61"/>
    </row>
    <row r="558" spans="2:7" ht="12.75" customHeight="1" x14ac:dyDescent="0.25">
      <c r="B558" s="58" t="s">
        <v>649</v>
      </c>
      <c r="C558" s="99" t="s">
        <v>650</v>
      </c>
      <c r="D558" s="63" t="s">
        <v>390</v>
      </c>
      <c r="E558" s="64">
        <v>28</v>
      </c>
      <c r="F558" s="61"/>
      <c r="G558" s="61" t="s">
        <v>556</v>
      </c>
    </row>
    <row r="559" spans="2:7" ht="12.75" customHeight="1" x14ac:dyDescent="0.25">
      <c r="B559" s="58" t="s">
        <v>651</v>
      </c>
      <c r="C559" s="99" t="s">
        <v>652</v>
      </c>
      <c r="D559" s="63" t="s">
        <v>390</v>
      </c>
      <c r="E559" s="64">
        <v>252</v>
      </c>
      <c r="F559" s="61"/>
      <c r="G559" s="61" t="s">
        <v>556</v>
      </c>
    </row>
    <row r="560" spans="2:7" ht="12.75" customHeight="1" x14ac:dyDescent="0.25">
      <c r="B560" s="58" t="s">
        <v>653</v>
      </c>
      <c r="C560" s="99" t="s">
        <v>654</v>
      </c>
      <c r="D560" s="63" t="s">
        <v>390</v>
      </c>
      <c r="E560" s="64">
        <v>27</v>
      </c>
      <c r="F560" s="61"/>
      <c r="G560" s="61" t="s">
        <v>556</v>
      </c>
    </row>
    <row r="561" spans="2:7" ht="12.75" customHeight="1" x14ac:dyDescent="0.25">
      <c r="B561" s="58" t="s">
        <v>655</v>
      </c>
      <c r="C561" s="99" t="s">
        <v>656</v>
      </c>
      <c r="D561" s="63" t="s">
        <v>390</v>
      </c>
      <c r="E561" s="64">
        <v>27</v>
      </c>
      <c r="F561" s="61"/>
      <c r="G561" s="61" t="s">
        <v>556</v>
      </c>
    </row>
    <row r="562" spans="2:7" ht="12.75" customHeight="1" x14ac:dyDescent="0.25">
      <c r="B562" s="29" t="s">
        <v>657</v>
      </c>
      <c r="C562" s="104" t="s">
        <v>658</v>
      </c>
      <c r="D562" s="33"/>
      <c r="E562" s="35"/>
      <c r="F562" s="33"/>
      <c r="G562" s="34" t="s">
        <v>556</v>
      </c>
    </row>
    <row r="563" spans="2:7" ht="12.75" customHeight="1" x14ac:dyDescent="0.25">
      <c r="B563" s="58" t="s">
        <v>659</v>
      </c>
      <c r="C563" s="99" t="s">
        <v>660</v>
      </c>
      <c r="D563" s="63" t="s">
        <v>20</v>
      </c>
      <c r="E563" s="64">
        <v>68.5</v>
      </c>
      <c r="F563" s="61"/>
      <c r="G563" s="61"/>
    </row>
    <row r="564" spans="2:7" ht="12.75" customHeight="1" x14ac:dyDescent="0.25">
      <c r="B564" s="58" t="s">
        <v>661</v>
      </c>
      <c r="C564" s="99" t="s">
        <v>662</v>
      </c>
      <c r="D564" s="63" t="s">
        <v>20</v>
      </c>
      <c r="E564" s="64">
        <v>5108.2</v>
      </c>
      <c r="F564" s="61">
        <f>E564/3.5</f>
        <v>1459.4857142857143</v>
      </c>
      <c r="G564" s="61" t="s">
        <v>556</v>
      </c>
    </row>
    <row r="565" spans="2:7" ht="12.75" customHeight="1" x14ac:dyDescent="0.25">
      <c r="B565" s="78"/>
      <c r="C565" s="80" t="s">
        <v>617</v>
      </c>
      <c r="D565" s="67"/>
      <c r="E565" s="111">
        <v>468.4</v>
      </c>
      <c r="F565" s="67"/>
      <c r="G565" s="69"/>
    </row>
    <row r="566" spans="2:7" ht="12.75" customHeight="1" x14ac:dyDescent="0.25">
      <c r="B566" s="78"/>
      <c r="C566" s="80" t="s">
        <v>618</v>
      </c>
      <c r="D566" s="67"/>
      <c r="E566" s="112">
        <v>1204</v>
      </c>
      <c r="F566" s="67"/>
      <c r="G566" s="69"/>
    </row>
    <row r="567" spans="2:7" ht="12.75" customHeight="1" x14ac:dyDescent="0.25">
      <c r="B567" s="78"/>
      <c r="C567" s="80" t="s">
        <v>619</v>
      </c>
      <c r="D567" s="67"/>
      <c r="E567" s="112">
        <v>1212.9000000000001</v>
      </c>
      <c r="F567" s="67"/>
      <c r="G567" s="69"/>
    </row>
    <row r="568" spans="2:7" ht="12.75" customHeight="1" x14ac:dyDescent="0.25">
      <c r="B568" s="78"/>
      <c r="C568" s="80" t="s">
        <v>620</v>
      </c>
      <c r="D568" s="67"/>
      <c r="E568" s="111">
        <v>672.7</v>
      </c>
      <c r="F568" s="67"/>
      <c r="G568" s="69"/>
    </row>
    <row r="569" spans="2:7" ht="12.75" customHeight="1" x14ac:dyDescent="0.25">
      <c r="B569" s="58" t="s">
        <v>663</v>
      </c>
      <c r="C569" s="99" t="s">
        <v>664</v>
      </c>
      <c r="D569" s="63" t="s">
        <v>20</v>
      </c>
      <c r="E569" s="64">
        <v>558</v>
      </c>
      <c r="F569" s="61"/>
      <c r="G569" s="61" t="s">
        <v>556</v>
      </c>
    </row>
    <row r="570" spans="2:7" ht="12.75" customHeight="1" x14ac:dyDescent="0.25">
      <c r="B570" s="78"/>
      <c r="C570" s="80" t="s">
        <v>665</v>
      </c>
      <c r="D570" s="67"/>
      <c r="E570" s="68"/>
      <c r="F570" s="67">
        <f>E569/35</f>
        <v>15.942857142857143</v>
      </c>
      <c r="G570" s="69"/>
    </row>
    <row r="571" spans="2:7" ht="12.75" customHeight="1" x14ac:dyDescent="0.25">
      <c r="B571" s="78"/>
      <c r="C571" s="80" t="s">
        <v>666</v>
      </c>
      <c r="D571" s="67"/>
      <c r="E571" s="68"/>
      <c r="F571" s="67"/>
      <c r="G571" s="69"/>
    </row>
    <row r="572" spans="2:7" ht="12.75" customHeight="1" x14ac:dyDescent="0.25">
      <c r="B572" s="78"/>
      <c r="C572" s="80" t="s">
        <v>667</v>
      </c>
      <c r="D572" s="67"/>
      <c r="E572" s="68"/>
      <c r="F572" s="67"/>
      <c r="G572" s="69"/>
    </row>
    <row r="573" spans="2:7" ht="12.75" customHeight="1" x14ac:dyDescent="0.25">
      <c r="B573" s="78"/>
      <c r="C573" s="80" t="s">
        <v>668</v>
      </c>
      <c r="D573" s="67"/>
      <c r="E573" s="68"/>
      <c r="F573" s="67"/>
      <c r="G573" s="69"/>
    </row>
    <row r="574" spans="2:7" ht="12.75" customHeight="1" x14ac:dyDescent="0.25">
      <c r="B574" s="78"/>
      <c r="C574" s="80" t="s">
        <v>669</v>
      </c>
      <c r="D574" s="67"/>
      <c r="E574" s="68"/>
      <c r="F574" s="67"/>
      <c r="G574" s="69"/>
    </row>
    <row r="575" spans="2:7" ht="12.75" customHeight="1" x14ac:dyDescent="0.25">
      <c r="B575" s="78"/>
      <c r="C575" s="80" t="s">
        <v>670</v>
      </c>
      <c r="D575" s="67"/>
      <c r="E575" s="68"/>
      <c r="F575" s="67"/>
      <c r="G575" s="69"/>
    </row>
    <row r="576" spans="2:7" ht="12.75" customHeight="1" x14ac:dyDescent="0.25">
      <c r="B576" s="78"/>
      <c r="C576" s="80" t="s">
        <v>671</v>
      </c>
      <c r="D576" s="67"/>
      <c r="E576" s="68"/>
      <c r="F576" s="67"/>
      <c r="G576" s="69"/>
    </row>
    <row r="577" spans="2:7" ht="12.75" customHeight="1" x14ac:dyDescent="0.25">
      <c r="B577" s="78"/>
      <c r="C577" s="80" t="s">
        <v>672</v>
      </c>
      <c r="D577" s="67"/>
      <c r="E577" s="68"/>
      <c r="F577" s="67"/>
      <c r="G577" s="69"/>
    </row>
    <row r="578" spans="2:7" ht="12.75" customHeight="1" x14ac:dyDescent="0.25">
      <c r="B578" s="78"/>
      <c r="C578" s="80" t="s">
        <v>673</v>
      </c>
      <c r="D578" s="67"/>
      <c r="E578" s="68"/>
      <c r="F578" s="67"/>
      <c r="G578" s="69"/>
    </row>
    <row r="579" spans="2:7" ht="12.75" customHeight="1" x14ac:dyDescent="0.25">
      <c r="B579" s="78"/>
      <c r="C579" s="80" t="s">
        <v>674</v>
      </c>
      <c r="D579" s="67"/>
      <c r="E579" s="68"/>
      <c r="F579" s="67"/>
      <c r="G579" s="69"/>
    </row>
    <row r="580" spans="2:7" ht="12.75" customHeight="1" x14ac:dyDescent="0.25">
      <c r="B580" s="86"/>
      <c r="C580" s="113" t="s">
        <v>675</v>
      </c>
      <c r="D580" s="114"/>
      <c r="E580" s="115"/>
      <c r="F580" s="114"/>
      <c r="G580" s="116"/>
    </row>
    <row r="581" spans="2:7" ht="12.75" customHeight="1" x14ac:dyDescent="0.25">
      <c r="B581" s="58" t="s">
        <v>676</v>
      </c>
      <c r="C581" s="99" t="s">
        <v>677</v>
      </c>
      <c r="D581" s="63" t="s">
        <v>20</v>
      </c>
      <c r="E581" s="64">
        <v>440.3</v>
      </c>
      <c r="F581" s="61"/>
      <c r="G581" s="61" t="s">
        <v>556</v>
      </c>
    </row>
    <row r="582" spans="2:7" ht="12.75" customHeight="1" x14ac:dyDescent="0.25">
      <c r="B582" s="78"/>
      <c r="C582" s="80" t="s">
        <v>665</v>
      </c>
      <c r="D582" s="67"/>
      <c r="E582" s="68"/>
      <c r="F582" s="67">
        <f>E581/40</f>
        <v>11.0075</v>
      </c>
      <c r="G582" s="69"/>
    </row>
    <row r="583" spans="2:7" ht="12.75" customHeight="1" x14ac:dyDescent="0.25">
      <c r="B583" s="78"/>
      <c r="C583" s="80" t="s">
        <v>666</v>
      </c>
      <c r="D583" s="67"/>
      <c r="E583" s="68"/>
      <c r="F583" s="67"/>
      <c r="G583" s="69"/>
    </row>
    <row r="584" spans="2:7" ht="12.75" customHeight="1" x14ac:dyDescent="0.25">
      <c r="B584" s="78"/>
      <c r="C584" s="80" t="s">
        <v>667</v>
      </c>
      <c r="D584" s="67"/>
      <c r="E584" s="68"/>
      <c r="F584" s="67"/>
      <c r="G584" s="69"/>
    </row>
    <row r="585" spans="2:7" ht="12.75" customHeight="1" x14ac:dyDescent="0.25">
      <c r="B585" s="78"/>
      <c r="C585" s="80" t="s">
        <v>668</v>
      </c>
      <c r="D585" s="67"/>
      <c r="E585" s="68"/>
      <c r="F585" s="67"/>
      <c r="G585" s="69"/>
    </row>
    <row r="586" spans="2:7" ht="12.75" customHeight="1" x14ac:dyDescent="0.25">
      <c r="B586" s="78"/>
      <c r="C586" s="80" t="s">
        <v>669</v>
      </c>
      <c r="D586" s="67"/>
      <c r="E586" s="68"/>
      <c r="F586" s="67"/>
      <c r="G586" s="69"/>
    </row>
    <row r="587" spans="2:7" ht="12.75" customHeight="1" x14ac:dyDescent="0.25">
      <c r="B587" s="78"/>
      <c r="C587" s="80" t="s">
        <v>670</v>
      </c>
      <c r="D587" s="67"/>
      <c r="E587" s="68"/>
      <c r="F587" s="67"/>
      <c r="G587" s="69"/>
    </row>
    <row r="588" spans="2:7" ht="12.75" customHeight="1" x14ac:dyDescent="0.25">
      <c r="B588" s="78"/>
      <c r="C588" s="80" t="s">
        <v>671</v>
      </c>
      <c r="D588" s="67"/>
      <c r="E588" s="68"/>
      <c r="F588" s="67"/>
      <c r="G588" s="69"/>
    </row>
    <row r="589" spans="2:7" ht="12.75" customHeight="1" x14ac:dyDescent="0.25">
      <c r="B589" s="78"/>
      <c r="C589" s="80" t="s">
        <v>672</v>
      </c>
      <c r="D589" s="67"/>
      <c r="E589" s="68"/>
      <c r="F589" s="67"/>
      <c r="G589" s="69"/>
    </row>
    <row r="590" spans="2:7" ht="12.75" customHeight="1" x14ac:dyDescent="0.25">
      <c r="B590" s="78"/>
      <c r="C590" s="80" t="s">
        <v>673</v>
      </c>
      <c r="D590" s="67"/>
      <c r="E590" s="68"/>
      <c r="F590" s="67"/>
      <c r="G590" s="69"/>
    </row>
    <row r="591" spans="2:7" ht="12.75" customHeight="1" x14ac:dyDescent="0.25">
      <c r="B591" s="78"/>
      <c r="C591" s="80" t="s">
        <v>674</v>
      </c>
      <c r="D591" s="67"/>
      <c r="E591" s="68"/>
      <c r="F591" s="67"/>
      <c r="G591" s="69"/>
    </row>
    <row r="592" spans="2:7" ht="12.75" customHeight="1" x14ac:dyDescent="0.25">
      <c r="B592" s="78"/>
      <c r="C592" s="80" t="s">
        <v>675</v>
      </c>
      <c r="D592" s="67"/>
      <c r="E592" s="68"/>
      <c r="F592" s="67"/>
      <c r="G592" s="69"/>
    </row>
    <row r="593" spans="2:7" ht="12.75" customHeight="1" x14ac:dyDescent="0.25">
      <c r="B593" s="58" t="s">
        <v>678</v>
      </c>
      <c r="C593" s="99" t="s">
        <v>679</v>
      </c>
      <c r="D593" s="63" t="s">
        <v>20</v>
      </c>
      <c r="E593" s="64">
        <v>3005.6</v>
      </c>
      <c r="F593" s="61">
        <f>E593/3</f>
        <v>1001.8666666666667</v>
      </c>
      <c r="G593" s="61" t="s">
        <v>556</v>
      </c>
    </row>
    <row r="594" spans="2:7" ht="12.75" customHeight="1" x14ac:dyDescent="0.25">
      <c r="B594" s="78"/>
      <c r="C594" s="80" t="s">
        <v>665</v>
      </c>
      <c r="D594" s="67"/>
      <c r="E594" s="68"/>
      <c r="F594" s="67"/>
      <c r="G594" s="69"/>
    </row>
    <row r="595" spans="2:7" ht="12.75" customHeight="1" x14ac:dyDescent="0.25">
      <c r="B595" s="78"/>
      <c r="C595" s="80" t="s">
        <v>666</v>
      </c>
      <c r="D595" s="67"/>
      <c r="E595" s="68"/>
      <c r="F595" s="67"/>
      <c r="G595" s="69"/>
    </row>
    <row r="596" spans="2:7" ht="12.75" customHeight="1" x14ac:dyDescent="0.25">
      <c r="B596" s="78"/>
      <c r="C596" s="80" t="s">
        <v>667</v>
      </c>
      <c r="D596" s="67"/>
      <c r="E596" s="68"/>
      <c r="F596" s="67"/>
      <c r="G596" s="69"/>
    </row>
    <row r="597" spans="2:7" ht="12.75" customHeight="1" x14ac:dyDescent="0.25">
      <c r="B597" s="78"/>
      <c r="C597" s="80" t="s">
        <v>668</v>
      </c>
      <c r="D597" s="67"/>
      <c r="E597" s="68"/>
      <c r="F597" s="67"/>
      <c r="G597" s="69"/>
    </row>
    <row r="598" spans="2:7" ht="12.75" customHeight="1" x14ac:dyDescent="0.25">
      <c r="B598" s="78"/>
      <c r="C598" s="80" t="s">
        <v>669</v>
      </c>
      <c r="D598" s="67"/>
      <c r="E598" s="68"/>
      <c r="F598" s="67"/>
      <c r="G598" s="69"/>
    </row>
    <row r="599" spans="2:7" ht="12.75" customHeight="1" x14ac:dyDescent="0.25">
      <c r="B599" s="78"/>
      <c r="C599" s="80" t="s">
        <v>670</v>
      </c>
      <c r="D599" s="67"/>
      <c r="E599" s="68"/>
      <c r="F599" s="67"/>
      <c r="G599" s="69"/>
    </row>
    <row r="600" spans="2:7" ht="12.75" customHeight="1" x14ac:dyDescent="0.25">
      <c r="B600" s="78"/>
      <c r="C600" s="80" t="s">
        <v>671</v>
      </c>
      <c r="D600" s="67"/>
      <c r="E600" s="68"/>
      <c r="F600" s="67"/>
      <c r="G600" s="69"/>
    </row>
    <row r="601" spans="2:7" ht="12.75" customHeight="1" x14ac:dyDescent="0.25">
      <c r="B601" s="78"/>
      <c r="C601" s="80" t="s">
        <v>672</v>
      </c>
      <c r="D601" s="67"/>
      <c r="E601" s="68"/>
      <c r="F601" s="67"/>
      <c r="G601" s="69"/>
    </row>
    <row r="602" spans="2:7" ht="12.75" customHeight="1" x14ac:dyDescent="0.25">
      <c r="B602" s="78"/>
      <c r="C602" s="80" t="s">
        <v>673</v>
      </c>
      <c r="D602" s="67"/>
      <c r="E602" s="68"/>
      <c r="F602" s="67"/>
      <c r="G602" s="69"/>
    </row>
    <row r="603" spans="2:7" ht="12.75" customHeight="1" x14ac:dyDescent="0.25">
      <c r="B603" s="78"/>
      <c r="C603" s="80" t="s">
        <v>674</v>
      </c>
      <c r="D603" s="67"/>
      <c r="E603" s="68"/>
      <c r="F603" s="67"/>
      <c r="G603" s="69"/>
    </row>
    <row r="604" spans="2:7" ht="12.75" customHeight="1" x14ac:dyDescent="0.25">
      <c r="B604" s="78"/>
      <c r="C604" s="80" t="s">
        <v>675</v>
      </c>
      <c r="D604" s="67"/>
      <c r="E604" s="68"/>
      <c r="F604" s="67"/>
      <c r="G604" s="69"/>
    </row>
    <row r="605" spans="2:7" ht="12.75" customHeight="1" x14ac:dyDescent="0.25">
      <c r="B605" s="58" t="s">
        <v>680</v>
      </c>
      <c r="C605" s="99" t="s">
        <v>681</v>
      </c>
      <c r="D605" s="63" t="s">
        <v>20</v>
      </c>
      <c r="E605" s="64">
        <v>2674.5</v>
      </c>
      <c r="F605" s="61"/>
      <c r="G605" s="61" t="s">
        <v>556</v>
      </c>
    </row>
    <row r="606" spans="2:7" ht="12.75" customHeight="1" x14ac:dyDescent="0.25">
      <c r="B606" s="78"/>
      <c r="C606" s="80" t="s">
        <v>665</v>
      </c>
      <c r="D606" s="67"/>
      <c r="E606" s="68"/>
      <c r="F606" s="67">
        <f>E605/35</f>
        <v>76.414285714285711</v>
      </c>
      <c r="G606" s="69"/>
    </row>
    <row r="607" spans="2:7" ht="12.75" customHeight="1" x14ac:dyDescent="0.25">
      <c r="B607" s="78"/>
      <c r="C607" s="80" t="s">
        <v>666</v>
      </c>
      <c r="D607" s="67"/>
      <c r="E607" s="68"/>
      <c r="F607" s="67"/>
      <c r="G607" s="69"/>
    </row>
    <row r="608" spans="2:7" ht="12.75" customHeight="1" x14ac:dyDescent="0.25">
      <c r="B608" s="78"/>
      <c r="C608" s="80" t="s">
        <v>667</v>
      </c>
      <c r="D608" s="67"/>
      <c r="E608" s="68"/>
      <c r="F608" s="67"/>
      <c r="G608" s="69"/>
    </row>
    <row r="609" spans="2:7" ht="12.75" customHeight="1" x14ac:dyDescent="0.25">
      <c r="B609" s="78"/>
      <c r="C609" s="80" t="s">
        <v>668</v>
      </c>
      <c r="D609" s="67"/>
      <c r="E609" s="68"/>
      <c r="F609" s="67"/>
      <c r="G609" s="69"/>
    </row>
    <row r="610" spans="2:7" ht="12.75" customHeight="1" x14ac:dyDescent="0.25">
      <c r="B610" s="78"/>
      <c r="C610" s="80" t="s">
        <v>669</v>
      </c>
      <c r="D610" s="67"/>
      <c r="E610" s="68"/>
      <c r="F610" s="67"/>
      <c r="G610" s="69"/>
    </row>
    <row r="611" spans="2:7" ht="12.75" customHeight="1" x14ac:dyDescent="0.25">
      <c r="B611" s="78"/>
      <c r="C611" s="80" t="s">
        <v>670</v>
      </c>
      <c r="D611" s="67"/>
      <c r="E611" s="68"/>
      <c r="F611" s="67"/>
      <c r="G611" s="69"/>
    </row>
    <row r="612" spans="2:7" ht="12.75" customHeight="1" x14ac:dyDescent="0.25">
      <c r="B612" s="78"/>
      <c r="C612" s="80" t="s">
        <v>671</v>
      </c>
      <c r="D612" s="67"/>
      <c r="E612" s="68"/>
      <c r="F612" s="67"/>
      <c r="G612" s="69"/>
    </row>
    <row r="613" spans="2:7" ht="12.75" customHeight="1" x14ac:dyDescent="0.25">
      <c r="B613" s="78"/>
      <c r="C613" s="80" t="s">
        <v>672</v>
      </c>
      <c r="D613" s="67"/>
      <c r="E613" s="68"/>
      <c r="F613" s="67"/>
      <c r="G613" s="69"/>
    </row>
    <row r="614" spans="2:7" ht="12.75" customHeight="1" x14ac:dyDescent="0.25">
      <c r="B614" s="78"/>
      <c r="C614" s="80" t="s">
        <v>673</v>
      </c>
      <c r="D614" s="67"/>
      <c r="E614" s="68"/>
      <c r="F614" s="67"/>
      <c r="G614" s="69"/>
    </row>
    <row r="615" spans="2:7" ht="12.75" customHeight="1" x14ac:dyDescent="0.25">
      <c r="B615" s="78"/>
      <c r="C615" s="80" t="s">
        <v>674</v>
      </c>
      <c r="D615" s="67"/>
      <c r="E615" s="68"/>
      <c r="F615" s="67"/>
      <c r="G615" s="69"/>
    </row>
    <row r="616" spans="2:7" ht="12.75" customHeight="1" x14ac:dyDescent="0.25">
      <c r="B616" s="78"/>
      <c r="C616" s="80" t="s">
        <v>675</v>
      </c>
      <c r="D616" s="67"/>
      <c r="E616" s="68"/>
      <c r="F616" s="67"/>
      <c r="G616" s="69"/>
    </row>
    <row r="617" spans="2:7" ht="12.75" customHeight="1" x14ac:dyDescent="0.25">
      <c r="B617" s="58" t="s">
        <v>682</v>
      </c>
      <c r="C617" s="99" t="s">
        <v>683</v>
      </c>
      <c r="D617" s="63" t="s">
        <v>20</v>
      </c>
      <c r="E617" s="64">
        <v>2779.3</v>
      </c>
      <c r="F617" s="61"/>
      <c r="G617" s="61" t="s">
        <v>556</v>
      </c>
    </row>
    <row r="618" spans="2:7" ht="12.75" customHeight="1" x14ac:dyDescent="0.25">
      <c r="B618" s="78"/>
      <c r="C618" s="80" t="s">
        <v>665</v>
      </c>
      <c r="D618" s="67"/>
      <c r="E618" s="68"/>
      <c r="F618" s="67">
        <f>E617/200</f>
        <v>13.896500000000001</v>
      </c>
      <c r="G618" s="69"/>
    </row>
    <row r="619" spans="2:7" ht="12.75" customHeight="1" x14ac:dyDescent="0.25">
      <c r="B619" s="78"/>
      <c r="C619" s="80" t="s">
        <v>666</v>
      </c>
      <c r="D619" s="67"/>
      <c r="E619" s="68"/>
      <c r="F619" s="67"/>
      <c r="G619" s="69"/>
    </row>
    <row r="620" spans="2:7" ht="12.75" customHeight="1" x14ac:dyDescent="0.25">
      <c r="B620" s="78"/>
      <c r="C620" s="80" t="s">
        <v>667</v>
      </c>
      <c r="D620" s="67"/>
      <c r="E620" s="68"/>
      <c r="F620" s="67"/>
      <c r="G620" s="69"/>
    </row>
    <row r="621" spans="2:7" ht="12.75" customHeight="1" x14ac:dyDescent="0.25">
      <c r="B621" s="78"/>
      <c r="C621" s="80" t="s">
        <v>668</v>
      </c>
      <c r="D621" s="67"/>
      <c r="E621" s="68"/>
      <c r="F621" s="67"/>
      <c r="G621" s="69"/>
    </row>
    <row r="622" spans="2:7" ht="12.75" customHeight="1" x14ac:dyDescent="0.25">
      <c r="B622" s="78"/>
      <c r="C622" s="80" t="s">
        <v>669</v>
      </c>
      <c r="D622" s="67"/>
      <c r="E622" s="68"/>
      <c r="F622" s="67"/>
      <c r="G622" s="69"/>
    </row>
    <row r="623" spans="2:7" ht="12.75" customHeight="1" x14ac:dyDescent="0.25">
      <c r="B623" s="78"/>
      <c r="C623" s="80" t="s">
        <v>670</v>
      </c>
      <c r="D623" s="67"/>
      <c r="E623" s="68"/>
      <c r="F623" s="67"/>
      <c r="G623" s="69"/>
    </row>
    <row r="624" spans="2:7" ht="12.75" customHeight="1" x14ac:dyDescent="0.25">
      <c r="B624" s="78"/>
      <c r="C624" s="80" t="s">
        <v>671</v>
      </c>
      <c r="D624" s="67"/>
      <c r="E624" s="68"/>
      <c r="F624" s="67"/>
      <c r="G624" s="69"/>
    </row>
    <row r="625" spans="2:7" ht="12.75" customHeight="1" x14ac:dyDescent="0.25">
      <c r="B625" s="78"/>
      <c r="C625" s="80" t="s">
        <v>672</v>
      </c>
      <c r="D625" s="67"/>
      <c r="E625" s="68"/>
      <c r="F625" s="67"/>
      <c r="G625" s="69"/>
    </row>
    <row r="626" spans="2:7" ht="12.75" customHeight="1" x14ac:dyDescent="0.25">
      <c r="B626" s="78"/>
      <c r="C626" s="80" t="s">
        <v>673</v>
      </c>
      <c r="D626" s="67"/>
      <c r="E626" s="68"/>
      <c r="F626" s="67"/>
      <c r="G626" s="69"/>
    </row>
    <row r="627" spans="2:7" ht="12.75" customHeight="1" x14ac:dyDescent="0.25">
      <c r="B627" s="78"/>
      <c r="C627" s="80" t="s">
        <v>674</v>
      </c>
      <c r="D627" s="67"/>
      <c r="E627" s="68"/>
      <c r="F627" s="67"/>
      <c r="G627" s="69"/>
    </row>
    <row r="628" spans="2:7" ht="12.75" customHeight="1" x14ac:dyDescent="0.25">
      <c r="B628" s="78"/>
      <c r="C628" s="80" t="s">
        <v>675</v>
      </c>
      <c r="D628" s="67"/>
      <c r="E628" s="68"/>
      <c r="F628" s="67"/>
      <c r="G628" s="69"/>
    </row>
    <row r="629" spans="2:7" ht="12.75" customHeight="1" x14ac:dyDescent="0.25">
      <c r="B629" s="58" t="s">
        <v>684</v>
      </c>
      <c r="C629" s="99" t="s">
        <v>685</v>
      </c>
      <c r="D629" s="63" t="s">
        <v>20</v>
      </c>
      <c r="E629" s="64">
        <v>572.9</v>
      </c>
      <c r="F629" s="61"/>
      <c r="G629" s="61" t="s">
        <v>556</v>
      </c>
    </row>
    <row r="630" spans="2:7" ht="12.75" customHeight="1" x14ac:dyDescent="0.25">
      <c r="B630" s="78"/>
      <c r="C630" s="80" t="s">
        <v>665</v>
      </c>
      <c r="D630" s="67"/>
      <c r="E630" s="68"/>
      <c r="F630" s="67">
        <f>E629/6</f>
        <v>95.483333333333334</v>
      </c>
      <c r="G630" s="69"/>
    </row>
    <row r="631" spans="2:7" ht="12.75" customHeight="1" x14ac:dyDescent="0.25">
      <c r="B631" s="78"/>
      <c r="C631" s="80" t="s">
        <v>666</v>
      </c>
      <c r="D631" s="67"/>
      <c r="E631" s="68"/>
      <c r="F631" s="67"/>
      <c r="G631" s="69"/>
    </row>
    <row r="632" spans="2:7" ht="12.75" customHeight="1" x14ac:dyDescent="0.25">
      <c r="B632" s="78"/>
      <c r="C632" s="80" t="s">
        <v>667</v>
      </c>
      <c r="D632" s="67"/>
      <c r="E632" s="68"/>
      <c r="F632" s="67"/>
      <c r="G632" s="69"/>
    </row>
    <row r="633" spans="2:7" ht="12.75" customHeight="1" x14ac:dyDescent="0.25">
      <c r="B633" s="78"/>
      <c r="C633" s="80" t="s">
        <v>668</v>
      </c>
      <c r="D633" s="67"/>
      <c r="E633" s="68"/>
      <c r="F633" s="67"/>
      <c r="G633" s="69"/>
    </row>
    <row r="634" spans="2:7" ht="12.75" customHeight="1" x14ac:dyDescent="0.25">
      <c r="B634" s="78"/>
      <c r="C634" s="80" t="s">
        <v>669</v>
      </c>
      <c r="D634" s="67"/>
      <c r="E634" s="68"/>
      <c r="F634" s="67"/>
      <c r="G634" s="69"/>
    </row>
    <row r="635" spans="2:7" ht="12.75" customHeight="1" x14ac:dyDescent="0.25">
      <c r="B635" s="78"/>
      <c r="C635" s="80" t="s">
        <v>670</v>
      </c>
      <c r="D635" s="67"/>
      <c r="E635" s="68"/>
      <c r="F635" s="67"/>
      <c r="G635" s="69"/>
    </row>
    <row r="636" spans="2:7" ht="12.75" customHeight="1" x14ac:dyDescent="0.25">
      <c r="B636" s="78"/>
      <c r="C636" s="80" t="s">
        <v>671</v>
      </c>
      <c r="D636" s="67"/>
      <c r="E636" s="68"/>
      <c r="F636" s="67"/>
      <c r="G636" s="69"/>
    </row>
    <row r="637" spans="2:7" ht="12.75" customHeight="1" x14ac:dyDescent="0.25">
      <c r="B637" s="78"/>
      <c r="C637" s="80" t="s">
        <v>672</v>
      </c>
      <c r="D637" s="67"/>
      <c r="E637" s="68"/>
      <c r="F637" s="67"/>
      <c r="G637" s="69"/>
    </row>
    <row r="638" spans="2:7" ht="12.75" customHeight="1" x14ac:dyDescent="0.25">
      <c r="B638" s="78"/>
      <c r="C638" s="80" t="s">
        <v>673</v>
      </c>
      <c r="D638" s="67"/>
      <c r="E638" s="68"/>
      <c r="F638" s="67"/>
      <c r="G638" s="69"/>
    </row>
    <row r="639" spans="2:7" ht="12.75" customHeight="1" x14ac:dyDescent="0.25">
      <c r="B639" s="78"/>
      <c r="C639" s="80" t="s">
        <v>674</v>
      </c>
      <c r="D639" s="67"/>
      <c r="E639" s="68"/>
      <c r="F639" s="67"/>
      <c r="G639" s="69"/>
    </row>
    <row r="640" spans="2:7" ht="12.75" customHeight="1" x14ac:dyDescent="0.25">
      <c r="B640" s="78"/>
      <c r="C640" s="80" t="s">
        <v>675</v>
      </c>
      <c r="D640" s="67"/>
      <c r="E640" s="68"/>
      <c r="F640" s="67"/>
      <c r="G640" s="69"/>
    </row>
    <row r="641" spans="2:7" ht="12.75" customHeight="1" x14ac:dyDescent="0.25">
      <c r="B641" s="58" t="s">
        <v>686</v>
      </c>
      <c r="C641" s="99" t="s">
        <v>687</v>
      </c>
      <c r="D641" s="63" t="s">
        <v>20</v>
      </c>
      <c r="E641" s="64">
        <v>5165.3999999999996</v>
      </c>
      <c r="F641" s="61"/>
      <c r="G641" s="61" t="s">
        <v>556</v>
      </c>
    </row>
    <row r="642" spans="2:7" ht="12.75" customHeight="1" x14ac:dyDescent="0.25">
      <c r="B642" s="78"/>
      <c r="C642" s="80" t="s">
        <v>665</v>
      </c>
      <c r="D642" s="67"/>
      <c r="E642" s="68"/>
      <c r="F642" s="67">
        <f>E641/6</f>
        <v>860.9</v>
      </c>
      <c r="G642" s="69"/>
    </row>
    <row r="643" spans="2:7" ht="12.75" customHeight="1" x14ac:dyDescent="0.25">
      <c r="B643" s="78"/>
      <c r="C643" s="80" t="s">
        <v>666</v>
      </c>
      <c r="D643" s="67"/>
      <c r="E643" s="68"/>
      <c r="F643" s="67"/>
      <c r="G643" s="69"/>
    </row>
    <row r="644" spans="2:7" ht="12.75" customHeight="1" x14ac:dyDescent="0.25">
      <c r="B644" s="78"/>
      <c r="C644" s="80" t="s">
        <v>667</v>
      </c>
      <c r="D644" s="67"/>
      <c r="E644" s="68"/>
      <c r="F644" s="67"/>
      <c r="G644" s="69"/>
    </row>
    <row r="645" spans="2:7" ht="12.75" customHeight="1" x14ac:dyDescent="0.25">
      <c r="B645" s="78"/>
      <c r="C645" s="80" t="s">
        <v>668</v>
      </c>
      <c r="D645" s="67"/>
      <c r="E645" s="68"/>
      <c r="F645" s="67"/>
      <c r="G645" s="69"/>
    </row>
    <row r="646" spans="2:7" ht="12.75" customHeight="1" x14ac:dyDescent="0.25">
      <c r="B646" s="78"/>
      <c r="C646" s="80" t="s">
        <v>669</v>
      </c>
      <c r="D646" s="67"/>
      <c r="E646" s="68"/>
      <c r="F646" s="67"/>
      <c r="G646" s="69"/>
    </row>
    <row r="647" spans="2:7" ht="12.75" customHeight="1" x14ac:dyDescent="0.25">
      <c r="B647" s="78"/>
      <c r="C647" s="80" t="s">
        <v>670</v>
      </c>
      <c r="D647" s="67"/>
      <c r="E647" s="68"/>
      <c r="F647" s="67"/>
      <c r="G647" s="69"/>
    </row>
    <row r="648" spans="2:7" ht="12.75" customHeight="1" x14ac:dyDescent="0.25">
      <c r="B648" s="78"/>
      <c r="C648" s="80" t="s">
        <v>671</v>
      </c>
      <c r="D648" s="67"/>
      <c r="E648" s="68"/>
      <c r="F648" s="67"/>
      <c r="G648" s="69"/>
    </row>
    <row r="649" spans="2:7" ht="12.75" customHeight="1" x14ac:dyDescent="0.25">
      <c r="B649" s="78"/>
      <c r="C649" s="80" t="s">
        <v>672</v>
      </c>
      <c r="D649" s="67"/>
      <c r="E649" s="68"/>
      <c r="F649" s="67"/>
      <c r="G649" s="69"/>
    </row>
    <row r="650" spans="2:7" ht="12.75" customHeight="1" x14ac:dyDescent="0.25">
      <c r="B650" s="78"/>
      <c r="C650" s="80" t="s">
        <v>673</v>
      </c>
      <c r="D650" s="67"/>
      <c r="E650" s="68"/>
      <c r="F650" s="67"/>
      <c r="G650" s="69"/>
    </row>
    <row r="651" spans="2:7" ht="12.75" customHeight="1" x14ac:dyDescent="0.25">
      <c r="B651" s="78"/>
      <c r="C651" s="80" t="s">
        <v>674</v>
      </c>
      <c r="D651" s="67"/>
      <c r="E651" s="68"/>
      <c r="F651" s="67"/>
      <c r="G651" s="69"/>
    </row>
    <row r="652" spans="2:7" ht="12.75" customHeight="1" x14ac:dyDescent="0.25">
      <c r="B652" s="78"/>
      <c r="C652" s="80" t="s">
        <v>675</v>
      </c>
      <c r="D652" s="67"/>
      <c r="E652" s="68"/>
      <c r="F652" s="67"/>
      <c r="G652" s="69"/>
    </row>
    <row r="653" spans="2:7" ht="12.75" customHeight="1" x14ac:dyDescent="0.25">
      <c r="B653" s="58" t="s">
        <v>688</v>
      </c>
      <c r="C653" s="99" t="s">
        <v>689</v>
      </c>
      <c r="D653" s="63" t="s">
        <v>15</v>
      </c>
      <c r="E653" s="64">
        <v>834.3</v>
      </c>
      <c r="F653" s="61">
        <f>E653*0.2/12.5</f>
        <v>13.348800000000001</v>
      </c>
      <c r="G653" s="61" t="s">
        <v>556</v>
      </c>
    </row>
    <row r="654" spans="2:7" ht="12.75" customHeight="1" x14ac:dyDescent="0.25">
      <c r="B654" s="58" t="s">
        <v>690</v>
      </c>
      <c r="C654" s="99" t="s">
        <v>691</v>
      </c>
      <c r="D654" s="63" t="s">
        <v>20</v>
      </c>
      <c r="E654" s="64">
        <v>1781.1</v>
      </c>
      <c r="F654" s="61"/>
      <c r="G654" s="61" t="s">
        <v>556</v>
      </c>
    </row>
    <row r="655" spans="2:7" ht="12.75" customHeight="1" x14ac:dyDescent="0.25">
      <c r="B655" s="78"/>
      <c r="C655" s="80" t="s">
        <v>665</v>
      </c>
      <c r="D655" s="67"/>
      <c r="E655" s="68"/>
      <c r="F655" s="67">
        <f>E654/35</f>
        <v>50.888571428571424</v>
      </c>
      <c r="G655" s="69"/>
    </row>
    <row r="656" spans="2:7" ht="12.75" customHeight="1" x14ac:dyDescent="0.25">
      <c r="B656" s="78"/>
      <c r="C656" s="80" t="s">
        <v>666</v>
      </c>
      <c r="D656" s="67"/>
      <c r="E656" s="68"/>
      <c r="F656" s="67"/>
      <c r="G656" s="69"/>
    </row>
    <row r="657" spans="2:7" ht="12.75" customHeight="1" x14ac:dyDescent="0.25">
      <c r="B657" s="78"/>
      <c r="C657" s="80" t="s">
        <v>667</v>
      </c>
      <c r="D657" s="67"/>
      <c r="E657" s="68"/>
      <c r="F657" s="67"/>
      <c r="G657" s="69"/>
    </row>
    <row r="658" spans="2:7" ht="12.75" customHeight="1" x14ac:dyDescent="0.25">
      <c r="B658" s="78"/>
      <c r="C658" s="80" t="s">
        <v>668</v>
      </c>
      <c r="D658" s="67"/>
      <c r="E658" s="68"/>
      <c r="F658" s="67"/>
      <c r="G658" s="69"/>
    </row>
    <row r="659" spans="2:7" ht="12.75" customHeight="1" x14ac:dyDescent="0.25">
      <c r="B659" s="78"/>
      <c r="C659" s="80" t="s">
        <v>669</v>
      </c>
      <c r="D659" s="67"/>
      <c r="E659" s="68"/>
      <c r="F659" s="67"/>
      <c r="G659" s="69"/>
    </row>
    <row r="660" spans="2:7" ht="12.75" customHeight="1" x14ac:dyDescent="0.25">
      <c r="B660" s="78"/>
      <c r="C660" s="80" t="s">
        <v>670</v>
      </c>
      <c r="D660" s="67"/>
      <c r="E660" s="68"/>
      <c r="F660" s="67"/>
      <c r="G660" s="69"/>
    </row>
    <row r="661" spans="2:7" ht="12.75" customHeight="1" x14ac:dyDescent="0.25">
      <c r="B661" s="78"/>
      <c r="C661" s="80" t="s">
        <v>671</v>
      </c>
      <c r="D661" s="67"/>
      <c r="E661" s="68"/>
      <c r="F661" s="67"/>
      <c r="G661" s="69"/>
    </row>
    <row r="662" spans="2:7" ht="12.75" customHeight="1" x14ac:dyDescent="0.25">
      <c r="B662" s="78"/>
      <c r="C662" s="80" t="s">
        <v>672</v>
      </c>
      <c r="D662" s="67"/>
      <c r="E662" s="68"/>
      <c r="F662" s="67"/>
      <c r="G662" s="69"/>
    </row>
    <row r="663" spans="2:7" ht="12.75" customHeight="1" x14ac:dyDescent="0.25">
      <c r="B663" s="78"/>
      <c r="C663" s="80" t="s">
        <v>673</v>
      </c>
      <c r="D663" s="67"/>
      <c r="E663" s="68"/>
      <c r="F663" s="67"/>
      <c r="G663" s="69"/>
    </row>
    <row r="664" spans="2:7" ht="12.75" customHeight="1" x14ac:dyDescent="0.25">
      <c r="B664" s="78"/>
      <c r="C664" s="80" t="s">
        <v>674</v>
      </c>
      <c r="D664" s="67"/>
      <c r="E664" s="68"/>
      <c r="F664" s="67"/>
      <c r="G664" s="69"/>
    </row>
    <row r="665" spans="2:7" ht="12.75" customHeight="1" x14ac:dyDescent="0.25">
      <c r="B665" s="78"/>
      <c r="C665" s="80" t="s">
        <v>675</v>
      </c>
      <c r="D665" s="67"/>
      <c r="E665" s="68"/>
      <c r="F665" s="67"/>
      <c r="G665" s="69"/>
    </row>
    <row r="666" spans="2:7" ht="12.75" customHeight="1" x14ac:dyDescent="0.25">
      <c r="B666" s="29" t="s">
        <v>692</v>
      </c>
      <c r="C666" s="104" t="s">
        <v>693</v>
      </c>
      <c r="D666" s="33"/>
      <c r="E666" s="35"/>
      <c r="F666" s="33"/>
      <c r="G666" s="34" t="s">
        <v>556</v>
      </c>
    </row>
    <row r="667" spans="2:7" ht="12.75" customHeight="1" x14ac:dyDescent="0.25">
      <c r="B667" s="58" t="s">
        <v>694</v>
      </c>
      <c r="C667" s="99" t="s">
        <v>695</v>
      </c>
      <c r="D667" s="63"/>
      <c r="E667" s="64"/>
      <c r="F667" s="61"/>
      <c r="G667" s="61"/>
    </row>
    <row r="668" spans="2:7" ht="12.75" customHeight="1" x14ac:dyDescent="0.25">
      <c r="B668" s="107" t="s">
        <v>696</v>
      </c>
      <c r="C668" s="108" t="s">
        <v>697</v>
      </c>
      <c r="D668" s="44" t="s">
        <v>390</v>
      </c>
      <c r="E668" s="109">
        <v>34</v>
      </c>
      <c r="F668" s="110"/>
      <c r="G668" s="47" t="s">
        <v>556</v>
      </c>
    </row>
    <row r="669" spans="2:7" ht="12.75" customHeight="1" x14ac:dyDescent="0.25">
      <c r="B669" s="107" t="s">
        <v>698</v>
      </c>
      <c r="C669" s="108" t="s">
        <v>699</v>
      </c>
      <c r="D669" s="44" t="s">
        <v>390</v>
      </c>
      <c r="E669" s="109">
        <v>6</v>
      </c>
      <c r="F669" s="110"/>
      <c r="G669" s="47" t="s">
        <v>556</v>
      </c>
    </row>
    <row r="670" spans="2:7" ht="12.75" customHeight="1" x14ac:dyDescent="0.25">
      <c r="B670" s="107" t="s">
        <v>700</v>
      </c>
      <c r="C670" s="108" t="s">
        <v>701</v>
      </c>
      <c r="D670" s="44" t="s">
        <v>390</v>
      </c>
      <c r="E670" s="109">
        <v>15</v>
      </c>
      <c r="F670" s="110"/>
      <c r="G670" s="47" t="s">
        <v>556</v>
      </c>
    </row>
    <row r="671" spans="2:7" ht="12.75" customHeight="1" x14ac:dyDescent="0.25">
      <c r="B671" s="107" t="s">
        <v>702</v>
      </c>
      <c r="C671" s="108" t="s">
        <v>703</v>
      </c>
      <c r="D671" s="44" t="s">
        <v>390</v>
      </c>
      <c r="E671" s="109">
        <v>9</v>
      </c>
      <c r="F671" s="110"/>
      <c r="G671" s="47" t="s">
        <v>556</v>
      </c>
    </row>
    <row r="672" spans="2:7" ht="12.75" customHeight="1" x14ac:dyDescent="0.25">
      <c r="B672" s="107" t="s">
        <v>704</v>
      </c>
      <c r="C672" s="108" t="s">
        <v>705</v>
      </c>
      <c r="D672" s="44" t="s">
        <v>390</v>
      </c>
      <c r="E672" s="109">
        <v>10</v>
      </c>
      <c r="F672" s="110"/>
      <c r="G672" s="47"/>
    </row>
    <row r="673" spans="2:7" ht="12.75" customHeight="1" x14ac:dyDescent="0.25">
      <c r="B673" s="107" t="s">
        <v>706</v>
      </c>
      <c r="C673" s="108" t="s">
        <v>707</v>
      </c>
      <c r="D673" s="44" t="s">
        <v>390</v>
      </c>
      <c r="E673" s="109">
        <v>2</v>
      </c>
      <c r="F673" s="110"/>
      <c r="G673" s="47" t="s">
        <v>556</v>
      </c>
    </row>
    <row r="674" spans="2:7" ht="12.75" customHeight="1" x14ac:dyDescent="0.25">
      <c r="B674" s="107" t="s">
        <v>708</v>
      </c>
      <c r="C674" s="108" t="s">
        <v>709</v>
      </c>
      <c r="D674" s="44" t="s">
        <v>390</v>
      </c>
      <c r="E674" s="109">
        <v>2</v>
      </c>
      <c r="F674" s="110"/>
      <c r="G674" s="47"/>
    </row>
    <row r="675" spans="2:7" ht="12.75" customHeight="1" x14ac:dyDescent="0.25">
      <c r="B675" s="58" t="s">
        <v>710</v>
      </c>
      <c r="C675" s="99" t="s">
        <v>711</v>
      </c>
      <c r="D675" s="63"/>
      <c r="E675" s="64"/>
      <c r="F675" s="61"/>
      <c r="G675" s="61" t="s">
        <v>556</v>
      </c>
    </row>
    <row r="676" spans="2:7" ht="12.75" customHeight="1" x14ac:dyDescent="0.25">
      <c r="B676" s="107" t="s">
        <v>712</v>
      </c>
      <c r="C676" s="108" t="s">
        <v>713</v>
      </c>
      <c r="D676" s="44" t="s">
        <v>390</v>
      </c>
      <c r="E676" s="109">
        <v>44</v>
      </c>
      <c r="F676" s="110"/>
      <c r="G676" s="47" t="s">
        <v>556</v>
      </c>
    </row>
    <row r="677" spans="2:7" ht="12.75" customHeight="1" x14ac:dyDescent="0.25">
      <c r="B677" s="107" t="s">
        <v>714</v>
      </c>
      <c r="C677" s="108" t="s">
        <v>715</v>
      </c>
      <c r="D677" s="44" t="s">
        <v>716</v>
      </c>
      <c r="E677" s="109">
        <v>34</v>
      </c>
      <c r="F677" s="110"/>
      <c r="G677" s="47" t="s">
        <v>556</v>
      </c>
    </row>
    <row r="678" spans="2:7" ht="12.75" customHeight="1" x14ac:dyDescent="0.25">
      <c r="B678" s="107" t="s">
        <v>717</v>
      </c>
      <c r="C678" s="108" t="s">
        <v>718</v>
      </c>
      <c r="D678" s="44" t="s">
        <v>390</v>
      </c>
      <c r="E678" s="109">
        <v>12</v>
      </c>
      <c r="F678" s="110"/>
      <c r="G678" s="47" t="s">
        <v>556</v>
      </c>
    </row>
    <row r="679" spans="2:7" ht="12.75" customHeight="1" x14ac:dyDescent="0.25">
      <c r="B679" s="107" t="s">
        <v>719</v>
      </c>
      <c r="C679" s="108" t="s">
        <v>720</v>
      </c>
      <c r="D679" s="44" t="s">
        <v>390</v>
      </c>
      <c r="E679" s="109">
        <v>16</v>
      </c>
      <c r="F679" s="110"/>
      <c r="G679" s="47" t="s">
        <v>556</v>
      </c>
    </row>
    <row r="680" spans="2:7" ht="12.75" customHeight="1" x14ac:dyDescent="0.25">
      <c r="B680" s="107" t="s">
        <v>721</v>
      </c>
      <c r="C680" s="108" t="s">
        <v>722</v>
      </c>
      <c r="D680" s="44" t="s">
        <v>390</v>
      </c>
      <c r="E680" s="109">
        <v>10</v>
      </c>
      <c r="F680" s="110"/>
      <c r="G680" s="47" t="s">
        <v>556</v>
      </c>
    </row>
    <row r="681" spans="2:7" ht="12.75" customHeight="1" x14ac:dyDescent="0.25">
      <c r="B681" s="107" t="s">
        <v>723</v>
      </c>
      <c r="C681" s="108" t="s">
        <v>724</v>
      </c>
      <c r="D681" s="44" t="s">
        <v>390</v>
      </c>
      <c r="E681" s="109">
        <v>12</v>
      </c>
      <c r="F681" s="110"/>
      <c r="G681" s="47" t="s">
        <v>556</v>
      </c>
    </row>
    <row r="682" spans="2:7" ht="12.75" customHeight="1" x14ac:dyDescent="0.25">
      <c r="B682" s="107" t="s">
        <v>725</v>
      </c>
      <c r="C682" s="108" t="s">
        <v>726</v>
      </c>
      <c r="D682" s="44" t="s">
        <v>390</v>
      </c>
      <c r="E682" s="109">
        <v>10</v>
      </c>
      <c r="F682" s="110"/>
      <c r="G682" s="47" t="s">
        <v>556</v>
      </c>
    </row>
    <row r="683" spans="2:7" ht="12.75" customHeight="1" x14ac:dyDescent="0.25">
      <c r="B683" s="107" t="s">
        <v>727</v>
      </c>
      <c r="C683" s="108" t="s">
        <v>728</v>
      </c>
      <c r="D683" s="44" t="s">
        <v>390</v>
      </c>
      <c r="E683" s="109">
        <v>8</v>
      </c>
      <c r="F683" s="110"/>
      <c r="G683" s="47" t="s">
        <v>556</v>
      </c>
    </row>
    <row r="684" spans="2:7" ht="12.75" customHeight="1" x14ac:dyDescent="0.25">
      <c r="B684" s="107" t="s">
        <v>729</v>
      </c>
      <c r="C684" s="108" t="s">
        <v>730</v>
      </c>
      <c r="D684" s="44" t="s">
        <v>390</v>
      </c>
      <c r="E684" s="109">
        <v>2</v>
      </c>
      <c r="F684" s="110"/>
      <c r="G684" s="47" t="s">
        <v>556</v>
      </c>
    </row>
    <row r="685" spans="2:7" ht="12.75" customHeight="1" x14ac:dyDescent="0.25">
      <c r="B685" s="107" t="s">
        <v>731</v>
      </c>
      <c r="C685" s="108" t="s">
        <v>732</v>
      </c>
      <c r="D685" s="44" t="s">
        <v>390</v>
      </c>
      <c r="E685" s="109">
        <v>8</v>
      </c>
      <c r="F685" s="110"/>
      <c r="G685" s="47" t="s">
        <v>556</v>
      </c>
    </row>
    <row r="686" spans="2:7" ht="12.75" customHeight="1" x14ac:dyDescent="0.25">
      <c r="B686" s="107" t="s">
        <v>733</v>
      </c>
      <c r="C686" s="108" t="s">
        <v>734</v>
      </c>
      <c r="D686" s="44" t="s">
        <v>390</v>
      </c>
      <c r="E686" s="109">
        <v>51</v>
      </c>
      <c r="F686" s="110"/>
      <c r="G686" s="47"/>
    </row>
    <row r="687" spans="2:7" ht="12.75" customHeight="1" x14ac:dyDescent="0.25">
      <c r="B687" s="29" t="s">
        <v>735</v>
      </c>
      <c r="C687" s="104" t="s">
        <v>736</v>
      </c>
      <c r="D687" s="33"/>
      <c r="E687" s="35"/>
      <c r="F687" s="33"/>
      <c r="G687" s="34"/>
    </row>
    <row r="688" spans="2:7" ht="12.75" customHeight="1" x14ac:dyDescent="0.25">
      <c r="B688" s="58" t="s">
        <v>737</v>
      </c>
      <c r="C688" s="99" t="s">
        <v>738</v>
      </c>
      <c r="D688" s="63" t="s">
        <v>20</v>
      </c>
      <c r="E688" s="64">
        <v>67</v>
      </c>
      <c r="F688" s="61"/>
      <c r="G688" s="61"/>
    </row>
    <row r="689" spans="2:7" ht="12.75" customHeight="1" x14ac:dyDescent="0.25">
      <c r="B689" s="58" t="s">
        <v>739</v>
      </c>
      <c r="C689" s="99" t="s">
        <v>740</v>
      </c>
      <c r="D689" s="63" t="s">
        <v>390</v>
      </c>
      <c r="E689" s="64">
        <v>4</v>
      </c>
      <c r="F689" s="61"/>
      <c r="G689" s="61" t="s">
        <v>556</v>
      </c>
    </row>
    <row r="690" spans="2:7" ht="12.75" customHeight="1" x14ac:dyDescent="0.25">
      <c r="B690" s="58" t="s">
        <v>741</v>
      </c>
      <c r="C690" s="99" t="s">
        <v>742</v>
      </c>
      <c r="D690" s="63" t="s">
        <v>390</v>
      </c>
      <c r="E690" s="64">
        <v>10</v>
      </c>
      <c r="F690" s="61"/>
      <c r="G690" s="61"/>
    </row>
    <row r="691" spans="2:7" ht="12.75" customHeight="1" x14ac:dyDescent="0.25">
      <c r="B691" s="58" t="s">
        <v>743</v>
      </c>
      <c r="C691" s="99" t="s">
        <v>744</v>
      </c>
      <c r="D691" s="63" t="s">
        <v>20</v>
      </c>
      <c r="E691" s="64">
        <v>64.8</v>
      </c>
      <c r="F691" s="61">
        <f>E691/(0.3*0.3)</f>
        <v>720</v>
      </c>
      <c r="G691" s="61" t="s">
        <v>556</v>
      </c>
    </row>
    <row r="692" spans="2:7" ht="12.75" customHeight="1" x14ac:dyDescent="0.25">
      <c r="B692" s="58" t="s">
        <v>745</v>
      </c>
      <c r="C692" s="99" t="s">
        <v>746</v>
      </c>
      <c r="D692" s="63" t="s">
        <v>15</v>
      </c>
      <c r="E692" s="64">
        <v>511.9</v>
      </c>
      <c r="F692" s="61">
        <f>E692/1.48</f>
        <v>345.87837837837839</v>
      </c>
      <c r="G692" s="61" t="s">
        <v>556</v>
      </c>
    </row>
    <row r="693" spans="2:7" ht="12.75" customHeight="1" x14ac:dyDescent="0.25">
      <c r="B693" s="58" t="s">
        <v>747</v>
      </c>
      <c r="C693" s="99" t="s">
        <v>748</v>
      </c>
      <c r="D693" s="63" t="s">
        <v>15</v>
      </c>
      <c r="E693" s="64">
        <v>39.1</v>
      </c>
      <c r="F693" s="61"/>
      <c r="G693" s="61"/>
    </row>
    <row r="694" spans="2:7" ht="12.75" customHeight="1" x14ac:dyDescent="0.25">
      <c r="B694" s="58" t="s">
        <v>749</v>
      </c>
      <c r="C694" s="99" t="s">
        <v>750</v>
      </c>
      <c r="D694" s="63" t="s">
        <v>15</v>
      </c>
      <c r="E694" s="64">
        <v>39.1</v>
      </c>
      <c r="F694" s="61"/>
      <c r="G694" s="61"/>
    </row>
    <row r="695" spans="2:7" ht="12.75" customHeight="1" x14ac:dyDescent="0.25">
      <c r="B695" s="58" t="s">
        <v>751</v>
      </c>
      <c r="C695" s="99" t="s">
        <v>752</v>
      </c>
      <c r="D695" s="63" t="s">
        <v>390</v>
      </c>
      <c r="E695" s="64">
        <v>12</v>
      </c>
      <c r="F695" s="61"/>
      <c r="G695" s="61" t="s">
        <v>556</v>
      </c>
    </row>
    <row r="696" spans="2:7" ht="12.75" customHeight="1" x14ac:dyDescent="0.25">
      <c r="B696" s="58" t="s">
        <v>753</v>
      </c>
      <c r="C696" s="99" t="s">
        <v>754</v>
      </c>
      <c r="D696" s="63" t="s">
        <v>33</v>
      </c>
      <c r="E696" s="64">
        <v>1</v>
      </c>
      <c r="F696" s="61"/>
      <c r="G696" s="61" t="s">
        <v>556</v>
      </c>
    </row>
    <row r="697" spans="2:7" ht="12.75" customHeight="1" x14ac:dyDescent="0.25">
      <c r="B697" s="58" t="s">
        <v>755</v>
      </c>
      <c r="C697" s="99" t="s">
        <v>756</v>
      </c>
      <c r="D697" s="63" t="s">
        <v>15</v>
      </c>
      <c r="E697" s="64">
        <v>7</v>
      </c>
      <c r="F697" s="61"/>
      <c r="G697" s="61" t="s">
        <v>556</v>
      </c>
    </row>
    <row r="698" spans="2:7" ht="12.75" customHeight="1" x14ac:dyDescent="0.25">
      <c r="B698" s="29" t="s">
        <v>757</v>
      </c>
      <c r="C698" s="104" t="s">
        <v>758</v>
      </c>
      <c r="D698" s="33"/>
      <c r="E698" s="35"/>
      <c r="F698" s="33"/>
      <c r="G698" s="34" t="s">
        <v>556</v>
      </c>
    </row>
    <row r="699" spans="2:7" ht="12.75" customHeight="1" x14ac:dyDescent="0.25">
      <c r="B699" s="58" t="s">
        <v>759</v>
      </c>
      <c r="C699" s="99" t="s">
        <v>760</v>
      </c>
      <c r="D699" s="63"/>
      <c r="E699" s="64"/>
      <c r="F699" s="61"/>
      <c r="G699" s="61" t="s">
        <v>556</v>
      </c>
    </row>
    <row r="700" spans="2:7" ht="12.75" customHeight="1" x14ac:dyDescent="0.25">
      <c r="B700" s="107" t="s">
        <v>761</v>
      </c>
      <c r="C700" s="108"/>
      <c r="D700" s="44" t="s">
        <v>20</v>
      </c>
      <c r="E700" s="109"/>
      <c r="F700" s="110"/>
      <c r="G700" s="47"/>
    </row>
    <row r="701" spans="2:7" ht="12.75" customHeight="1" x14ac:dyDescent="0.25">
      <c r="B701" s="107" t="s">
        <v>762</v>
      </c>
      <c r="C701" s="108" t="s">
        <v>763</v>
      </c>
      <c r="D701" s="44" t="s">
        <v>390</v>
      </c>
      <c r="E701" s="109">
        <v>12</v>
      </c>
      <c r="F701" s="110"/>
      <c r="G701" s="47" t="s">
        <v>556</v>
      </c>
    </row>
    <row r="702" spans="2:7" ht="12.75" customHeight="1" x14ac:dyDescent="0.25">
      <c r="B702" s="107" t="s">
        <v>764</v>
      </c>
      <c r="C702" s="108" t="s">
        <v>765</v>
      </c>
      <c r="D702" s="44" t="s">
        <v>390</v>
      </c>
      <c r="E702" s="109">
        <v>2</v>
      </c>
      <c r="F702" s="110"/>
      <c r="G702" s="47" t="s">
        <v>556</v>
      </c>
    </row>
    <row r="703" spans="2:7" ht="12.75" customHeight="1" x14ac:dyDescent="0.25">
      <c r="B703" s="29" t="s">
        <v>766</v>
      </c>
      <c r="C703" s="104" t="s">
        <v>767</v>
      </c>
      <c r="D703" s="33" t="s">
        <v>390</v>
      </c>
      <c r="E703" s="35">
        <v>1</v>
      </c>
      <c r="F703" s="33"/>
      <c r="G703" s="34"/>
    </row>
    <row r="704" spans="2:7" ht="12.75" customHeight="1" x14ac:dyDescent="0.25">
      <c r="B704" s="29" t="s">
        <v>768</v>
      </c>
      <c r="C704" s="104" t="s">
        <v>769</v>
      </c>
      <c r="D704" s="33" t="s">
        <v>33</v>
      </c>
      <c r="E704" s="35">
        <v>1</v>
      </c>
      <c r="F704" s="33"/>
      <c r="G704" s="34"/>
    </row>
    <row r="705" spans="2:7" ht="12.75" customHeight="1" x14ac:dyDescent="0.25">
      <c r="B705" s="148" t="s">
        <v>770</v>
      </c>
      <c r="C705" s="148"/>
      <c r="D705" s="26"/>
      <c r="E705" s="27"/>
      <c r="F705" s="26"/>
      <c r="G705" s="28"/>
    </row>
    <row r="706" spans="2:7" ht="12.75" customHeight="1" x14ac:dyDescent="0.25">
      <c r="B706" s="117"/>
      <c r="C706" s="118"/>
      <c r="D706" s="52"/>
      <c r="E706" s="103"/>
      <c r="F706" s="52"/>
      <c r="G706" s="53"/>
    </row>
    <row r="707" spans="2:7" ht="12.75" customHeight="1" x14ac:dyDescent="0.25">
      <c r="B707" s="119">
        <v>4</v>
      </c>
      <c r="C707" s="25" t="s">
        <v>771</v>
      </c>
      <c r="D707" s="26"/>
      <c r="E707" s="27"/>
      <c r="F707" s="26"/>
      <c r="G707" s="28"/>
    </row>
    <row r="708" spans="2:7" ht="12.75" customHeight="1" x14ac:dyDescent="0.25">
      <c r="B708" s="58" t="s">
        <v>772</v>
      </c>
      <c r="C708" s="99" t="s">
        <v>773</v>
      </c>
      <c r="D708" s="63" t="s">
        <v>15</v>
      </c>
      <c r="E708" s="64">
        <v>7</v>
      </c>
      <c r="F708" s="61"/>
      <c r="G708" s="61"/>
    </row>
    <row r="709" spans="2:7" ht="12.75" customHeight="1" x14ac:dyDescent="0.25">
      <c r="B709" s="58" t="s">
        <v>774</v>
      </c>
      <c r="C709" s="99" t="s">
        <v>775</v>
      </c>
      <c r="D709" s="63" t="s">
        <v>33</v>
      </c>
      <c r="E709" s="64">
        <v>1</v>
      </c>
      <c r="F709" s="61"/>
      <c r="G709" s="61"/>
    </row>
    <row r="710" spans="2:7" ht="12.75" customHeight="1" x14ac:dyDescent="0.25">
      <c r="B710" s="58" t="s">
        <v>776</v>
      </c>
      <c r="C710" s="99" t="s">
        <v>777</v>
      </c>
      <c r="D710" s="63" t="s">
        <v>33</v>
      </c>
      <c r="E710" s="64">
        <v>1</v>
      </c>
      <c r="F710" s="61"/>
      <c r="G710" s="61"/>
    </row>
    <row r="711" spans="2:7" ht="12.75" customHeight="1" x14ac:dyDescent="0.25">
      <c r="B711" s="58" t="s">
        <v>778</v>
      </c>
      <c r="C711" s="99" t="s">
        <v>779</v>
      </c>
      <c r="D711" s="63" t="s">
        <v>20</v>
      </c>
      <c r="E711" s="64">
        <v>12</v>
      </c>
      <c r="F711" s="61"/>
      <c r="G711" s="61"/>
    </row>
    <row r="712" spans="2:7" ht="12.75" customHeight="1" x14ac:dyDescent="0.25">
      <c r="B712" s="148" t="s">
        <v>780</v>
      </c>
      <c r="C712" s="148"/>
      <c r="D712" s="26"/>
      <c r="E712" s="27"/>
      <c r="F712" s="26"/>
      <c r="G712" s="28"/>
    </row>
    <row r="713" spans="2:7" ht="12.75" customHeight="1" x14ac:dyDescent="0.25">
      <c r="B713" s="146"/>
      <c r="C713" s="146"/>
      <c r="D713" s="52"/>
      <c r="E713" s="103"/>
      <c r="F713" s="52"/>
      <c r="G713" s="53"/>
    </row>
    <row r="714" spans="2:7" ht="12.75" customHeight="1" x14ac:dyDescent="0.25">
      <c r="B714" s="148" t="s">
        <v>781</v>
      </c>
      <c r="C714" s="148"/>
      <c r="D714" s="26"/>
      <c r="E714" s="27"/>
      <c r="F714" s="26"/>
      <c r="G714" s="28"/>
    </row>
    <row r="715" spans="2:7" ht="12.75" customHeight="1" x14ac:dyDescent="0.25">
      <c r="B715" s="58" t="s">
        <v>782</v>
      </c>
      <c r="C715" s="99" t="s">
        <v>783</v>
      </c>
      <c r="D715" s="63" t="s">
        <v>20</v>
      </c>
      <c r="E715" s="64">
        <v>621.79999999999995</v>
      </c>
      <c r="F715" s="61"/>
      <c r="G715" s="61"/>
    </row>
    <row r="716" spans="2:7" ht="12.75" customHeight="1" x14ac:dyDescent="0.25">
      <c r="B716" s="58" t="s">
        <v>784</v>
      </c>
      <c r="C716" s="99" t="s">
        <v>785</v>
      </c>
      <c r="D716" s="63" t="s">
        <v>20</v>
      </c>
      <c r="E716" s="64">
        <v>323.3</v>
      </c>
      <c r="F716" s="61"/>
      <c r="G716" s="61"/>
    </row>
    <row r="717" spans="2:7" ht="12.75" customHeight="1" x14ac:dyDescent="0.25">
      <c r="B717" s="58" t="s">
        <v>786</v>
      </c>
      <c r="C717" s="99" t="s">
        <v>787</v>
      </c>
      <c r="D717" s="63" t="s">
        <v>390</v>
      </c>
      <c r="E717" s="64">
        <v>10</v>
      </c>
      <c r="F717" s="61"/>
      <c r="G717" s="61"/>
    </row>
    <row r="718" spans="2:7" ht="12.75" customHeight="1" x14ac:dyDescent="0.25">
      <c r="B718" s="58" t="s">
        <v>788</v>
      </c>
      <c r="C718" s="99" t="s">
        <v>789</v>
      </c>
      <c r="D718" s="63" t="s">
        <v>390</v>
      </c>
      <c r="E718" s="64">
        <v>2</v>
      </c>
      <c r="F718" s="61"/>
      <c r="G718" s="61"/>
    </row>
    <row r="719" spans="2:7" ht="12.75" customHeight="1" x14ac:dyDescent="0.25">
      <c r="B719" s="58" t="s">
        <v>790</v>
      </c>
      <c r="C719" s="99" t="s">
        <v>791</v>
      </c>
      <c r="D719" s="63" t="s">
        <v>20</v>
      </c>
      <c r="E719" s="64">
        <v>94.5</v>
      </c>
      <c r="F719" s="61"/>
      <c r="G719" s="61"/>
    </row>
    <row r="720" spans="2:7" ht="12.75" customHeight="1" x14ac:dyDescent="0.25">
      <c r="B720" s="58" t="s">
        <v>792</v>
      </c>
      <c r="C720" s="99" t="s">
        <v>793</v>
      </c>
      <c r="D720" s="63" t="s">
        <v>33</v>
      </c>
      <c r="E720" s="64">
        <v>1</v>
      </c>
      <c r="F720" s="61"/>
      <c r="G720" s="61"/>
    </row>
    <row r="721" spans="2:7" ht="12.75" customHeight="1" x14ac:dyDescent="0.25">
      <c r="B721" s="58" t="s">
        <v>794</v>
      </c>
      <c r="C721" s="99" t="s">
        <v>795</v>
      </c>
      <c r="D721" s="63" t="s">
        <v>390</v>
      </c>
      <c r="E721" s="64">
        <v>10</v>
      </c>
      <c r="F721" s="61"/>
      <c r="G721" s="61"/>
    </row>
    <row r="722" spans="2:7" ht="12.75" customHeight="1" x14ac:dyDescent="0.25">
      <c r="B722" s="58" t="s">
        <v>796</v>
      </c>
      <c r="C722" s="99" t="s">
        <v>797</v>
      </c>
      <c r="D722" s="63" t="s">
        <v>261</v>
      </c>
      <c r="E722" s="64">
        <v>6368</v>
      </c>
      <c r="F722" s="61"/>
      <c r="G722" s="61"/>
    </row>
    <row r="723" spans="2:7" ht="12.75" customHeight="1" x14ac:dyDescent="0.25">
      <c r="B723" s="58" t="s">
        <v>798</v>
      </c>
      <c r="C723" s="99" t="s">
        <v>799</v>
      </c>
      <c r="D723" s="63" t="s">
        <v>261</v>
      </c>
      <c r="E723" s="64">
        <v>718.2</v>
      </c>
      <c r="F723" s="61"/>
      <c r="G723" s="61"/>
    </row>
    <row r="724" spans="2:7" ht="12.75" customHeight="1" x14ac:dyDescent="0.25">
      <c r="B724" s="58" t="s">
        <v>800</v>
      </c>
      <c r="C724" s="99" t="s">
        <v>801</v>
      </c>
      <c r="D724" s="63" t="s">
        <v>261</v>
      </c>
      <c r="E724" s="64">
        <v>4447</v>
      </c>
      <c r="F724" s="61"/>
      <c r="G724" s="61"/>
    </row>
    <row r="725" spans="2:7" ht="12.75" customHeight="1" x14ac:dyDescent="0.25">
      <c r="B725" s="148" t="s">
        <v>802</v>
      </c>
      <c r="C725" s="148"/>
      <c r="D725" s="26"/>
      <c r="E725" s="27"/>
      <c r="F725" s="26"/>
      <c r="G725" s="28"/>
    </row>
    <row r="726" spans="2:7" ht="12.75" customHeight="1" x14ac:dyDescent="0.25">
      <c r="B726" s="146"/>
      <c r="C726" s="146"/>
      <c r="D726" s="146"/>
      <c r="E726" s="146"/>
      <c r="F726" s="146"/>
      <c r="G726" s="146"/>
    </row>
    <row r="727" spans="2:7" ht="12.75" customHeight="1" x14ac:dyDescent="0.25">
      <c r="B727" s="147" t="s">
        <v>803</v>
      </c>
      <c r="C727" s="147"/>
      <c r="D727" s="147"/>
      <c r="E727" s="147"/>
      <c r="F727" s="147"/>
      <c r="G727" s="147"/>
    </row>
  </sheetData>
  <mergeCells count="17">
    <mergeCell ref="A1:G1"/>
    <mergeCell ref="D4:D5"/>
    <mergeCell ref="E4:E5"/>
    <mergeCell ref="B28:C28"/>
    <mergeCell ref="B131:C131"/>
    <mergeCell ref="B132:C132"/>
    <mergeCell ref="I154:I158"/>
    <mergeCell ref="I323:I326"/>
    <mergeCell ref="I370:I376"/>
    <mergeCell ref="I488:I489"/>
    <mergeCell ref="B726:G726"/>
    <mergeCell ref="B727:G727"/>
    <mergeCell ref="B705:C705"/>
    <mergeCell ref="B712:C712"/>
    <mergeCell ref="B713:C713"/>
    <mergeCell ref="B714:C714"/>
    <mergeCell ref="B725:C725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0"/>
  <sheetViews>
    <sheetView tabSelected="1" zoomScaleNormal="100" workbookViewId="0">
      <selection activeCell="F4" sqref="F4"/>
    </sheetView>
  </sheetViews>
  <sheetFormatPr baseColWidth="10" defaultColWidth="9.33203125" defaultRowHeight="13.8" x14ac:dyDescent="0.3"/>
  <cols>
    <col min="1" max="1" width="5" style="128" customWidth="1"/>
    <col min="2" max="2" width="34.44140625" style="145" bestFit="1" customWidth="1"/>
    <col min="3" max="3" width="10.6640625" style="145" customWidth="1"/>
    <col min="4" max="4" width="10.44140625" style="145" customWidth="1"/>
    <col min="5" max="5" width="10.6640625" style="145" customWidth="1"/>
    <col min="6" max="6" width="8.77734375" style="122" customWidth="1"/>
    <col min="7" max="7" width="39.44140625" style="165" bestFit="1" customWidth="1"/>
    <col min="8" max="8" width="6.33203125" style="169" bestFit="1" customWidth="1"/>
    <col min="9" max="16" width="8.77734375" style="122" customWidth="1"/>
    <col min="17" max="17" width="9.44140625" style="171" bestFit="1" customWidth="1"/>
    <col min="18" max="18" width="8.77734375" style="122" customWidth="1"/>
    <col min="19" max="19" width="28.6640625" style="122" customWidth="1"/>
    <col min="20" max="1024" width="8.77734375" style="122" customWidth="1"/>
    <col min="1025" max="16384" width="9.33203125" style="122"/>
  </cols>
  <sheetData>
    <row r="1" spans="1:8" x14ac:dyDescent="0.3">
      <c r="A1" s="120"/>
      <c r="B1" s="129"/>
      <c r="C1" s="129"/>
      <c r="D1" s="129"/>
      <c r="E1" s="129"/>
      <c r="F1" s="121"/>
    </row>
    <row r="2" spans="1:8" x14ac:dyDescent="0.3">
      <c r="A2" s="123"/>
      <c r="B2" s="130" t="s">
        <v>804</v>
      </c>
      <c r="C2" s="129"/>
      <c r="D2" s="129"/>
      <c r="E2" s="129"/>
      <c r="F2" s="121"/>
    </row>
    <row r="3" spans="1:8" x14ac:dyDescent="0.3">
      <c r="A3" s="124"/>
      <c r="B3" s="130"/>
      <c r="C3" s="131"/>
      <c r="D3" s="131"/>
      <c r="E3" s="131"/>
      <c r="F3" s="121"/>
    </row>
    <row r="4" spans="1:8" ht="22.5" customHeight="1" x14ac:dyDescent="0.3">
      <c r="A4" s="125"/>
      <c r="B4" s="132" t="s">
        <v>805</v>
      </c>
      <c r="C4" s="133" t="s">
        <v>806</v>
      </c>
      <c r="D4" s="133" t="s">
        <v>807</v>
      </c>
      <c r="E4" s="133"/>
      <c r="F4" s="126"/>
    </row>
    <row r="5" spans="1:8" x14ac:dyDescent="0.3">
      <c r="A5" s="127"/>
      <c r="B5" s="134"/>
      <c r="C5" s="133" t="s">
        <v>808</v>
      </c>
      <c r="D5" s="133" t="s">
        <v>808</v>
      </c>
      <c r="E5" s="133" t="s">
        <v>809</v>
      </c>
      <c r="F5" s="126"/>
    </row>
    <row r="6" spans="1:8" x14ac:dyDescent="0.3">
      <c r="A6" s="127"/>
      <c r="B6" s="133"/>
      <c r="C6" s="133"/>
      <c r="D6" s="133"/>
      <c r="E6" s="133"/>
      <c r="F6" s="126"/>
    </row>
    <row r="7" spans="1:8" x14ac:dyDescent="0.3">
      <c r="A7" s="123"/>
      <c r="B7" s="167" t="s">
        <v>810</v>
      </c>
      <c r="C7" s="135">
        <v>5000000</v>
      </c>
      <c r="D7" s="135">
        <v>10000000</v>
      </c>
      <c r="E7" s="136">
        <v>370</v>
      </c>
      <c r="F7" s="126"/>
      <c r="G7" s="166"/>
      <c r="H7" s="170"/>
    </row>
    <row r="8" spans="1:8" x14ac:dyDescent="0.3">
      <c r="A8" s="127"/>
      <c r="B8" s="167" t="s">
        <v>811</v>
      </c>
      <c r="C8" s="135">
        <v>3500000</v>
      </c>
      <c r="D8" s="135">
        <v>7000000</v>
      </c>
      <c r="E8" s="136">
        <v>259</v>
      </c>
      <c r="F8" s="126"/>
    </row>
    <row r="9" spans="1:8" x14ac:dyDescent="0.3">
      <c r="A9" s="127"/>
      <c r="B9" s="167" t="s">
        <v>812</v>
      </c>
      <c r="C9" s="135">
        <v>2500000</v>
      </c>
      <c r="D9" s="135">
        <v>5000000</v>
      </c>
      <c r="E9" s="136">
        <v>185</v>
      </c>
      <c r="F9" s="126"/>
    </row>
    <row r="10" spans="1:8" x14ac:dyDescent="0.3">
      <c r="A10" s="125"/>
      <c r="B10" s="167" t="s">
        <v>813</v>
      </c>
      <c r="C10" s="135">
        <v>2500000</v>
      </c>
      <c r="D10" s="135">
        <v>5000000</v>
      </c>
      <c r="E10" s="136">
        <v>185</v>
      </c>
      <c r="F10" s="126"/>
    </row>
    <row r="11" spans="1:8" x14ac:dyDescent="0.3">
      <c r="A11" s="127"/>
      <c r="B11" s="133" t="s">
        <v>814</v>
      </c>
      <c r="C11" s="135">
        <v>2500000</v>
      </c>
      <c r="D11" s="135">
        <v>5000000</v>
      </c>
      <c r="E11" s="136">
        <v>185</v>
      </c>
      <c r="F11" s="126"/>
    </row>
    <row r="12" spans="1:8" x14ac:dyDescent="0.3">
      <c r="A12" s="127"/>
      <c r="B12" s="133" t="s">
        <v>815</v>
      </c>
      <c r="C12" s="135">
        <v>3500000</v>
      </c>
      <c r="D12" s="135">
        <v>7000000</v>
      </c>
      <c r="E12" s="136">
        <v>259</v>
      </c>
      <c r="F12" s="126"/>
    </row>
    <row r="13" spans="1:8" x14ac:dyDescent="0.3">
      <c r="A13" s="125"/>
      <c r="B13" s="133" t="s">
        <v>816</v>
      </c>
      <c r="C13" s="135">
        <v>2500000</v>
      </c>
      <c r="D13" s="135">
        <v>5000000</v>
      </c>
      <c r="E13" s="136">
        <v>185</v>
      </c>
      <c r="F13" s="126"/>
    </row>
    <row r="14" spans="1:8" x14ac:dyDescent="0.3">
      <c r="A14" s="127"/>
      <c r="B14" s="133" t="s">
        <v>817</v>
      </c>
      <c r="C14" s="135">
        <v>1500000</v>
      </c>
      <c r="D14" s="135">
        <v>3000000</v>
      </c>
      <c r="E14" s="136">
        <v>111</v>
      </c>
      <c r="F14" s="126"/>
    </row>
    <row r="15" spans="1:8" x14ac:dyDescent="0.3">
      <c r="A15" s="127"/>
      <c r="B15" s="133" t="s">
        <v>818</v>
      </c>
      <c r="C15" s="135">
        <v>700000</v>
      </c>
      <c r="D15" s="135">
        <v>1400000</v>
      </c>
      <c r="E15" s="136">
        <v>52</v>
      </c>
      <c r="F15" s="126"/>
    </row>
    <row r="16" spans="1:8" x14ac:dyDescent="0.3">
      <c r="A16" s="125"/>
      <c r="B16" s="133" t="s">
        <v>819</v>
      </c>
      <c r="C16" s="135">
        <v>600000</v>
      </c>
      <c r="D16" s="136">
        <f>C16*2</f>
        <v>1200000</v>
      </c>
      <c r="E16" s="136">
        <f>ROUNDUP(C16/27000,0)</f>
        <v>23</v>
      </c>
      <c r="F16" s="126"/>
    </row>
    <row r="17" spans="1:29" x14ac:dyDescent="0.3">
      <c r="A17" s="127"/>
      <c r="B17" s="133" t="s">
        <v>820</v>
      </c>
      <c r="C17" s="135">
        <v>800000</v>
      </c>
      <c r="D17" s="135">
        <v>1600000</v>
      </c>
      <c r="E17" s="136">
        <v>59</v>
      </c>
      <c r="F17" s="126"/>
    </row>
    <row r="18" spans="1:29" ht="14.4" thickBot="1" x14ac:dyDescent="0.35">
      <c r="A18" s="127"/>
      <c r="B18" s="133" t="s">
        <v>821</v>
      </c>
      <c r="C18" s="135">
        <v>2000000</v>
      </c>
      <c r="D18" s="135">
        <v>4000000</v>
      </c>
      <c r="E18" s="136">
        <v>148</v>
      </c>
      <c r="F18" s="126"/>
    </row>
    <row r="19" spans="1:29" ht="14.4" thickBot="1" x14ac:dyDescent="0.35">
      <c r="A19" s="125"/>
      <c r="B19" s="133" t="s">
        <v>822</v>
      </c>
      <c r="C19" s="135">
        <v>1500000</v>
      </c>
      <c r="D19" s="135">
        <v>3000000</v>
      </c>
      <c r="E19" s="136">
        <v>111</v>
      </c>
      <c r="F19" s="126"/>
      <c r="T19" s="184" t="s">
        <v>809</v>
      </c>
      <c r="U19" s="180" t="s">
        <v>833</v>
      </c>
      <c r="V19" s="176" t="s">
        <v>834</v>
      </c>
      <c r="W19" s="176" t="s">
        <v>835</v>
      </c>
      <c r="X19" s="176" t="s">
        <v>836</v>
      </c>
      <c r="Y19" s="176" t="s">
        <v>837</v>
      </c>
      <c r="Z19" s="176" t="s">
        <v>838</v>
      </c>
      <c r="AA19" s="176" t="s">
        <v>839</v>
      </c>
      <c r="AB19" s="188" t="s">
        <v>840</v>
      </c>
      <c r="AC19" s="192" t="s">
        <v>857</v>
      </c>
    </row>
    <row r="20" spans="1:29" ht="14.4" thickBot="1" x14ac:dyDescent="0.35">
      <c r="A20" s="127"/>
      <c r="B20" s="133" t="s">
        <v>823</v>
      </c>
      <c r="C20" s="135">
        <v>1500000</v>
      </c>
      <c r="D20" s="135">
        <v>3000000</v>
      </c>
      <c r="E20" s="136">
        <v>111</v>
      </c>
      <c r="F20" s="126"/>
      <c r="G20" s="168"/>
      <c r="H20" s="207" t="s">
        <v>809</v>
      </c>
      <c r="I20" s="200" t="s">
        <v>833</v>
      </c>
      <c r="J20" s="201" t="s">
        <v>834</v>
      </c>
      <c r="K20" s="201" t="s">
        <v>835</v>
      </c>
      <c r="L20" s="201" t="s">
        <v>836</v>
      </c>
      <c r="M20" s="201" t="s">
        <v>837</v>
      </c>
      <c r="N20" s="201" t="s">
        <v>838</v>
      </c>
      <c r="O20" s="201" t="s">
        <v>839</v>
      </c>
      <c r="P20" s="213" t="s">
        <v>840</v>
      </c>
      <c r="Q20" s="218" t="s">
        <v>857</v>
      </c>
      <c r="S20" s="177" t="s">
        <v>849</v>
      </c>
      <c r="T20" s="185">
        <f>$E$8</f>
        <v>259</v>
      </c>
      <c r="U20" s="181">
        <v>1</v>
      </c>
      <c r="V20" s="173">
        <v>1</v>
      </c>
      <c r="W20" s="173"/>
      <c r="X20" s="173"/>
      <c r="Y20" s="173"/>
      <c r="Z20" s="173"/>
      <c r="AA20" s="173"/>
      <c r="AB20" s="189"/>
      <c r="AC20" s="193">
        <f t="shared" ref="AC20:AC27" si="0">SUM(U20:AB20)*T20</f>
        <v>518</v>
      </c>
    </row>
    <row r="21" spans="1:29" ht="15.6" x14ac:dyDescent="0.3">
      <c r="A21" s="127"/>
      <c r="B21" s="154" t="s">
        <v>824</v>
      </c>
      <c r="C21" s="155"/>
      <c r="D21" s="155"/>
      <c r="E21" s="156"/>
      <c r="F21" s="126"/>
      <c r="G21" s="204" t="s">
        <v>832</v>
      </c>
      <c r="H21" s="208"/>
      <c r="I21" s="209"/>
      <c r="J21" s="209"/>
      <c r="K21" s="209"/>
      <c r="L21" s="209"/>
      <c r="M21" s="209"/>
      <c r="N21" s="209"/>
      <c r="O21" s="209"/>
      <c r="P21" s="209"/>
      <c r="Q21" s="219"/>
      <c r="S21" s="178" t="s">
        <v>856</v>
      </c>
      <c r="T21" s="186">
        <f>$E$8</f>
        <v>259</v>
      </c>
      <c r="U21" s="182"/>
      <c r="V21" s="174"/>
      <c r="W21" s="174">
        <v>1</v>
      </c>
      <c r="X21" s="174"/>
      <c r="Y21" s="174"/>
      <c r="Z21" s="174"/>
      <c r="AA21" s="174"/>
      <c r="AB21" s="190"/>
      <c r="AC21" s="194">
        <f t="shared" si="0"/>
        <v>259</v>
      </c>
    </row>
    <row r="22" spans="1:29" x14ac:dyDescent="0.3">
      <c r="A22" s="125"/>
      <c r="B22" s="133" t="s">
        <v>825</v>
      </c>
      <c r="C22" s="135">
        <v>2000000</v>
      </c>
      <c r="D22" s="133"/>
      <c r="E22" s="133">
        <f>ROUNDUP(C22/27000,0)</f>
        <v>75</v>
      </c>
      <c r="F22" s="126"/>
      <c r="G22" s="205" t="str">
        <f>B7</f>
        <v>ADMINSITRADOR CONTRATO</v>
      </c>
      <c r="H22" s="228">
        <f>E7</f>
        <v>370</v>
      </c>
      <c r="I22" s="202">
        <v>1</v>
      </c>
      <c r="J22" s="197">
        <v>1</v>
      </c>
      <c r="K22" s="197">
        <v>1</v>
      </c>
      <c r="L22" s="197">
        <v>1</v>
      </c>
      <c r="M22" s="197">
        <v>1</v>
      </c>
      <c r="N22" s="197">
        <v>1</v>
      </c>
      <c r="O22" s="210">
        <v>1</v>
      </c>
      <c r="P22" s="210">
        <v>1</v>
      </c>
      <c r="Q22" s="224">
        <f>SUM(I22:P22)*H22</f>
        <v>2960</v>
      </c>
      <c r="S22" s="178" t="s">
        <v>850</v>
      </c>
      <c r="T22" s="186">
        <f t="shared" ref="T22:T27" si="1">$E$8</f>
        <v>259</v>
      </c>
      <c r="U22" s="182"/>
      <c r="V22" s="174"/>
      <c r="W22" s="174"/>
      <c r="X22" s="174">
        <v>1</v>
      </c>
      <c r="Y22" s="174">
        <v>1</v>
      </c>
      <c r="Z22" s="174">
        <v>0.5</v>
      </c>
      <c r="AA22" s="174"/>
      <c r="AB22" s="190"/>
      <c r="AC22" s="194">
        <f t="shared" si="0"/>
        <v>647.5</v>
      </c>
    </row>
    <row r="23" spans="1:29" x14ac:dyDescent="0.3">
      <c r="A23" s="125"/>
      <c r="B23" s="133" t="s">
        <v>826</v>
      </c>
      <c r="C23" s="135">
        <v>8000000</v>
      </c>
      <c r="D23" s="133"/>
      <c r="E23" s="133">
        <f t="shared" ref="E23:E25" si="2">ROUNDUP(C23/27000,0)</f>
        <v>297</v>
      </c>
      <c r="F23" s="126"/>
      <c r="G23" s="205" t="str">
        <f>B8</f>
        <v>SUPERVISORES DE TERRENO</v>
      </c>
      <c r="H23" s="228">
        <f>E8</f>
        <v>259</v>
      </c>
      <c r="I23" s="202">
        <f>SUM(U20:U27)</f>
        <v>1</v>
      </c>
      <c r="J23" s="197">
        <f>SUM(V20:V27)</f>
        <v>1</v>
      </c>
      <c r="K23" s="197">
        <f>SUM(W20:W27)</f>
        <v>1</v>
      </c>
      <c r="L23" s="197">
        <f>SUM(X20:X27)</f>
        <v>1.25</v>
      </c>
      <c r="M23" s="197">
        <f>SUM(Y20:Y27)</f>
        <v>3.25</v>
      </c>
      <c r="N23" s="197">
        <f>SUM(Z20:Z27)</f>
        <v>5.25</v>
      </c>
      <c r="O23" s="210">
        <f>SUM(AA20:AA27)</f>
        <v>3.75</v>
      </c>
      <c r="P23" s="210">
        <f>SUM(AB20:AB27)</f>
        <v>1.5</v>
      </c>
      <c r="Q23" s="224">
        <f>SUM(I23:P23)*H23</f>
        <v>4662</v>
      </c>
      <c r="S23" s="178" t="s">
        <v>851</v>
      </c>
      <c r="T23" s="186">
        <f t="shared" si="1"/>
        <v>259</v>
      </c>
      <c r="U23" s="182"/>
      <c r="V23" s="174"/>
      <c r="W23" s="174"/>
      <c r="X23" s="174">
        <v>0.25</v>
      </c>
      <c r="Y23" s="174">
        <v>1</v>
      </c>
      <c r="Z23" s="174">
        <v>1</v>
      </c>
      <c r="AA23" s="174">
        <v>0.25</v>
      </c>
      <c r="AB23" s="190"/>
      <c r="AC23" s="194">
        <f t="shared" si="0"/>
        <v>647.5</v>
      </c>
    </row>
    <row r="24" spans="1:29" x14ac:dyDescent="0.3">
      <c r="A24" s="127"/>
      <c r="B24" s="133" t="s">
        <v>827</v>
      </c>
      <c r="C24" s="135">
        <v>150000</v>
      </c>
      <c r="D24" s="133"/>
      <c r="E24" s="133">
        <f t="shared" si="2"/>
        <v>6</v>
      </c>
      <c r="F24" s="126"/>
      <c r="G24" s="205" t="s">
        <v>812</v>
      </c>
      <c r="H24" s="228">
        <f>E9</f>
        <v>185</v>
      </c>
      <c r="I24" s="202"/>
      <c r="J24" s="197">
        <v>1</v>
      </c>
      <c r="K24" s="197"/>
      <c r="L24" s="197"/>
      <c r="M24" s="197"/>
      <c r="N24" s="197"/>
      <c r="O24" s="210"/>
      <c r="P24" s="210"/>
      <c r="Q24" s="224">
        <f>SUM(I24:P24)*H24</f>
        <v>185</v>
      </c>
      <c r="S24" s="178" t="s">
        <v>852</v>
      </c>
      <c r="T24" s="186">
        <f t="shared" si="1"/>
        <v>259</v>
      </c>
      <c r="U24" s="182"/>
      <c r="V24" s="174"/>
      <c r="W24" s="174"/>
      <c r="X24" s="174"/>
      <c r="Y24" s="174">
        <v>0.5</v>
      </c>
      <c r="Z24" s="174">
        <v>1</v>
      </c>
      <c r="AA24" s="174">
        <v>0.5</v>
      </c>
      <c r="AB24" s="190"/>
      <c r="AC24" s="194">
        <f t="shared" si="0"/>
        <v>518</v>
      </c>
    </row>
    <row r="25" spans="1:29" x14ac:dyDescent="0.3">
      <c r="A25" s="127"/>
      <c r="B25" s="133" t="s">
        <v>828</v>
      </c>
      <c r="C25" s="135">
        <v>200000</v>
      </c>
      <c r="D25" s="133"/>
      <c r="E25" s="133">
        <f t="shared" si="2"/>
        <v>8</v>
      </c>
      <c r="F25" s="126"/>
      <c r="G25" s="205" t="str">
        <f>B10</f>
        <v>RESPONSABLE MEDIO AMBIENTE</v>
      </c>
      <c r="H25" s="229">
        <f>E10</f>
        <v>185</v>
      </c>
      <c r="I25" s="202">
        <v>1</v>
      </c>
      <c r="J25" s="197">
        <v>1</v>
      </c>
      <c r="K25" s="197">
        <v>1</v>
      </c>
      <c r="L25" s="197">
        <v>1</v>
      </c>
      <c r="M25" s="197">
        <v>1</v>
      </c>
      <c r="N25" s="197">
        <v>1</v>
      </c>
      <c r="O25" s="210">
        <v>1</v>
      </c>
      <c r="P25" s="210">
        <v>1</v>
      </c>
      <c r="Q25" s="224">
        <f>SUM(I25:P25)*H25</f>
        <v>1480</v>
      </c>
      <c r="S25" s="178" t="s">
        <v>853</v>
      </c>
      <c r="T25" s="186">
        <f t="shared" si="1"/>
        <v>259</v>
      </c>
      <c r="U25" s="182"/>
      <c r="V25" s="174"/>
      <c r="W25" s="174"/>
      <c r="X25" s="174"/>
      <c r="Y25" s="174"/>
      <c r="Z25" s="174">
        <v>0.75</v>
      </c>
      <c r="AA25" s="174">
        <v>1</v>
      </c>
      <c r="AB25" s="190">
        <v>0.25</v>
      </c>
      <c r="AC25" s="194">
        <f t="shared" si="0"/>
        <v>518</v>
      </c>
    </row>
    <row r="26" spans="1:29" x14ac:dyDescent="0.3">
      <c r="A26" s="125"/>
      <c r="B26" s="137" t="s">
        <v>829</v>
      </c>
      <c r="C26" s="137"/>
      <c r="D26" s="137"/>
      <c r="E26" s="137"/>
      <c r="F26" s="126"/>
      <c r="G26" s="205" t="str">
        <f>B11</f>
        <v>RESPONSABLE SEGURIDAD</v>
      </c>
      <c r="H26" s="229">
        <f>E11</f>
        <v>185</v>
      </c>
      <c r="I26" s="202">
        <v>1</v>
      </c>
      <c r="J26" s="197">
        <v>1</v>
      </c>
      <c r="K26" s="197">
        <v>1</v>
      </c>
      <c r="L26" s="197">
        <v>1</v>
      </c>
      <c r="M26" s="197">
        <v>1</v>
      </c>
      <c r="N26" s="197">
        <v>1</v>
      </c>
      <c r="O26" s="210">
        <v>1</v>
      </c>
      <c r="P26" s="210">
        <v>1</v>
      </c>
      <c r="Q26" s="224">
        <f>SUM(I26:P26)*H26</f>
        <v>1480</v>
      </c>
      <c r="S26" s="178" t="s">
        <v>854</v>
      </c>
      <c r="T26" s="186">
        <f t="shared" si="1"/>
        <v>259</v>
      </c>
      <c r="U26" s="182"/>
      <c r="V26" s="174"/>
      <c r="W26" s="174"/>
      <c r="X26" s="174"/>
      <c r="Y26" s="174">
        <v>0.5</v>
      </c>
      <c r="Z26" s="174">
        <v>1</v>
      </c>
      <c r="AA26" s="174">
        <v>1</v>
      </c>
      <c r="AB26" s="190">
        <v>0.5</v>
      </c>
      <c r="AC26" s="194">
        <f t="shared" si="0"/>
        <v>777</v>
      </c>
    </row>
    <row r="27" spans="1:29" ht="14.4" thickBot="1" x14ac:dyDescent="0.35">
      <c r="A27" s="127"/>
      <c r="B27" s="138" t="s">
        <v>830</v>
      </c>
      <c r="C27" s="138"/>
      <c r="D27" s="138"/>
      <c r="E27" s="129"/>
      <c r="F27" s="126"/>
      <c r="G27" s="205" t="str">
        <f>B12</f>
        <v>RESPONSABLE GESTION DE CALIDAD</v>
      </c>
      <c r="H27" s="229">
        <f>E12</f>
        <v>259</v>
      </c>
      <c r="I27" s="202">
        <v>1</v>
      </c>
      <c r="J27" s="197">
        <v>1</v>
      </c>
      <c r="K27" s="197">
        <v>1</v>
      </c>
      <c r="L27" s="197">
        <v>1</v>
      </c>
      <c r="M27" s="197">
        <v>1</v>
      </c>
      <c r="N27" s="197">
        <v>1</v>
      </c>
      <c r="O27" s="210">
        <v>1</v>
      </c>
      <c r="P27" s="210">
        <v>1</v>
      </c>
      <c r="Q27" s="224">
        <f>SUM(I27:P27)*H27</f>
        <v>2072</v>
      </c>
      <c r="S27" s="179" t="s">
        <v>855</v>
      </c>
      <c r="T27" s="187">
        <f t="shared" si="1"/>
        <v>259</v>
      </c>
      <c r="U27" s="183"/>
      <c r="V27" s="175"/>
      <c r="W27" s="175"/>
      <c r="X27" s="175"/>
      <c r="Y27" s="175">
        <v>0.25</v>
      </c>
      <c r="Z27" s="175">
        <v>1</v>
      </c>
      <c r="AA27" s="175">
        <v>1</v>
      </c>
      <c r="AB27" s="191">
        <v>0.75</v>
      </c>
      <c r="AC27" s="195">
        <f t="shared" si="0"/>
        <v>777</v>
      </c>
    </row>
    <row r="28" spans="1:29" ht="14.4" thickBot="1" x14ac:dyDescent="0.35">
      <c r="A28" s="127"/>
      <c r="B28" s="139"/>
      <c r="C28" s="129"/>
      <c r="D28" s="129"/>
      <c r="E28" s="129"/>
      <c r="F28" s="126"/>
      <c r="G28" s="205" t="str">
        <f>B13</f>
        <v>JEFE OF. ADMINISTRATIVA</v>
      </c>
      <c r="H28" s="229">
        <f t="shared" ref="H28:H35" si="3">E13</f>
        <v>185</v>
      </c>
      <c r="I28" s="202">
        <v>1</v>
      </c>
      <c r="J28" s="197">
        <v>1</v>
      </c>
      <c r="K28" s="197">
        <v>1</v>
      </c>
      <c r="L28" s="197">
        <v>1</v>
      </c>
      <c r="M28" s="197">
        <v>1</v>
      </c>
      <c r="N28" s="197">
        <v>1</v>
      </c>
      <c r="O28" s="210">
        <v>1</v>
      </c>
      <c r="P28" s="210">
        <v>1</v>
      </c>
      <c r="Q28" s="224">
        <f>SUM(I28:P28)*H28</f>
        <v>1480</v>
      </c>
      <c r="U28" s="171"/>
      <c r="V28" s="171"/>
      <c r="W28" s="171"/>
      <c r="X28" s="171"/>
      <c r="Y28" s="171"/>
      <c r="Z28" s="171"/>
      <c r="AA28" s="171"/>
      <c r="AB28" s="171"/>
      <c r="AC28" s="196">
        <f>SUM(AC20:AC27)</f>
        <v>4662</v>
      </c>
    </row>
    <row r="29" spans="1:29" x14ac:dyDescent="0.3">
      <c r="A29" s="123"/>
      <c r="B29" s="140"/>
      <c r="C29" s="141"/>
      <c r="D29" s="142"/>
      <c r="E29" s="142"/>
      <c r="F29" s="126"/>
      <c r="G29" s="205" t="str">
        <f>B14</f>
        <v>ASISTENTE OF.ADMINIS.</v>
      </c>
      <c r="H29" s="229">
        <f t="shared" si="3"/>
        <v>111</v>
      </c>
      <c r="I29" s="202">
        <v>2</v>
      </c>
      <c r="J29" s="197">
        <v>2</v>
      </c>
      <c r="K29" s="197">
        <v>2</v>
      </c>
      <c r="L29" s="197">
        <v>2</v>
      </c>
      <c r="M29" s="197">
        <v>2</v>
      </c>
      <c r="N29" s="197">
        <v>2</v>
      </c>
      <c r="O29" s="210">
        <v>2</v>
      </c>
      <c r="P29" s="210">
        <v>2</v>
      </c>
      <c r="Q29" s="224">
        <f>SUM(I29:P29)*H29</f>
        <v>1776</v>
      </c>
    </row>
    <row r="30" spans="1:29" x14ac:dyDescent="0.3">
      <c r="A30" s="125"/>
      <c r="B30" s="139"/>
      <c r="C30" s="143"/>
      <c r="D30" s="142"/>
      <c r="E30" s="142"/>
      <c r="F30" s="126"/>
      <c r="G30" s="205" t="str">
        <f>B15</f>
        <v>SECRETARIA</v>
      </c>
      <c r="H30" s="229">
        <f t="shared" si="3"/>
        <v>52</v>
      </c>
      <c r="I30" s="202">
        <v>1</v>
      </c>
      <c r="J30" s="197">
        <v>1</v>
      </c>
      <c r="K30" s="197">
        <v>1</v>
      </c>
      <c r="L30" s="197">
        <v>1</v>
      </c>
      <c r="M30" s="197">
        <v>1</v>
      </c>
      <c r="N30" s="197">
        <v>1</v>
      </c>
      <c r="O30" s="210">
        <v>1</v>
      </c>
      <c r="P30" s="210">
        <v>1</v>
      </c>
      <c r="Q30" s="224">
        <f>SUM(I30:P30)*H30</f>
        <v>416</v>
      </c>
    </row>
    <row r="31" spans="1:29" x14ac:dyDescent="0.3">
      <c r="A31" s="127"/>
      <c r="B31" s="139"/>
      <c r="C31" s="141"/>
      <c r="D31" s="142"/>
      <c r="E31" s="142"/>
      <c r="F31" s="126"/>
      <c r="G31" s="205" t="str">
        <f>B16</f>
        <v>JUNIOR</v>
      </c>
      <c r="H31" s="229">
        <f t="shared" si="3"/>
        <v>23</v>
      </c>
      <c r="I31" s="202">
        <v>2</v>
      </c>
      <c r="J31" s="197">
        <v>6</v>
      </c>
      <c r="K31" s="197">
        <v>8</v>
      </c>
      <c r="L31" s="197">
        <v>8</v>
      </c>
      <c r="M31" s="197">
        <v>9</v>
      </c>
      <c r="N31" s="197">
        <v>10</v>
      </c>
      <c r="O31" s="210">
        <v>10</v>
      </c>
      <c r="P31" s="210">
        <v>5</v>
      </c>
      <c r="Q31" s="224">
        <f>SUM(I31:P31)*H31</f>
        <v>1334</v>
      </c>
    </row>
    <row r="32" spans="1:29" x14ac:dyDescent="0.3">
      <c r="A32" s="127"/>
      <c r="B32" s="140"/>
      <c r="C32" s="141"/>
      <c r="D32" s="142"/>
      <c r="E32" s="142"/>
      <c r="F32" s="126"/>
      <c r="G32" s="205" t="str">
        <f>B17</f>
        <v xml:space="preserve">CONDUCTOR  </v>
      </c>
      <c r="H32" s="229">
        <f t="shared" si="3"/>
        <v>59</v>
      </c>
      <c r="I32" s="202">
        <v>1</v>
      </c>
      <c r="J32" s="197">
        <v>1</v>
      </c>
      <c r="K32" s="197">
        <v>1</v>
      </c>
      <c r="L32" s="197">
        <v>1</v>
      </c>
      <c r="M32" s="197">
        <v>1</v>
      </c>
      <c r="N32" s="198">
        <v>2</v>
      </c>
      <c r="O32" s="211">
        <v>2</v>
      </c>
      <c r="P32" s="210">
        <v>1</v>
      </c>
      <c r="Q32" s="224">
        <f>SUM(I32:P32)*H32</f>
        <v>590</v>
      </c>
    </row>
    <row r="33" spans="1:21" x14ac:dyDescent="0.3">
      <c r="A33" s="125"/>
      <c r="B33" s="139"/>
      <c r="C33" s="143"/>
      <c r="D33" s="142"/>
      <c r="E33" s="142"/>
      <c r="F33" s="126"/>
      <c r="G33" s="205" t="str">
        <f>B18</f>
        <v>JEFE TALLER MANTENCION</v>
      </c>
      <c r="H33" s="229">
        <f t="shared" si="3"/>
        <v>148</v>
      </c>
      <c r="I33" s="202">
        <v>1</v>
      </c>
      <c r="J33" s="197">
        <v>1</v>
      </c>
      <c r="K33" s="197">
        <v>1</v>
      </c>
      <c r="L33" s="197">
        <v>1</v>
      </c>
      <c r="M33" s="197">
        <v>1</v>
      </c>
      <c r="N33" s="197">
        <v>1</v>
      </c>
      <c r="O33" s="210">
        <v>1</v>
      </c>
      <c r="P33" s="210">
        <v>1</v>
      </c>
      <c r="Q33" s="224">
        <f>SUM(I33:P33)*H33</f>
        <v>1184</v>
      </c>
    </row>
    <row r="34" spans="1:21" x14ac:dyDescent="0.3">
      <c r="A34" s="127"/>
      <c r="B34" s="139"/>
      <c r="C34" s="141"/>
      <c r="D34" s="142"/>
      <c r="E34" s="142"/>
      <c r="F34" s="126"/>
      <c r="G34" s="205" t="str">
        <f>B19</f>
        <v>ELECTRICO</v>
      </c>
      <c r="H34" s="229">
        <f t="shared" si="3"/>
        <v>111</v>
      </c>
      <c r="I34" s="202">
        <v>1</v>
      </c>
      <c r="J34" s="197">
        <v>1</v>
      </c>
      <c r="K34" s="197">
        <v>1</v>
      </c>
      <c r="L34" s="197">
        <v>1</v>
      </c>
      <c r="M34" s="197">
        <v>1</v>
      </c>
      <c r="N34" s="197">
        <v>1</v>
      </c>
      <c r="O34" s="210">
        <v>1</v>
      </c>
      <c r="P34" s="210">
        <v>1</v>
      </c>
      <c r="Q34" s="224">
        <f>SUM(I34:P34)*H34</f>
        <v>888</v>
      </c>
    </row>
    <row r="35" spans="1:21" ht="14.4" thickBot="1" x14ac:dyDescent="0.35">
      <c r="A35" s="127"/>
      <c r="B35" s="140"/>
      <c r="C35" s="141"/>
      <c r="D35" s="142"/>
      <c r="E35" s="142"/>
      <c r="F35" s="121"/>
      <c r="G35" s="206" t="str">
        <f>B20</f>
        <v>MECANICO</v>
      </c>
      <c r="H35" s="230">
        <f t="shared" si="3"/>
        <v>111</v>
      </c>
      <c r="I35" s="203">
        <v>1</v>
      </c>
      <c r="J35" s="199">
        <v>1</v>
      </c>
      <c r="K35" s="199">
        <v>1</v>
      </c>
      <c r="L35" s="199">
        <v>1</v>
      </c>
      <c r="M35" s="199">
        <v>1</v>
      </c>
      <c r="N35" s="199">
        <v>1</v>
      </c>
      <c r="O35" s="212">
        <v>1</v>
      </c>
      <c r="P35" s="212">
        <v>1</v>
      </c>
      <c r="Q35" s="225">
        <f>SUM(I35:P35)*H35</f>
        <v>888</v>
      </c>
    </row>
    <row r="36" spans="1:21" ht="15.6" x14ac:dyDescent="0.3">
      <c r="A36" s="125"/>
      <c r="B36" s="139"/>
      <c r="C36" s="143"/>
      <c r="D36" s="142"/>
      <c r="E36" s="142"/>
      <c r="F36" s="121"/>
      <c r="G36" s="204" t="str">
        <f>B21</f>
        <v>OTROS GASTOS</v>
      </c>
      <c r="H36" s="231"/>
      <c r="I36" s="209"/>
      <c r="J36" s="209"/>
      <c r="K36" s="209"/>
      <c r="L36" s="209"/>
      <c r="M36" s="209"/>
      <c r="N36" s="209"/>
      <c r="O36" s="209"/>
      <c r="P36" s="209"/>
      <c r="Q36" s="226"/>
    </row>
    <row r="37" spans="1:21" x14ac:dyDescent="0.3">
      <c r="A37" s="127"/>
      <c r="B37" s="139"/>
      <c r="C37" s="141"/>
      <c r="D37" s="142"/>
      <c r="E37" s="142"/>
      <c r="F37" s="121"/>
      <c r="G37" s="205" t="str">
        <f>B22</f>
        <v>ARRIENDO CAMIONETA (MES)</v>
      </c>
      <c r="H37" s="229">
        <f>E22</f>
        <v>75</v>
      </c>
      <c r="I37" s="202">
        <v>1</v>
      </c>
      <c r="J37" s="197">
        <v>1</v>
      </c>
      <c r="K37" s="197">
        <v>1</v>
      </c>
      <c r="L37" s="197">
        <v>1</v>
      </c>
      <c r="M37" s="197">
        <v>1</v>
      </c>
      <c r="N37" s="198">
        <v>2</v>
      </c>
      <c r="O37" s="211">
        <v>2</v>
      </c>
      <c r="P37" s="210">
        <v>1</v>
      </c>
      <c r="Q37" s="224">
        <f>SUM(I37:P37)*H37</f>
        <v>750</v>
      </c>
    </row>
    <row r="38" spans="1:21" x14ac:dyDescent="0.3">
      <c r="A38" s="127"/>
      <c r="B38" s="144"/>
      <c r="C38" s="141"/>
      <c r="D38" s="142"/>
      <c r="E38" s="142"/>
      <c r="G38" s="205" t="str">
        <f>B23</f>
        <v>ARRIENDO GRUA</v>
      </c>
      <c r="H38" s="229">
        <f t="shared" ref="H38:H40" si="4">E23</f>
        <v>297</v>
      </c>
      <c r="I38" s="202">
        <v>2</v>
      </c>
      <c r="J38" s="197">
        <v>2</v>
      </c>
      <c r="K38" s="197">
        <v>2</v>
      </c>
      <c r="L38" s="197">
        <v>2</v>
      </c>
      <c r="M38" s="197">
        <v>2</v>
      </c>
      <c r="N38" s="197">
        <v>2</v>
      </c>
      <c r="O38" s="210">
        <v>2</v>
      </c>
      <c r="P38" s="210">
        <v>2</v>
      </c>
      <c r="Q38" s="224">
        <f>SUM(I38:P38)*H38</f>
        <v>4752</v>
      </c>
      <c r="S38" s="172" t="s">
        <v>859</v>
      </c>
      <c r="T38" s="172"/>
      <c r="U38" s="172"/>
    </row>
    <row r="39" spans="1:21" x14ac:dyDescent="0.3">
      <c r="A39" s="125"/>
      <c r="B39" s="140"/>
      <c r="C39" s="142"/>
      <c r="D39" s="142"/>
      <c r="E39" s="142"/>
      <c r="G39" s="205" t="str">
        <f>B24</f>
        <v>GASTOS agua mes ( $ PROMEDIO)</v>
      </c>
      <c r="H39" s="229">
        <f t="shared" si="4"/>
        <v>6</v>
      </c>
      <c r="I39" s="202">
        <v>1</v>
      </c>
      <c r="J39" s="197">
        <v>1</v>
      </c>
      <c r="K39" s="197">
        <v>1</v>
      </c>
      <c r="L39" s="197">
        <v>1</v>
      </c>
      <c r="M39" s="197">
        <v>1</v>
      </c>
      <c r="N39" s="197">
        <v>1</v>
      </c>
      <c r="O39" s="210">
        <v>1</v>
      </c>
      <c r="P39" s="210">
        <v>1</v>
      </c>
      <c r="Q39" s="224">
        <f>SUM(I39:P39)*H39</f>
        <v>48</v>
      </c>
    </row>
    <row r="40" spans="1:21" ht="14.4" thickBot="1" x14ac:dyDescent="0.35">
      <c r="A40" s="127"/>
      <c r="B40" s="139"/>
      <c r="C40" s="143"/>
      <c r="D40" s="142"/>
      <c r="E40" s="142"/>
      <c r="G40" s="214" t="str">
        <f>B25</f>
        <v>GASTOS ELECTRICIDAD MES PROMEDIO)</v>
      </c>
      <c r="H40" s="232">
        <f t="shared" si="4"/>
        <v>8</v>
      </c>
      <c r="I40" s="215">
        <v>1</v>
      </c>
      <c r="J40" s="216">
        <v>1</v>
      </c>
      <c r="K40" s="216">
        <v>1</v>
      </c>
      <c r="L40" s="216">
        <v>1</v>
      </c>
      <c r="M40" s="216">
        <v>1</v>
      </c>
      <c r="N40" s="216">
        <v>1</v>
      </c>
      <c r="O40" s="217">
        <v>1</v>
      </c>
      <c r="P40" s="217">
        <v>1</v>
      </c>
      <c r="Q40" s="227">
        <f>SUM(I40:P40)*H40</f>
        <v>64</v>
      </c>
    </row>
    <row r="41" spans="1:21" ht="16.2" thickBot="1" x14ac:dyDescent="0.35">
      <c r="A41" s="127"/>
      <c r="B41" s="139"/>
      <c r="C41" s="141"/>
      <c r="D41" s="142"/>
      <c r="E41" s="142"/>
      <c r="G41" s="220" t="s">
        <v>858</v>
      </c>
      <c r="H41" s="221"/>
      <c r="I41" s="222">
        <f>SUMPRODUCT(I22:I40,$H$22:$H$40)</f>
        <v>2875</v>
      </c>
      <c r="J41" s="222">
        <f>SUMPRODUCT(J22:J40,$H$22:$H$40)</f>
        <v>3152</v>
      </c>
      <c r="K41" s="222">
        <f>SUMPRODUCT(K22:K40,$H$22:$H$40)</f>
        <v>3013</v>
      </c>
      <c r="L41" s="222">
        <f>SUMPRODUCT(L22:L40,$H$22:$H$40)</f>
        <v>3077.75</v>
      </c>
      <c r="M41" s="222">
        <f>SUMPRODUCT(M22:M40,$H$22:$H$40)</f>
        <v>3618.75</v>
      </c>
      <c r="N41" s="222">
        <f>SUMPRODUCT(N22:N40,$H$22:$H$40)</f>
        <v>4293.75</v>
      </c>
      <c r="O41" s="222">
        <f>SUMPRODUCT(O22:O40,$H$22:$H$40)</f>
        <v>3905.25</v>
      </c>
      <c r="P41" s="222">
        <f>SUMPRODUCT(P22:P40,$H$22:$H$40)</f>
        <v>3073.5</v>
      </c>
      <c r="Q41" s="223">
        <f>SUM(Q21:Q40)</f>
        <v>27009</v>
      </c>
    </row>
    <row r="42" spans="1:21" x14ac:dyDescent="0.3">
      <c r="A42" s="125"/>
      <c r="B42" s="140"/>
      <c r="C42" s="141"/>
      <c r="D42" s="142"/>
      <c r="E42" s="142"/>
    </row>
    <row r="43" spans="1:21" x14ac:dyDescent="0.3">
      <c r="A43" s="127"/>
      <c r="B43" s="139"/>
      <c r="C43" s="143"/>
      <c r="D43" s="142"/>
      <c r="E43" s="142"/>
    </row>
    <row r="44" spans="1:21" x14ac:dyDescent="0.3">
      <c r="A44" s="127"/>
      <c r="B44" s="139"/>
      <c r="C44" s="141"/>
      <c r="D44" s="142"/>
      <c r="E44" s="142"/>
    </row>
    <row r="45" spans="1:21" x14ac:dyDescent="0.3">
      <c r="A45" s="125"/>
      <c r="B45" s="140"/>
      <c r="C45" s="141"/>
      <c r="D45" s="142"/>
      <c r="E45" s="142"/>
    </row>
    <row r="46" spans="1:21" x14ac:dyDescent="0.3">
      <c r="A46" s="127"/>
      <c r="B46" s="139"/>
      <c r="C46" s="143"/>
      <c r="D46" s="142"/>
      <c r="E46" s="142"/>
    </row>
    <row r="47" spans="1:21" x14ac:dyDescent="0.3">
      <c r="A47" s="127"/>
      <c r="B47" s="139"/>
      <c r="C47" s="141"/>
      <c r="D47" s="142"/>
      <c r="E47" s="142"/>
    </row>
    <row r="48" spans="1:21" x14ac:dyDescent="0.3">
      <c r="A48" s="123"/>
      <c r="B48" s="140"/>
      <c r="C48" s="141"/>
      <c r="D48" s="142"/>
      <c r="E48" s="142"/>
    </row>
    <row r="49" spans="1:5" x14ac:dyDescent="0.3">
      <c r="A49" s="125"/>
      <c r="B49" s="139"/>
      <c r="C49" s="143"/>
      <c r="D49" s="142"/>
      <c r="E49" s="142"/>
    </row>
    <row r="50" spans="1:5" x14ac:dyDescent="0.3">
      <c r="A50" s="127"/>
      <c r="B50" s="139"/>
      <c r="C50" s="141"/>
      <c r="D50" s="142"/>
      <c r="E50" s="142"/>
    </row>
    <row r="51" spans="1:5" x14ac:dyDescent="0.3">
      <c r="A51" s="127"/>
      <c r="C51" s="141"/>
      <c r="D51" s="142"/>
      <c r="E51" s="142"/>
    </row>
    <row r="52" spans="1:5" x14ac:dyDescent="0.3">
      <c r="A52" s="125"/>
    </row>
    <row r="53" spans="1:5" x14ac:dyDescent="0.3">
      <c r="A53" s="127"/>
    </row>
    <row r="54" spans="1:5" x14ac:dyDescent="0.3">
      <c r="A54" s="127"/>
    </row>
    <row r="55" spans="1:5" x14ac:dyDescent="0.3">
      <c r="A55" s="125"/>
    </row>
    <row r="56" spans="1:5" x14ac:dyDescent="0.3">
      <c r="A56" s="127"/>
    </row>
    <row r="57" spans="1:5" x14ac:dyDescent="0.3">
      <c r="A57" s="127"/>
    </row>
    <row r="58" spans="1:5" x14ac:dyDescent="0.3">
      <c r="A58" s="125"/>
    </row>
    <row r="59" spans="1:5" x14ac:dyDescent="0.3">
      <c r="A59" s="127"/>
    </row>
    <row r="60" spans="1:5" x14ac:dyDescent="0.3">
      <c r="A60" s="127"/>
    </row>
  </sheetData>
  <mergeCells count="2">
    <mergeCell ref="B21:E21"/>
    <mergeCell ref="S38:U38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A903-641F-4476-B876-AFE68A75CB77}">
  <dimension ref="B3:K16"/>
  <sheetViews>
    <sheetView workbookViewId="0">
      <selection activeCell="B4" sqref="B4:H4"/>
    </sheetView>
  </sheetViews>
  <sheetFormatPr baseColWidth="10" defaultRowHeight="13.2" x14ac:dyDescent="0.25"/>
  <sheetData>
    <row r="3" spans="2:11" x14ac:dyDescent="0.25">
      <c r="B3" s="157"/>
      <c r="C3" s="157"/>
      <c r="D3" s="157"/>
      <c r="E3" s="157"/>
      <c r="F3" s="157"/>
      <c r="G3" s="157"/>
      <c r="H3" s="157"/>
      <c r="I3" s="157"/>
      <c r="J3" s="157"/>
      <c r="K3" s="157"/>
    </row>
    <row r="4" spans="2:11" ht="18" x14ac:dyDescent="0.35">
      <c r="B4" s="164" t="s">
        <v>831</v>
      </c>
      <c r="C4" s="164"/>
      <c r="D4" s="164"/>
      <c r="E4" s="164"/>
      <c r="F4" s="164"/>
      <c r="G4" s="164"/>
      <c r="H4" s="164"/>
      <c r="I4" s="157"/>
      <c r="J4" s="157"/>
      <c r="K4" s="157"/>
    </row>
    <row r="5" spans="2:11" x14ac:dyDescent="0.25">
      <c r="B5" s="158"/>
      <c r="C5" s="158"/>
      <c r="D5" s="158"/>
      <c r="E5" s="158"/>
      <c r="F5" s="158"/>
      <c r="G5" s="158"/>
      <c r="H5" s="158"/>
      <c r="I5" s="158"/>
      <c r="J5" s="158"/>
      <c r="K5" s="157"/>
    </row>
    <row r="6" spans="2:11" x14ac:dyDescent="0.25">
      <c r="B6" s="159" t="s">
        <v>832</v>
      </c>
      <c r="C6" s="159" t="s">
        <v>833</v>
      </c>
      <c r="D6" s="159" t="s">
        <v>834</v>
      </c>
      <c r="E6" s="159" t="s">
        <v>835</v>
      </c>
      <c r="F6" s="159" t="s">
        <v>836</v>
      </c>
      <c r="G6" s="159" t="s">
        <v>837</v>
      </c>
      <c r="H6" s="159" t="s">
        <v>838</v>
      </c>
      <c r="I6" s="159" t="s">
        <v>839</v>
      </c>
      <c r="J6" s="159" t="s">
        <v>840</v>
      </c>
      <c r="K6" s="160"/>
    </row>
    <row r="7" spans="2:11" ht="21" x14ac:dyDescent="0.25">
      <c r="B7" s="161" t="s">
        <v>841</v>
      </c>
      <c r="C7" s="161">
        <v>10</v>
      </c>
      <c r="D7" s="161">
        <v>20</v>
      </c>
      <c r="E7" s="161">
        <v>30</v>
      </c>
      <c r="F7" s="161"/>
      <c r="G7" s="161"/>
      <c r="H7" s="161"/>
      <c r="I7" s="161"/>
      <c r="J7" s="161"/>
      <c r="K7" s="160"/>
    </row>
    <row r="8" spans="2:11" x14ac:dyDescent="0.25">
      <c r="B8" s="161" t="s">
        <v>842</v>
      </c>
      <c r="C8" s="161">
        <v>0</v>
      </c>
      <c r="D8" s="161">
        <v>20</v>
      </c>
      <c r="E8" s="161">
        <v>30</v>
      </c>
      <c r="F8" s="161"/>
      <c r="G8" s="161"/>
      <c r="H8" s="161"/>
      <c r="I8" s="161"/>
      <c r="J8" s="161"/>
      <c r="K8" s="160"/>
    </row>
    <row r="9" spans="2:11" x14ac:dyDescent="0.25">
      <c r="B9" s="161" t="s">
        <v>843</v>
      </c>
      <c r="C9" s="161"/>
      <c r="D9" s="161"/>
      <c r="E9" s="161"/>
      <c r="F9" s="161">
        <v>10</v>
      </c>
      <c r="G9" s="161">
        <v>20</v>
      </c>
      <c r="H9" s="161">
        <v>20</v>
      </c>
      <c r="I9" s="161">
        <v>10</v>
      </c>
      <c r="J9" s="161"/>
      <c r="K9" s="160"/>
    </row>
    <row r="10" spans="2:11" x14ac:dyDescent="0.25">
      <c r="B10" s="161" t="s">
        <v>844</v>
      </c>
      <c r="C10" s="161"/>
      <c r="D10" s="161"/>
      <c r="E10" s="161"/>
      <c r="F10" s="161">
        <v>15</v>
      </c>
      <c r="G10" s="161">
        <v>30</v>
      </c>
      <c r="H10" s="161">
        <v>35</v>
      </c>
      <c r="I10" s="161">
        <v>20</v>
      </c>
      <c r="J10" s="161"/>
      <c r="K10" s="160"/>
    </row>
    <row r="11" spans="2:11" x14ac:dyDescent="0.25">
      <c r="B11" s="161" t="s">
        <v>845</v>
      </c>
      <c r="C11" s="161"/>
      <c r="D11" s="161"/>
      <c r="E11" s="161"/>
      <c r="F11" s="161">
        <v>20</v>
      </c>
      <c r="G11" s="161">
        <v>30</v>
      </c>
      <c r="H11" s="161">
        <v>25</v>
      </c>
      <c r="I11" s="161">
        <v>20</v>
      </c>
      <c r="J11" s="161"/>
      <c r="K11" s="160"/>
    </row>
    <row r="12" spans="2:11" x14ac:dyDescent="0.25">
      <c r="B12" s="161" t="s">
        <v>846</v>
      </c>
      <c r="C12" s="161">
        <v>10</v>
      </c>
      <c r="D12" s="161">
        <v>20</v>
      </c>
      <c r="E12" s="161">
        <v>20</v>
      </c>
      <c r="F12" s="161">
        <v>30</v>
      </c>
      <c r="G12" s="161">
        <v>30</v>
      </c>
      <c r="H12" s="161">
        <v>25</v>
      </c>
      <c r="I12" s="161">
        <v>20</v>
      </c>
      <c r="J12" s="161">
        <v>10</v>
      </c>
      <c r="K12" s="160"/>
    </row>
    <row r="13" spans="2:11" x14ac:dyDescent="0.25">
      <c r="B13" s="161" t="s">
        <v>395</v>
      </c>
      <c r="C13" s="161"/>
      <c r="D13" s="161"/>
      <c r="E13" s="161"/>
      <c r="F13" s="161"/>
      <c r="G13" s="161">
        <v>25</v>
      </c>
      <c r="H13" s="161">
        <v>25</v>
      </c>
      <c r="I13" s="161">
        <v>50</v>
      </c>
      <c r="J13" s="161">
        <v>30</v>
      </c>
      <c r="K13" s="160"/>
    </row>
    <row r="14" spans="2:11" x14ac:dyDescent="0.25">
      <c r="B14" s="161" t="s">
        <v>847</v>
      </c>
      <c r="C14" s="161"/>
      <c r="D14" s="161"/>
      <c r="E14" s="161"/>
      <c r="F14" s="161"/>
      <c r="G14" s="161">
        <v>10</v>
      </c>
      <c r="H14" s="161">
        <v>25</v>
      </c>
      <c r="I14" s="161">
        <v>30</v>
      </c>
      <c r="J14" s="161">
        <v>10</v>
      </c>
      <c r="K14" s="160"/>
    </row>
    <row r="15" spans="2:11" x14ac:dyDescent="0.25">
      <c r="B15" s="162" t="s">
        <v>848</v>
      </c>
      <c r="C15" s="162">
        <v>20</v>
      </c>
      <c r="D15" s="162">
        <v>60</v>
      </c>
      <c r="E15" s="162">
        <v>80</v>
      </c>
      <c r="F15" s="162">
        <v>75</v>
      </c>
      <c r="G15" s="162">
        <v>145</v>
      </c>
      <c r="H15" s="162">
        <v>155</v>
      </c>
      <c r="I15" s="162">
        <v>150</v>
      </c>
      <c r="J15" s="162">
        <v>50</v>
      </c>
      <c r="K15" s="160"/>
    </row>
    <row r="16" spans="2:11" x14ac:dyDescent="0.25">
      <c r="B16" s="163"/>
      <c r="C16" s="163">
        <f>C15/10</f>
        <v>2</v>
      </c>
      <c r="D16" s="163">
        <f t="shared" ref="D16:J16" si="0">D15/10</f>
        <v>6</v>
      </c>
      <c r="E16" s="163">
        <f t="shared" si="0"/>
        <v>8</v>
      </c>
      <c r="F16" s="163">
        <f t="shared" si="0"/>
        <v>7.5</v>
      </c>
      <c r="G16" s="163">
        <f t="shared" si="0"/>
        <v>14.5</v>
      </c>
      <c r="H16" s="163">
        <f t="shared" si="0"/>
        <v>15.5</v>
      </c>
      <c r="I16" s="163">
        <f t="shared" si="0"/>
        <v>15</v>
      </c>
      <c r="J16" s="163">
        <f t="shared" si="0"/>
        <v>5</v>
      </c>
      <c r="K16" s="157"/>
    </row>
  </sheetData>
  <mergeCells count="1">
    <mergeCell ref="B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 Original</vt:lpstr>
      <vt:lpstr>GG</vt:lpstr>
      <vt:lpstr>Personal 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PULGAR ALLENDES</dc:creator>
  <dc:description/>
  <cp:lastModifiedBy>ignacio andres Yañez grandon</cp:lastModifiedBy>
  <cp:revision>2</cp:revision>
  <dcterms:created xsi:type="dcterms:W3CDTF">2018-11-29T12:59:47Z</dcterms:created>
  <dcterms:modified xsi:type="dcterms:W3CDTF">2018-12-19T19:24:14Z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