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7540" yWindow="0" windowWidth="24580" windowHeight="18700" tabRatio="812" activeTab="7"/>
  </bookViews>
  <sheets>
    <sheet name="First Run" sheetId="1" r:id="rId1"/>
    <sheet name="Second Run" sheetId="3" r:id="rId2"/>
    <sheet name="Thi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Final Table" sheetId="6" r:id="rId8"/>
    <sheet name="All Singles" sheetId="10" r:id="rId9"/>
    <sheet name="Cluster Information" sheetId="2" r:id="rId10"/>
  </sheets>
  <externalReferences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2" i="6" l="1"/>
  <c r="O104" i="6"/>
  <c r="O96" i="6"/>
  <c r="O87" i="6"/>
  <c r="O137" i="6"/>
  <c r="O112" i="6"/>
  <c r="O181" i="6"/>
  <c r="O179" i="6"/>
  <c r="O176" i="6"/>
  <c r="O173" i="6"/>
  <c r="O167" i="6"/>
  <c r="O164" i="6"/>
  <c r="O161" i="6"/>
  <c r="O158" i="6"/>
  <c r="O152" i="6"/>
  <c r="O149" i="6"/>
  <c r="O146" i="6"/>
  <c r="O143" i="6"/>
  <c r="O134" i="6"/>
  <c r="O109" i="6"/>
  <c r="O99" i="6"/>
  <c r="O93" i="6"/>
  <c r="O90" i="6"/>
  <c r="O74" i="6"/>
  <c r="O68" i="6"/>
  <c r="O59" i="6"/>
  <c r="O56" i="6"/>
  <c r="O43" i="6"/>
  <c r="O40" i="6"/>
  <c r="O37" i="6"/>
  <c r="O34" i="6"/>
  <c r="O31" i="6"/>
  <c r="O29" i="6"/>
  <c r="O27" i="6"/>
  <c r="O24" i="6"/>
  <c r="O18" i="6"/>
  <c r="O15" i="6"/>
  <c r="O12" i="6"/>
  <c r="O9" i="6"/>
  <c r="O6" i="6"/>
  <c r="O3" i="6"/>
  <c r="N134" i="6"/>
  <c r="M134" i="6"/>
  <c r="L134" i="6"/>
  <c r="N133" i="6"/>
  <c r="M133" i="6"/>
  <c r="L133" i="6"/>
  <c r="K133" i="6"/>
  <c r="J133" i="6"/>
  <c r="I133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G118" i="6"/>
  <c r="H118" i="6"/>
  <c r="F118" i="6"/>
  <c r="D117" i="6"/>
  <c r="J129" i="6"/>
  <c r="K129" i="6"/>
  <c r="I129" i="6"/>
  <c r="L117" i="6"/>
  <c r="M117" i="6"/>
  <c r="N117" i="6"/>
  <c r="L118" i="6"/>
  <c r="M118" i="6"/>
  <c r="N118" i="6"/>
  <c r="L68" i="8"/>
  <c r="M68" i="8"/>
  <c r="G106" i="6"/>
  <c r="H106" i="6"/>
  <c r="F106" i="6"/>
  <c r="H183" i="6"/>
  <c r="N183" i="6"/>
  <c r="G183" i="6"/>
  <c r="M183" i="6"/>
  <c r="F183" i="6"/>
  <c r="L183" i="6"/>
  <c r="N182" i="6"/>
  <c r="M182" i="6"/>
  <c r="L182" i="6"/>
  <c r="G170" i="6"/>
  <c r="H170" i="6"/>
  <c r="F170" i="6"/>
  <c r="L111" i="6"/>
  <c r="L105" i="6"/>
  <c r="M105" i="6"/>
  <c r="N105" i="6"/>
  <c r="L106" i="6"/>
  <c r="M106" i="6"/>
  <c r="N106" i="6"/>
  <c r="L79" i="6"/>
  <c r="M79" i="6"/>
  <c r="N79" i="6"/>
  <c r="F80" i="6"/>
  <c r="L80" i="6"/>
  <c r="G80" i="6"/>
  <c r="M80" i="6"/>
  <c r="H80" i="6"/>
  <c r="N80" i="6"/>
  <c r="L76" i="6"/>
  <c r="M76" i="6"/>
  <c r="N76" i="6"/>
  <c r="F77" i="6"/>
  <c r="L77" i="6"/>
  <c r="G77" i="6"/>
  <c r="M77" i="6"/>
  <c r="H77" i="6"/>
  <c r="N77" i="6"/>
  <c r="G65" i="6"/>
  <c r="H65" i="6"/>
  <c r="F65" i="6"/>
  <c r="M21" i="8"/>
  <c r="L21" i="8"/>
  <c r="K21" i="8"/>
  <c r="J21" i="8"/>
  <c r="I21" i="8"/>
  <c r="N170" i="6"/>
  <c r="M170" i="6"/>
  <c r="L170" i="6"/>
  <c r="N169" i="6"/>
  <c r="M169" i="6"/>
  <c r="L169" i="6"/>
  <c r="N140" i="6"/>
  <c r="M140" i="6"/>
  <c r="L140" i="6"/>
  <c r="N139" i="6"/>
  <c r="M139" i="6"/>
  <c r="L139" i="6"/>
  <c r="N65" i="6"/>
  <c r="M65" i="6"/>
  <c r="L65" i="6"/>
  <c r="N64" i="6"/>
  <c r="M64" i="6"/>
  <c r="L64" i="6"/>
  <c r="I68" i="8"/>
  <c r="K68" i="8"/>
  <c r="M93" i="8"/>
  <c r="L93" i="8"/>
  <c r="K93" i="8"/>
  <c r="J93" i="8"/>
  <c r="I93" i="8"/>
  <c r="M107" i="8"/>
  <c r="L107" i="8"/>
  <c r="K107" i="8"/>
  <c r="J107" i="8"/>
  <c r="I107" i="8"/>
  <c r="M100" i="8"/>
  <c r="L100" i="8"/>
  <c r="K100" i="8"/>
  <c r="J100" i="8"/>
  <c r="I100" i="8"/>
  <c r="M81" i="8"/>
  <c r="L81" i="8"/>
  <c r="K81" i="8"/>
  <c r="J81" i="8"/>
  <c r="I81" i="8"/>
  <c r="M74" i="8"/>
  <c r="L74" i="8"/>
  <c r="K74" i="8"/>
  <c r="L71" i="8"/>
  <c r="M71" i="8"/>
  <c r="K71" i="8"/>
  <c r="J68" i="8"/>
  <c r="L58" i="8"/>
  <c r="M58" i="8"/>
  <c r="K58" i="8"/>
  <c r="M55" i="8"/>
  <c r="L55" i="8"/>
  <c r="K55" i="8"/>
  <c r="J55" i="8"/>
  <c r="I55" i="8"/>
  <c r="M49" i="8"/>
  <c r="L49" i="8"/>
  <c r="K49" i="8"/>
  <c r="J49" i="8"/>
  <c r="I49" i="8"/>
  <c r="M43" i="8"/>
  <c r="L43" i="8"/>
  <c r="K43" i="8"/>
  <c r="J43" i="8"/>
  <c r="I43" i="8"/>
  <c r="M32" i="8"/>
  <c r="L32" i="8"/>
  <c r="K32" i="8"/>
  <c r="J32" i="8"/>
  <c r="I32" i="8"/>
  <c r="L11" i="8"/>
  <c r="M11" i="8"/>
  <c r="K11" i="8"/>
  <c r="M8" i="8"/>
  <c r="L8" i="8"/>
  <c r="K8" i="8"/>
  <c r="J8" i="8"/>
  <c r="I8" i="8"/>
  <c r="N82" i="6"/>
  <c r="N83" i="6"/>
  <c r="K82" i="6"/>
  <c r="S3" i="7"/>
  <c r="S4" i="7"/>
  <c r="S5" i="7"/>
  <c r="S6" i="7"/>
  <c r="S7" i="7"/>
  <c r="S8" i="7"/>
  <c r="S9" i="7"/>
  <c r="S2" i="7"/>
  <c r="P3" i="7"/>
  <c r="P4" i="7"/>
  <c r="P5" i="7"/>
  <c r="P6" i="7"/>
  <c r="P7" i="7"/>
  <c r="P8" i="7"/>
  <c r="P9" i="7"/>
  <c r="P2" i="7"/>
  <c r="M3" i="7"/>
  <c r="M4" i="7"/>
  <c r="M5" i="7"/>
  <c r="M6" i="7"/>
  <c r="M7" i="7"/>
  <c r="M8" i="7"/>
  <c r="M9" i="7"/>
  <c r="M2" i="7"/>
  <c r="N46" i="6"/>
  <c r="N45" i="6"/>
  <c r="K45" i="6"/>
  <c r="K103" i="6"/>
  <c r="K101" i="6"/>
  <c r="N103" i="6"/>
  <c r="N102" i="6"/>
  <c r="N101" i="6"/>
  <c r="N68" i="6"/>
  <c r="N3" i="6"/>
  <c r="M3" i="6"/>
  <c r="N175" i="6"/>
  <c r="F155" i="6"/>
  <c r="G155" i="6"/>
  <c r="H155" i="6"/>
  <c r="L180" i="6"/>
  <c r="N180" i="6"/>
  <c r="M180" i="6"/>
  <c r="N142" i="6"/>
  <c r="N143" i="6"/>
  <c r="N145" i="6"/>
  <c r="N146" i="6"/>
  <c r="N148" i="6"/>
  <c r="N149" i="6"/>
  <c r="N151" i="6"/>
  <c r="N152" i="6"/>
  <c r="N154" i="6"/>
  <c r="N155" i="6"/>
  <c r="N157" i="6"/>
  <c r="N158" i="6"/>
  <c r="N160" i="6"/>
  <c r="N161" i="6"/>
  <c r="N163" i="6"/>
  <c r="N164" i="6"/>
  <c r="N166" i="6"/>
  <c r="N167" i="6"/>
  <c r="N172" i="6"/>
  <c r="N173" i="6"/>
  <c r="N176" i="6"/>
  <c r="N178" i="6"/>
  <c r="N179" i="6"/>
  <c r="N137" i="6"/>
  <c r="N136" i="6"/>
  <c r="M142" i="6"/>
  <c r="M143" i="6"/>
  <c r="M145" i="6"/>
  <c r="M146" i="6"/>
  <c r="M148" i="6"/>
  <c r="M149" i="6"/>
  <c r="M151" i="6"/>
  <c r="M152" i="6"/>
  <c r="M154" i="6"/>
  <c r="M155" i="6"/>
  <c r="M157" i="6"/>
  <c r="M158" i="6"/>
  <c r="M160" i="6"/>
  <c r="M161" i="6"/>
  <c r="M163" i="6"/>
  <c r="M164" i="6"/>
  <c r="M166" i="6"/>
  <c r="M167" i="6"/>
  <c r="M172" i="6"/>
  <c r="M173" i="6"/>
  <c r="M175" i="6"/>
  <c r="M176" i="6"/>
  <c r="M178" i="6"/>
  <c r="M179" i="6"/>
  <c r="M137" i="6"/>
  <c r="M136" i="6"/>
  <c r="L142" i="6"/>
  <c r="L143" i="6"/>
  <c r="L145" i="6"/>
  <c r="L146" i="6"/>
  <c r="L148" i="6"/>
  <c r="L149" i="6"/>
  <c r="L151" i="6"/>
  <c r="L152" i="6"/>
  <c r="L154" i="6"/>
  <c r="L155" i="6"/>
  <c r="L157" i="6"/>
  <c r="L158" i="6"/>
  <c r="L160" i="6"/>
  <c r="L161" i="6"/>
  <c r="L163" i="6"/>
  <c r="L164" i="6"/>
  <c r="L166" i="6"/>
  <c r="L167" i="6"/>
  <c r="L172" i="6"/>
  <c r="L173" i="6"/>
  <c r="L175" i="6"/>
  <c r="L176" i="6"/>
  <c r="L178" i="6"/>
  <c r="L179" i="6"/>
  <c r="L137" i="6"/>
  <c r="L136" i="6"/>
  <c r="N89" i="6"/>
  <c r="N90" i="6"/>
  <c r="N92" i="6"/>
  <c r="N93" i="6"/>
  <c r="N95" i="6"/>
  <c r="N96" i="6"/>
  <c r="N98" i="6"/>
  <c r="N99" i="6"/>
  <c r="N108" i="6"/>
  <c r="N109" i="6"/>
  <c r="N111" i="6"/>
  <c r="N112" i="6"/>
  <c r="N87" i="6"/>
  <c r="N86" i="6"/>
  <c r="M89" i="6"/>
  <c r="M90" i="6"/>
  <c r="M92" i="6"/>
  <c r="M93" i="6"/>
  <c r="M98" i="6"/>
  <c r="M99" i="6"/>
  <c r="M108" i="6"/>
  <c r="M109" i="6"/>
  <c r="M111" i="6"/>
  <c r="M112" i="6"/>
  <c r="L89" i="6"/>
  <c r="L90" i="6"/>
  <c r="L92" i="6"/>
  <c r="L93" i="6"/>
  <c r="L98" i="6"/>
  <c r="L99" i="6"/>
  <c r="L108" i="6"/>
  <c r="L109" i="6"/>
  <c r="L112" i="6"/>
  <c r="N58" i="6"/>
  <c r="N59" i="6"/>
  <c r="N67" i="6"/>
  <c r="N70" i="6"/>
  <c r="H71" i="6"/>
  <c r="N71" i="6"/>
  <c r="N73" i="6"/>
  <c r="N74" i="6"/>
  <c r="M58" i="6"/>
  <c r="M59" i="6"/>
  <c r="M67" i="6"/>
  <c r="M68" i="6"/>
  <c r="M70" i="6"/>
  <c r="G71" i="6"/>
  <c r="M71" i="6"/>
  <c r="M73" i="6"/>
  <c r="M74" i="6"/>
  <c r="L58" i="6"/>
  <c r="L59" i="6"/>
  <c r="L67" i="6"/>
  <c r="L68" i="6"/>
  <c r="L70" i="6"/>
  <c r="F71" i="6"/>
  <c r="L71" i="6"/>
  <c r="L73" i="6"/>
  <c r="L74" i="6"/>
  <c r="N56" i="6"/>
  <c r="N55" i="6"/>
  <c r="M56" i="6"/>
  <c r="M55" i="6"/>
  <c r="L56" i="6"/>
  <c r="L55" i="6"/>
  <c r="N33" i="6"/>
  <c r="N34" i="6"/>
  <c r="N36" i="6"/>
  <c r="N37" i="6"/>
  <c r="N39" i="6"/>
  <c r="N40" i="6"/>
  <c r="N42" i="6"/>
  <c r="N43" i="6"/>
  <c r="M33" i="6"/>
  <c r="M34" i="6"/>
  <c r="M36" i="6"/>
  <c r="M37" i="6"/>
  <c r="M39" i="6"/>
  <c r="M40" i="6"/>
  <c r="M42" i="6"/>
  <c r="M43" i="6"/>
  <c r="L33" i="6"/>
  <c r="L34" i="6"/>
  <c r="L36" i="6"/>
  <c r="L37" i="6"/>
  <c r="L39" i="6"/>
  <c r="L40" i="6"/>
  <c r="L42" i="6"/>
  <c r="L43" i="6"/>
  <c r="N31" i="6"/>
  <c r="M31" i="6"/>
  <c r="L31" i="6"/>
  <c r="N30" i="6"/>
  <c r="M30" i="6"/>
  <c r="L30" i="6"/>
  <c r="N28" i="6"/>
  <c r="M28" i="6"/>
  <c r="N26" i="6"/>
  <c r="M26" i="6"/>
  <c r="L28" i="6"/>
  <c r="L26" i="6"/>
  <c r="N6" i="6"/>
  <c r="N5" i="6"/>
  <c r="N8" i="6"/>
  <c r="N9" i="6"/>
  <c r="N11" i="6"/>
  <c r="N12" i="6"/>
  <c r="N14" i="6"/>
  <c r="N15" i="6"/>
  <c r="N17" i="6"/>
  <c r="N18" i="6"/>
  <c r="N20" i="6"/>
  <c r="N21" i="6"/>
  <c r="N23" i="6"/>
  <c r="N24" i="6"/>
  <c r="N27" i="6"/>
  <c r="M8" i="6"/>
  <c r="M9" i="6"/>
  <c r="M11" i="6"/>
  <c r="M12" i="6"/>
  <c r="M14" i="6"/>
  <c r="M15" i="6"/>
  <c r="M17" i="6"/>
  <c r="M18" i="6"/>
  <c r="M23" i="6"/>
  <c r="M24" i="6"/>
  <c r="M27" i="6"/>
  <c r="L8" i="6"/>
  <c r="L6" i="6"/>
  <c r="L9" i="6"/>
  <c r="L11" i="6"/>
  <c r="L12" i="6"/>
  <c r="L14" i="6"/>
  <c r="L15" i="6"/>
  <c r="L17" i="6"/>
  <c r="L18" i="6"/>
  <c r="L23" i="6"/>
  <c r="L24" i="6"/>
  <c r="L27" i="6"/>
  <c r="M6" i="6"/>
  <c r="M5" i="6"/>
  <c r="M2" i="6"/>
  <c r="L3" i="6"/>
  <c r="L5" i="6"/>
  <c r="L2" i="6"/>
  <c r="N2" i="6"/>
  <c r="K5" i="6"/>
  <c r="J5" i="6"/>
  <c r="I2" i="6"/>
  <c r="I5" i="6"/>
  <c r="K2" i="6"/>
  <c r="J2" i="6"/>
  <c r="M21" i="5"/>
  <c r="L21" i="5"/>
  <c r="K21" i="5"/>
  <c r="J21" i="5"/>
  <c r="I21" i="5"/>
  <c r="K180" i="6"/>
  <c r="J180" i="6"/>
  <c r="I180" i="6"/>
  <c r="K178" i="6"/>
  <c r="J178" i="6"/>
  <c r="I178" i="6"/>
  <c r="K175" i="6"/>
  <c r="J175" i="6"/>
  <c r="I175" i="6"/>
  <c r="K172" i="6"/>
  <c r="J172" i="6"/>
  <c r="I172" i="6"/>
  <c r="K166" i="6"/>
  <c r="J166" i="6"/>
  <c r="I166" i="6"/>
  <c r="K163" i="6"/>
  <c r="J163" i="6"/>
  <c r="I163" i="6"/>
  <c r="K160" i="6"/>
  <c r="J160" i="6"/>
  <c r="I160" i="6"/>
  <c r="K157" i="6"/>
  <c r="J157" i="6"/>
  <c r="I157" i="6"/>
  <c r="K151" i="6"/>
  <c r="J151" i="6"/>
  <c r="I151" i="6"/>
  <c r="K148" i="6"/>
  <c r="J148" i="6"/>
  <c r="I148" i="6"/>
  <c r="K145" i="6"/>
  <c r="J145" i="6"/>
  <c r="I145" i="6"/>
  <c r="K142" i="6"/>
  <c r="J142" i="6"/>
  <c r="I142" i="6"/>
  <c r="K111" i="6"/>
  <c r="J111" i="6"/>
  <c r="I111" i="6"/>
  <c r="K108" i="6"/>
  <c r="J108" i="6"/>
  <c r="I108" i="6"/>
  <c r="K98" i="6"/>
  <c r="J98" i="6"/>
  <c r="I98" i="6"/>
  <c r="K95" i="6"/>
  <c r="K92" i="6"/>
  <c r="J92" i="6"/>
  <c r="I92" i="6"/>
  <c r="K89" i="6"/>
  <c r="J89" i="6"/>
  <c r="I89" i="6"/>
  <c r="K86" i="6"/>
  <c r="K73" i="6"/>
  <c r="J73" i="6"/>
  <c r="I73" i="6"/>
  <c r="K67" i="6"/>
  <c r="J67" i="6"/>
  <c r="I67" i="6"/>
  <c r="K58" i="6"/>
  <c r="J58" i="6"/>
  <c r="I58" i="6"/>
  <c r="K55" i="6"/>
  <c r="J55" i="6"/>
  <c r="I55" i="6"/>
  <c r="K42" i="6"/>
  <c r="J42" i="6"/>
  <c r="I42" i="6"/>
  <c r="K39" i="6"/>
  <c r="J39" i="6"/>
  <c r="I39" i="6"/>
  <c r="K36" i="6"/>
  <c r="J36" i="6"/>
  <c r="I36" i="6"/>
  <c r="K33" i="6"/>
  <c r="J33" i="6"/>
  <c r="I33" i="6"/>
  <c r="K30" i="6"/>
  <c r="J30" i="6"/>
  <c r="I30" i="6"/>
  <c r="K28" i="6"/>
  <c r="J28" i="6"/>
  <c r="I28" i="6"/>
  <c r="K26" i="6"/>
  <c r="J26" i="6"/>
  <c r="I26" i="6"/>
  <c r="K23" i="6"/>
  <c r="J23" i="6"/>
  <c r="I23" i="6"/>
  <c r="K20" i="6"/>
  <c r="K17" i="6"/>
  <c r="J17" i="6"/>
  <c r="I17" i="6"/>
  <c r="K14" i="6"/>
  <c r="J14" i="6"/>
  <c r="I14" i="6"/>
  <c r="K11" i="6"/>
  <c r="J11" i="6"/>
  <c r="I11" i="6"/>
  <c r="K8" i="6"/>
  <c r="J8" i="6"/>
  <c r="I8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Q3" i="2"/>
  <c r="Q4" i="2"/>
  <c r="Q5" i="2"/>
  <c r="Q6" i="2"/>
  <c r="Q7" i="2"/>
  <c r="Q2" i="2"/>
  <c r="P3" i="2"/>
  <c r="P4" i="2"/>
  <c r="P5" i="2"/>
  <c r="P6" i="2"/>
  <c r="P7" i="2"/>
  <c r="P2" i="2"/>
  <c r="K3" i="2"/>
  <c r="K4" i="2"/>
  <c r="K5" i="2"/>
  <c r="K6" i="2"/>
  <c r="K7" i="2"/>
  <c r="K2" i="2"/>
  <c r="R3" i="2"/>
  <c r="S3" i="2"/>
  <c r="R5" i="2"/>
  <c r="S5" i="2"/>
  <c r="R6" i="2"/>
  <c r="S6" i="2"/>
  <c r="R7" i="2"/>
  <c r="S7" i="2"/>
  <c r="R2" i="2"/>
  <c r="S2" i="2"/>
  <c r="R4" i="2"/>
  <c r="I3" i="2"/>
  <c r="N3" i="2"/>
  <c r="I4" i="2"/>
  <c r="N4" i="2"/>
  <c r="I5" i="2"/>
  <c r="N5" i="2"/>
  <c r="I6" i="2"/>
  <c r="N6" i="2"/>
  <c r="I7" i="2"/>
  <c r="N7" i="2"/>
  <c r="I2" i="2"/>
  <c r="N2" i="2"/>
  <c r="O3" i="2"/>
  <c r="O4" i="2"/>
  <c r="O5" i="2"/>
  <c r="O6" i="2"/>
  <c r="O7" i="2"/>
  <c r="O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<sst xmlns="http://schemas.openxmlformats.org/spreadsheetml/2006/main" count="1293" uniqueCount="315">
  <si>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</si>
  <si>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</si>
  <si>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</si>
  <si>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</si>
  <si>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</si>
  <si>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</si>
  <si>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</si>
  <si>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</si>
  <si>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</si>
  <si>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</si>
  <si>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</si>
  <si>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</si>
  <si>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</si>
  <si>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</si>
  <si>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</si>
  <si>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</si>
  <si>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</si>
  <si>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</si>
  <si>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</si>
  <si>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</si>
  <si>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</si>
  <si>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</si>
  <si>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</si>
  <si>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</si>
  <si>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</si>
  <si>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</si>
  <si>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</si>
  <si>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</si>
  <si>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</si>
  <si>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</si>
  <si>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</si>
  <si>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</si>
  <si>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</si>
  <si>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</si>
  <si>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</si>
  <si>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</si>
  <si>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</si>
  <si>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</si>
  <si>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</si>
  <si>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</si>
  <si>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</si>
  <si>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</si>
  <si>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</si>
  <si>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</si>
  <si>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</si>
  <si>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</si>
  <si>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</si>
  <si>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</si>
  <si>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</si>
  <si>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</si>
  <si>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</si>
  <si>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</si>
  <si>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</si>
  <si>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</si>
  <si>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</si>
  <si>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</si>
  <si>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</si>
  <si>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</si>
  <si>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</si>
  <si>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</si>
  <si>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</si>
  <si>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</si>
  <si>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</si>
  <si>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</si>
  <si>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</si>
  <si>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</si>
  <si>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</si>
  <si>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</si>
  <si>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</si>
  <si>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</si>
  <si>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</si>
  <si>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</si>
  <si>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</si>
  <si>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</si>
  <si>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</si>
  <si>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</si>
  <si>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</si>
  <si>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</si>
  <si>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</si>
  <si>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</si>
  <si>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</si>
  <si>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</si>
  <si>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</si>
  <si>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</si>
  <si>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</si>
  <si>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</si>
  <si>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</si>
  <si>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</si>
  <si>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</si>
  <si>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</si>
  <si>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</si>
  <si>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</si>
  <si>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</si>
  <si>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</si>
  <si>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</si>
  <si>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</si>
  <si>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</si>
  <si>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</si>
  <si>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</si>
  <si>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</si>
  <si>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</si>
  <si>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</si>
  <si>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</si>
  <si>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</si>
  <si>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</si>
  <si>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</si>
  <si>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</si>
  <si>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</si>
  <si>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</si>
  <si>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</si>
  <si>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</si>
  <si>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</si>
  <si>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</si>
  <si>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</si>
  <si>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</si>
  <si>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</si>
  <si>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</si>
  <si>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</si>
  <si>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</si>
  <si>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</si>
  <si>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</si>
  <si>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</si>
  <si>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</si>
  <si>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</si>
  <si>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</si>
  <si>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</si>
  <si>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</si>
  <si>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</si>
  <si>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</si>
  <si>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</si>
  <si>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</si>
  <si>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</si>
  <si>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</si>
  <si>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</si>
  <si>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</si>
  <si>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</si>
  <si>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</si>
  <si>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</si>
  <si>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</si>
  <si>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</si>
  <si>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</si>
  <si>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</si>
  <si>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</si>
  <si>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</si>
  <si>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</si>
  <si>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</si>
  <si>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</si>
  <si>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</si>
  <si>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</si>
  <si>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</si>
  <si>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</si>
  <si>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</si>
  <si>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</si>
  <si>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</si>
  <si>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</si>
  <si>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</si>
  <si>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</si>
  <si>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</si>
  <si>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</si>
  <si>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</si>
  <si>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</si>
  <si>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</si>
  <si>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</si>
  <si>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</si>
  <si>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</si>
  <si>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</si>
  <si>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</si>
  <si>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</si>
  <si>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</si>
  <si>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</si>
  <si>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</si>
  <si>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</si>
  <si>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</si>
  <si>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</si>
  <si>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</si>
  <si>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</si>
  <si>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</si>
  <si>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</si>
  <si>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</si>
  <si>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</si>
  <si>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</si>
  <si>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</si>
  <si>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</si>
  <si>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</si>
  <si>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</si>
  <si>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</si>
  <si>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</si>
  <si>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</si>
  <si>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</si>
  <si>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</si>
  <si>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</si>
  <si>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</si>
  <si>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</si>
  <si>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</si>
  <si>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</si>
  <si>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</si>
  <si>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</si>
  <si>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</si>
  <si>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</si>
  <si>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</si>
  <si>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</si>
  <si>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</si>
  <si>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</si>
  <si>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</si>
  <si>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</si>
  <si>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</si>
  <si>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</si>
  <si>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</si>
  <si>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</si>
  <si>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</si>
  <si>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</si>
  <si>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</si>
  <si>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</si>
  <si>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</si>
  <si>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</si>
  <si>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</si>
  <si>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</si>
  <si>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</si>
  <si>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</si>
  <si>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</si>
  <si>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</si>
  <si>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</si>
  <si>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</si>
  <si>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</si>
  <si>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</si>
  <si>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</si>
  <si>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</si>
  <si>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</si>
  <si>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</si>
  <si>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</si>
  <si>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</si>
  <si>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</si>
  <si>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</si>
  <si>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</si>
  <si>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</si>
  <si>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</si>
  <si>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</si>
  <si>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</si>
  <si>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</si>
  <si>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</si>
  <si>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</si>
  <si>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</si>
  <si>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</si>
  <si>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</si>
  <si>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</si>
  <si>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</si>
  <si>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</si>
  <si>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</si>
  <si>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</si>
  <si>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</si>
  <si>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</si>
  <si>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</si>
  <si>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</si>
  <si>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</si>
  <si>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</si>
  <si>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</si>
  <si>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</si>
  <si>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</si>
  <si>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Was missing from Johan's summary.  Does not have H &amp; J Filters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</si>
  <si>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</si>
  <si>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</si>
  <si>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</si>
  <si>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</si>
  <si>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</si>
  <si>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</si>
  <si>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</si>
  <si>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</si>
  <si>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</si>
  <si>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</si>
  <si>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</si>
  <si>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</si>
  <si>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</si>
  <si>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</si>
  <si>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</si>
  <si>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R81 b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</si>
  <si>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</si>
  <si>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</si>
  <si>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</si>
  <si>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</si>
  <si>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</si>
  <si>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</si>
  <si>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</si>
  <si>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</si>
  <si>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</si>
  <si>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</si>
  <si>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</si>
  <si>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</si>
  <si>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</si>
  <si>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</si>
  <si>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</si>
  <si>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</si>
  <si>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</si>
  <si>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</si>
  <si>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M141 a</t>
  </si>
  <si>
    <t>M141 b</t>
  </si>
  <si>
    <t>M47 a</t>
  </si>
  <si>
    <t>M86 c</t>
  </si>
  <si>
    <t>M86 a &amp; b</t>
  </si>
  <si>
    <t>M317 a &amp; b</t>
  </si>
  <si>
    <t>R84 a &amp; b</t>
  </si>
  <si>
    <t>5 pix width centroid was used for companion.</t>
  </si>
  <si>
    <t>* Still hard to see</t>
  </si>
  <si>
    <t>neg??</t>
  </si>
  <si>
    <t>M141 c</t>
  </si>
  <si>
    <t>Leakage Subtacted</t>
  </si>
  <si>
    <t>Leakage Subtracted</t>
  </si>
  <si>
    <t>* Double Check if right values are used!</t>
  </si>
  <si>
    <t>*Need to check if values taken from Johan were good.</t>
  </si>
  <si>
    <t>2nd try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</si>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</sst>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</cellXfs>
  <cellStyles count="8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kantorski/Documents/Research/Stellar_Multiplicity/Information/Everythi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lusterSummary"/>
      <sheetName val="Masses"/>
      <sheetName val="ColorColor"/>
      <sheetName val="AbsMag"/>
      <sheetName val="PSFs"/>
      <sheetName val="References"/>
      <sheetName val="Zmag20"/>
      <sheetName val="Zmag19"/>
      <sheetName val="Zmag18"/>
      <sheetName val="Zmag17"/>
      <sheetName val="Consistency"/>
      <sheetName val="binary20"/>
      <sheetName val="binary19"/>
      <sheetName val="binary18"/>
      <sheetName val="binary17"/>
      <sheetName val="AperturesK"/>
      <sheetName val="AperturesJH"/>
      <sheetName val="single20"/>
      <sheetName val="single19"/>
      <sheetName val="single18"/>
      <sheetName val="single17"/>
      <sheetName val="BiblioBinary"/>
      <sheetName val="BiblioClus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45">
          <cell r="E245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9"/>
  <sheetViews>
    <sheetView zoomScale="125" zoomScaleNormal="125" zoomScalePageLayoutView="125" workbookViewId="0">
      <selection activeCell="Q13" sqref="Q13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2.83203125" customWidth="1"/>
    <col min="12" max="12" width="8.1640625" customWidth="1"/>
    <col min="13" max="13" width="1.5" customWidth="1"/>
    <col min="14" max="14" width="13.1640625" customWidth="1"/>
    <col min="16" max="16" width="12.5" customWidth="1"/>
    <col min="17" max="17" width="11.1640625" customWidth="1"/>
    <col min="18" max="18" width="13.6640625" customWidth="1"/>
    <col min="19" max="19" width="12.33203125" customWidth="1"/>
    <col min="20" max="20" width="1.33203125" customWidth="1"/>
    <col min="21" max="21" width="47.83203125" customWidth="1"/>
    <col min="22" max="22" width="4.83203125" customWidth="1"/>
  </cols>
  <sheetData>
    <row r="1" spans="1:21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15"/>
      <c r="N1" s="24" t="s">
        <v>132</v>
      </c>
      <c r="O1" s="24" t="s">
        <v>131</v>
      </c>
      <c r="P1" s="24" t="s">
        <v>133</v>
      </c>
      <c r="Q1" s="24" t="s">
        <v>134</v>
      </c>
      <c r="R1" s="24" t="s">
        <v>135</v>
      </c>
      <c r="S1" s="24" t="s">
        <v>136</v>
      </c>
      <c r="T1" s="15"/>
      <c r="U1" s="24" t="s">
        <v>138</v>
      </c>
    </row>
    <row r="2" spans="1:21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 t="shared" ref="I2:I7" si="0">(F2^2+G2^2+H2^2)^0.5</f>
        <v>144.96299527810538</v>
      </c>
      <c r="J2" s="1">
        <v>7.88</v>
      </c>
      <c r="K2" s="4">
        <f t="shared" ref="K2:K7" si="1">10^J2/10^6</f>
        <v>75.857757502918602</v>
      </c>
      <c r="L2" s="4">
        <v>0.01</v>
      </c>
      <c r="M2" s="15"/>
      <c r="N2" s="4">
        <f t="shared" ref="N2:N7" si="2">I2-B2</f>
        <v>-30.037004721894618</v>
      </c>
      <c r="O2" s="28">
        <f t="shared" ref="O2:O7" si="3">ABS(N2/B2)*100</f>
        <v>17.164002698225499</v>
      </c>
      <c r="P2" s="4">
        <f t="shared" ref="P2:P7" si="4">K2-C2</f>
        <v>30.857757502918602</v>
      </c>
      <c r="Q2" s="4">
        <f t="shared" ref="Q2:Q7" si="5">ABS(P2/K2)*100</f>
        <v>40.678446764961855</v>
      </c>
      <c r="R2" s="4">
        <f t="shared" ref="R2:R7" si="6">L2-D2</f>
        <v>2E-3</v>
      </c>
      <c r="S2" s="4">
        <f>ABS(R2/L2)*100</f>
        <v>20</v>
      </c>
      <c r="T2" s="15"/>
      <c r="U2" s="1" t="s">
        <v>139</v>
      </c>
    </row>
    <row r="3" spans="1:21">
      <c r="A3" s="1" t="s">
        <v>92</v>
      </c>
      <c r="B3" s="1">
        <v>300</v>
      </c>
      <c r="C3" s="1">
        <v>300</v>
      </c>
      <c r="D3" s="1">
        <v>0.10299999999999999</v>
      </c>
      <c r="E3" s="15"/>
      <c r="F3" s="21">
        <v>268.7</v>
      </c>
      <c r="G3" s="1">
        <v>-19.600000000000001</v>
      </c>
      <c r="H3" s="21">
        <v>-21</v>
      </c>
      <c r="I3" s="4">
        <f t="shared" si="0"/>
        <v>270.23110479735675</v>
      </c>
      <c r="J3" s="1">
        <v>8.2200000000000006</v>
      </c>
      <c r="K3" s="4">
        <f t="shared" si="1"/>
        <v>165.95869074375659</v>
      </c>
      <c r="L3" s="4">
        <v>0.06</v>
      </c>
      <c r="M3" s="15"/>
      <c r="N3" s="4">
        <f t="shared" si="2"/>
        <v>-29.76889520264325</v>
      </c>
      <c r="O3" s="28">
        <f t="shared" si="3"/>
        <v>9.9229650675477501</v>
      </c>
      <c r="P3" s="4">
        <f t="shared" si="4"/>
        <v>-134.04130925624341</v>
      </c>
      <c r="Q3" s="4">
        <f t="shared" si="5"/>
        <v>80.767875822306749</v>
      </c>
      <c r="R3" s="4">
        <f t="shared" si="6"/>
        <v>-4.2999999999999997E-2</v>
      </c>
      <c r="S3" s="4">
        <f>ABS(R3/L3)*100</f>
        <v>71.666666666666671</v>
      </c>
      <c r="T3" s="15"/>
      <c r="U3" s="1" t="s">
        <v>140</v>
      </c>
    </row>
    <row r="4" spans="1:21">
      <c r="A4" s="1" t="s">
        <v>93</v>
      </c>
      <c r="B4" s="1">
        <v>300</v>
      </c>
      <c r="C4" s="1">
        <v>45</v>
      </c>
      <c r="D4" s="1">
        <v>5.5E-2</v>
      </c>
      <c r="E4" s="15"/>
      <c r="F4" s="21">
        <v>-54.8</v>
      </c>
      <c r="G4" s="1">
        <v>-173.4</v>
      </c>
      <c r="H4" s="21">
        <v>-24.6</v>
      </c>
      <c r="I4" s="4">
        <f t="shared" si="0"/>
        <v>183.50956378347152</v>
      </c>
      <c r="J4" s="1">
        <v>7.76</v>
      </c>
      <c r="K4" s="4">
        <f t="shared" si="1"/>
        <v>57.543993733715723</v>
      </c>
      <c r="L4" s="4">
        <v>0</v>
      </c>
      <c r="M4" s="15"/>
      <c r="N4" s="4">
        <f t="shared" si="2"/>
        <v>-116.49043621652848</v>
      </c>
      <c r="O4" s="28">
        <f t="shared" si="3"/>
        <v>38.830145405509491</v>
      </c>
      <c r="P4" s="4">
        <f t="shared" si="4"/>
        <v>12.543993733715723</v>
      </c>
      <c r="Q4" s="4">
        <f t="shared" si="5"/>
        <v>21.798962706278143</v>
      </c>
      <c r="R4" s="4">
        <f t="shared" si="6"/>
        <v>-5.5E-2</v>
      </c>
      <c r="S4" s="4" t="s">
        <v>51</v>
      </c>
      <c r="T4" s="15"/>
      <c r="U4" s="1" t="s">
        <v>137</v>
      </c>
    </row>
    <row r="5" spans="1:21">
      <c r="A5" s="1" t="s">
        <v>94</v>
      </c>
      <c r="B5" s="1">
        <v>410</v>
      </c>
      <c r="C5" s="1">
        <v>110</v>
      </c>
      <c r="D5" s="1">
        <v>0.10100000000000001</v>
      </c>
      <c r="E5" s="15"/>
      <c r="F5" s="21">
        <v>21.5</v>
      </c>
      <c r="G5" s="1">
        <v>-328.7</v>
      </c>
      <c r="H5" s="21">
        <v>-93.7</v>
      </c>
      <c r="I5" s="4">
        <f t="shared" si="0"/>
        <v>342.46989648726787</v>
      </c>
      <c r="J5" s="1">
        <v>8.08</v>
      </c>
      <c r="K5" s="4">
        <f t="shared" si="1"/>
        <v>120.2264434617414</v>
      </c>
      <c r="L5" s="4">
        <v>0.12</v>
      </c>
      <c r="M5" s="15"/>
      <c r="N5" s="4">
        <f t="shared" si="2"/>
        <v>-67.530103512732126</v>
      </c>
      <c r="O5" s="28">
        <f t="shared" si="3"/>
        <v>16.470756954324909</v>
      </c>
      <c r="P5" s="4">
        <f t="shared" si="4"/>
        <v>10.226443461741397</v>
      </c>
      <c r="Q5" s="4">
        <f t="shared" si="5"/>
        <v>8.5059851787062701</v>
      </c>
      <c r="R5" s="4">
        <f t="shared" si="6"/>
        <v>1.8999999999999989E-2</v>
      </c>
      <c r="S5" s="4">
        <f>ABS(R5/L5)*100</f>
        <v>15.833333333333325</v>
      </c>
      <c r="T5" s="15"/>
      <c r="U5" s="1" t="s">
        <v>143</v>
      </c>
    </row>
    <row r="6" spans="1:21">
      <c r="A6" s="1" t="s">
        <v>95</v>
      </c>
      <c r="B6" s="1">
        <v>490</v>
      </c>
      <c r="C6" s="1">
        <v>310</v>
      </c>
      <c r="D6" s="1">
        <v>3.6999999999999998E-2</v>
      </c>
      <c r="E6" s="15"/>
      <c r="F6" s="21">
        <v>137.9</v>
      </c>
      <c r="G6" s="1">
        <v>-387.6</v>
      </c>
      <c r="H6" s="21">
        <v>10.199999999999999</v>
      </c>
      <c r="I6" s="4">
        <f t="shared" si="0"/>
        <v>411.52668200251611</v>
      </c>
      <c r="J6" s="1">
        <v>8.4499999999999993</v>
      </c>
      <c r="K6" s="4">
        <f t="shared" si="1"/>
        <v>281.83829312644565</v>
      </c>
      <c r="L6" s="4">
        <v>0.02</v>
      </c>
      <c r="M6" s="15"/>
      <c r="N6" s="4">
        <f t="shared" si="2"/>
        <v>-78.473317997483889</v>
      </c>
      <c r="O6" s="28">
        <f t="shared" si="3"/>
        <v>16.014962856629364</v>
      </c>
      <c r="P6" s="4">
        <f t="shared" si="4"/>
        <v>-28.161706873554351</v>
      </c>
      <c r="Q6" s="4">
        <f t="shared" si="5"/>
        <v>9.992150662408287</v>
      </c>
      <c r="R6" s="4">
        <f t="shared" si="6"/>
        <v>-1.6999999999999998E-2</v>
      </c>
      <c r="S6" s="4">
        <f>ABS(R6/L6)*100</f>
        <v>84.999999999999986</v>
      </c>
      <c r="T6" s="15"/>
      <c r="U6" s="1"/>
    </row>
    <row r="7" spans="1:21">
      <c r="A7" s="1" t="s">
        <v>96</v>
      </c>
      <c r="B7" s="1">
        <v>160</v>
      </c>
      <c r="C7" s="1">
        <v>30</v>
      </c>
      <c r="D7" s="1">
        <v>2.4E-2</v>
      </c>
      <c r="E7" s="15"/>
      <c r="F7" s="21">
        <v>49.2</v>
      </c>
      <c r="G7" s="1">
        <v>-139.6</v>
      </c>
      <c r="H7" s="21">
        <v>-13</v>
      </c>
      <c r="I7" s="4">
        <f t="shared" si="0"/>
        <v>148.58600203249296</v>
      </c>
      <c r="J7" s="1">
        <v>7.83</v>
      </c>
      <c r="K7" s="4">
        <f t="shared" si="1"/>
        <v>67.608297539198404</v>
      </c>
      <c r="L7" s="4">
        <v>0.03</v>
      </c>
      <c r="M7" s="15"/>
      <c r="N7" s="4">
        <f t="shared" si="2"/>
        <v>-11.413997967507044</v>
      </c>
      <c r="O7" s="28">
        <f t="shared" si="3"/>
        <v>7.1337487296919022</v>
      </c>
      <c r="P7" s="4">
        <f t="shared" si="4"/>
        <v>37.608297539198404</v>
      </c>
      <c r="Q7" s="4">
        <f t="shared" si="5"/>
        <v>55.626748354953925</v>
      </c>
      <c r="R7" s="4">
        <f t="shared" si="6"/>
        <v>5.9999999999999984E-3</v>
      </c>
      <c r="S7" s="4">
        <f>ABS(R7/L7)*100</f>
        <v>19.999999999999996</v>
      </c>
      <c r="T7" s="15"/>
      <c r="U7" s="1"/>
    </row>
    <row r="8" spans="1:21">
      <c r="T8" s="15"/>
    </row>
    <row r="9" spans="1:21">
      <c r="T9" s="15"/>
      <c r="U9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sqref="A1:O1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41" workbookViewId="0">
      <selection activeCell="L46" sqref="L46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J1" workbookViewId="0">
      <selection activeCell="U11" sqref="U11:U12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2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9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9" si="1">ABS(O3-N3)*100/N3</f>
        <v>0.41191508669267118</v>
      </c>
      <c r="Q3" s="4">
        <v>176.032237262</v>
      </c>
      <c r="R3" s="4">
        <v>175.66519831577341</v>
      </c>
      <c r="S3" s="4">
        <f t="shared" ref="S3:S9" si="2">ABS(R3-Q3)*100/Q3</f>
        <v>0.20850666442436819</v>
      </c>
      <c r="T3" s="15"/>
    </row>
    <row r="4" spans="1:21">
      <c r="A4" s="31">
        <v>41688</v>
      </c>
      <c r="B4" s="1" t="s">
        <v>250</v>
      </c>
      <c r="C4" s="1" t="s">
        <v>120</v>
      </c>
      <c r="D4" s="4">
        <v>1.70906350136</v>
      </c>
      <c r="E4" s="4">
        <v>1416.84253577</v>
      </c>
      <c r="F4" s="4">
        <v>7.5798710229799999</v>
      </c>
      <c r="G4" s="4">
        <v>225081.15625</v>
      </c>
      <c r="H4" s="4">
        <v>118.378092408</v>
      </c>
      <c r="I4" s="1" t="s">
        <v>51</v>
      </c>
      <c r="J4" s="1" t="s">
        <v>51</v>
      </c>
      <c r="K4" s="4">
        <v>8.19766950044</v>
      </c>
      <c r="L4" s="1">
        <v>8.2649999999999988</v>
      </c>
      <c r="M4" s="4">
        <f t="shared" si="0"/>
        <v>0.82133708313545617</v>
      </c>
      <c r="N4" s="4">
        <v>3.5479964568</v>
      </c>
      <c r="O4" s="4">
        <v>2.7778992610592397</v>
      </c>
      <c r="P4" s="41">
        <f t="shared" si="1"/>
        <v>21.705128658311132</v>
      </c>
      <c r="Q4" s="4">
        <v>71.846787048099998</v>
      </c>
      <c r="R4" s="4">
        <v>56.18125229843583</v>
      </c>
      <c r="S4" s="41">
        <f t="shared" si="2"/>
        <v>21.804085322808387</v>
      </c>
      <c r="T4" s="15"/>
    </row>
    <row r="5" spans="1:21">
      <c r="C5" s="1" t="s">
        <v>121</v>
      </c>
      <c r="D5" s="4">
        <v>1.58860183528</v>
      </c>
      <c r="E5" s="4">
        <v>1405.0713126400001</v>
      </c>
      <c r="F5" s="4">
        <v>8.3949722299499996</v>
      </c>
      <c r="G5" s="4">
        <v>221071.183594</v>
      </c>
      <c r="H5" s="4">
        <v>122.51529932</v>
      </c>
      <c r="I5" s="1" t="s">
        <v>51</v>
      </c>
      <c r="J5" s="1" t="s">
        <v>51</v>
      </c>
      <c r="K5" s="4">
        <v>8.1408545275499993</v>
      </c>
      <c r="L5" s="1">
        <v>8.2649999999999988</v>
      </c>
      <c r="M5" s="4">
        <f t="shared" si="0"/>
        <v>1.524968564784823</v>
      </c>
      <c r="N5" s="4">
        <v>3.5074457529499998</v>
      </c>
      <c r="O5" s="4">
        <v>2.7778992610592397</v>
      </c>
      <c r="P5" s="41">
        <f t="shared" si="1"/>
        <v>20.799936571425572</v>
      </c>
      <c r="Q5" s="4">
        <v>71.734903000299994</v>
      </c>
      <c r="R5" s="4">
        <v>56.18125229843583</v>
      </c>
      <c r="S5" s="41">
        <f t="shared" si="2"/>
        <v>21.682124114392572</v>
      </c>
      <c r="T5" s="15"/>
    </row>
    <row r="6" spans="1:21">
      <c r="A6" s="31">
        <v>41689</v>
      </c>
      <c r="B6" s="1" t="s">
        <v>251</v>
      </c>
      <c r="C6" s="1" t="s">
        <v>120</v>
      </c>
      <c r="D6" s="4">
        <v>1.6829711972100001</v>
      </c>
      <c r="E6" s="4">
        <v>1408.0786488599999</v>
      </c>
      <c r="F6" s="4">
        <v>19.656911610800002</v>
      </c>
      <c r="G6" s="4">
        <v>222294.13745099999</v>
      </c>
      <c r="H6" s="4">
        <v>319.97732543900003</v>
      </c>
      <c r="I6" s="1" t="s">
        <v>51</v>
      </c>
      <c r="J6" s="1" t="s">
        <v>51</v>
      </c>
      <c r="K6" s="4">
        <v>7.1045220131000004</v>
      </c>
      <c r="L6" s="1">
        <v>6.5259999999999998</v>
      </c>
      <c r="M6" s="33">
        <f t="shared" si="0"/>
        <v>8.1430110573697441</v>
      </c>
      <c r="N6" s="4">
        <v>3.1824403554499998</v>
      </c>
      <c r="O6" s="4">
        <v>3.2175896730433799</v>
      </c>
      <c r="P6" s="4">
        <f t="shared" si="1"/>
        <v>1.1044768689281528</v>
      </c>
      <c r="Q6" s="4">
        <v>185.290931148</v>
      </c>
      <c r="R6" s="4">
        <v>185.61057544178556</v>
      </c>
      <c r="S6" s="4">
        <f t="shared" si="2"/>
        <v>0.1725094109059466</v>
      </c>
      <c r="T6" s="15"/>
    </row>
    <row r="7" spans="1:21">
      <c r="C7" s="1" t="s">
        <v>121</v>
      </c>
      <c r="D7" s="4">
        <v>1.7177561108999999</v>
      </c>
      <c r="E7" s="4">
        <v>1425.0915060499999</v>
      </c>
      <c r="F7" s="4">
        <v>20.283081518100001</v>
      </c>
      <c r="G7" s="4">
        <v>227628.41491699999</v>
      </c>
      <c r="H7" s="4">
        <v>335.32360839799998</v>
      </c>
      <c r="I7" s="1" t="s">
        <v>51</v>
      </c>
      <c r="J7" s="1" t="s">
        <v>51</v>
      </c>
      <c r="K7" s="4">
        <v>7.0794058581900003</v>
      </c>
      <c r="L7" s="1">
        <v>6.5259999999999998</v>
      </c>
      <c r="M7" s="33">
        <f t="shared" si="0"/>
        <v>7.8171229235258233</v>
      </c>
      <c r="N7" s="4">
        <v>3.1705998637800001</v>
      </c>
      <c r="O7" s="4">
        <v>3.2175896730433799</v>
      </c>
      <c r="P7" s="4">
        <f t="shared" si="1"/>
        <v>1.4820479178144668</v>
      </c>
      <c r="Q7" s="4">
        <v>185.719061866</v>
      </c>
      <c r="R7" s="4">
        <v>185.61057544178556</v>
      </c>
      <c r="S7" s="4">
        <f t="shared" si="2"/>
        <v>5.8414264601833257E-2</v>
      </c>
      <c r="T7" s="15"/>
    </row>
    <row r="8" spans="1:21">
      <c r="B8" s="1" t="s">
        <v>252</v>
      </c>
      <c r="C8" s="1" t="s">
        <v>120</v>
      </c>
      <c r="D8" s="4">
        <v>1.7719598221699999</v>
      </c>
      <c r="E8" s="4">
        <v>1407.3930368700001</v>
      </c>
      <c r="F8" s="4">
        <v>12.060884404199999</v>
      </c>
      <c r="G8" s="4">
        <v>222294.13745099999</v>
      </c>
      <c r="H8" s="4">
        <v>195.78872680699999</v>
      </c>
      <c r="I8" s="1" t="s">
        <v>51</v>
      </c>
      <c r="J8" s="1" t="s">
        <v>51</v>
      </c>
      <c r="K8" s="4">
        <v>7.6378508175100004</v>
      </c>
      <c r="L8" s="1">
        <v>7.8030000000000008</v>
      </c>
      <c r="M8" s="4">
        <f t="shared" si="0"/>
        <v>2.1622467685725284</v>
      </c>
      <c r="N8" s="4">
        <v>3.5853929021400002</v>
      </c>
      <c r="O8" s="4">
        <v>3.6235290172049632</v>
      </c>
      <c r="P8" s="4">
        <f t="shared" si="1"/>
        <v>1.0636523278160366</v>
      </c>
      <c r="Q8" s="4">
        <v>200.75571349500001</v>
      </c>
      <c r="R8" s="4">
        <v>200.98754951042156</v>
      </c>
      <c r="S8" s="4">
        <f t="shared" si="2"/>
        <v>0.11548165249469915</v>
      </c>
      <c r="T8" s="15"/>
    </row>
    <row r="9" spans="1:21">
      <c r="C9" s="1" t="s">
        <v>121</v>
      </c>
      <c r="D9" s="4">
        <v>1.7662763268599999</v>
      </c>
      <c r="E9" s="4">
        <v>1435.2815036300001</v>
      </c>
      <c r="F9" s="4">
        <v>11.826367942599999</v>
      </c>
      <c r="G9" s="4">
        <v>231089.59600799999</v>
      </c>
      <c r="H9" s="4">
        <v>192.417144775</v>
      </c>
      <c r="I9" s="1" t="s">
        <v>51</v>
      </c>
      <c r="J9" s="1" t="s">
        <v>51</v>
      </c>
      <c r="K9" s="4">
        <v>7.6988415683999998</v>
      </c>
      <c r="L9" s="1">
        <v>7.8030000000000008</v>
      </c>
      <c r="M9" s="4">
        <f t="shared" si="0"/>
        <v>1.352910443403859</v>
      </c>
      <c r="N9" s="4">
        <v>3.6013825889</v>
      </c>
      <c r="O9" s="4">
        <v>3.6235290172049632</v>
      </c>
      <c r="P9" s="4">
        <f t="shared" si="1"/>
        <v>0.61494239388011362</v>
      </c>
      <c r="Q9" s="4">
        <v>201.43474696600001</v>
      </c>
      <c r="R9" s="4">
        <v>200.98754951042156</v>
      </c>
      <c r="S9" s="4">
        <f t="shared" si="2"/>
        <v>0.22200611479107379</v>
      </c>
      <c r="T9" s="15"/>
    </row>
    <row r="11" spans="1:21">
      <c r="U11" s="49" t="s">
        <v>313</v>
      </c>
    </row>
    <row r="12" spans="1:21">
      <c r="U12" s="49" t="s">
        <v>314</v>
      </c>
    </row>
    <row r="18" spans="13:14">
      <c r="M18" s="24"/>
      <c r="N1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0" workbookViewId="0">
      <selection activeCell="L71" sqref="L71:M71"/>
    </sheetView>
  </sheetViews>
  <sheetFormatPr baseColWidth="10" defaultRowHeight="15" x14ac:dyDescent="0"/>
  <cols>
    <col min="1" max="3" width="10.83203125" style="1"/>
    <col min="4" max="4" width="9.1640625" style="1" customWidth="1"/>
    <col min="5" max="5" width="14.33203125" style="1" customWidth="1"/>
    <col min="6" max="6" width="13.33203125" style="1" customWidth="1"/>
    <col min="7" max="7" width="12" style="1" customWidth="1"/>
    <col min="8" max="12" width="10.83203125" style="1"/>
    <col min="13" max="13" width="14.5" style="1" customWidth="1"/>
    <col min="14" max="14" width="2" style="1" customWidth="1"/>
    <col min="15" max="15" width="56.33203125" style="1" customWidth="1"/>
    <col min="16" max="16" width="36.83203125" style="1" customWidth="1"/>
    <col min="17" max="17" width="10.1640625" style="1" customWidth="1"/>
    <col min="18" max="19" width="10.83203125" style="1"/>
    <col min="20" max="20" width="10.83203125" style="1" customWidth="1"/>
    <col min="21" max="21" width="12" style="1" customWidth="1"/>
    <col min="22" max="16384" width="10.83203125" style="1"/>
  </cols>
  <sheetData>
    <row r="1" spans="1:16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5"/>
      <c r="O1" s="24" t="s">
        <v>64</v>
      </c>
      <c r="P1" s="24" t="s">
        <v>123</v>
      </c>
    </row>
    <row r="2" spans="1:16">
      <c r="A2" s="31">
        <v>41687</v>
      </c>
      <c r="B2" s="1" t="s">
        <v>264</v>
      </c>
      <c r="C2" s="1" t="s">
        <v>120</v>
      </c>
      <c r="D2" s="4">
        <v>1.3647904158999999</v>
      </c>
      <c r="E2" s="4">
        <v>1112.9355988899999</v>
      </c>
      <c r="F2" s="4">
        <v>8.2145665209600001</v>
      </c>
      <c r="G2" s="4">
        <v>138092.87036100001</v>
      </c>
      <c r="H2" s="4">
        <v>67.279449462900004</v>
      </c>
      <c r="I2" s="4">
        <v>8.2807220694900003</v>
      </c>
      <c r="J2" s="4"/>
      <c r="K2" s="4"/>
      <c r="L2" s="4">
        <v>4.7780485586000001</v>
      </c>
      <c r="M2" s="4">
        <v>9.3468484707799995</v>
      </c>
      <c r="N2" s="15"/>
      <c r="O2" s="1" t="s">
        <v>268</v>
      </c>
    </row>
    <row r="3" spans="1:16">
      <c r="C3" s="1" t="s">
        <v>121</v>
      </c>
      <c r="D3" s="4">
        <v>1.38490469293</v>
      </c>
      <c r="E3" s="4">
        <v>1063.1054055</v>
      </c>
      <c r="F3" s="4">
        <v>6.7455453480600003</v>
      </c>
      <c r="G3" s="4">
        <v>126058.49157699999</v>
      </c>
      <c r="H3" s="4">
        <v>52.025390625</v>
      </c>
      <c r="I3" s="4">
        <v>8.4608918907399993</v>
      </c>
      <c r="J3" s="4"/>
      <c r="K3" s="4"/>
      <c r="L3" s="4">
        <v>4.7909740725700001</v>
      </c>
      <c r="M3" s="4">
        <v>8.3127431421000004</v>
      </c>
      <c r="N3" s="15"/>
      <c r="O3" s="1" t="s">
        <v>269</v>
      </c>
    </row>
    <row r="4" spans="1:16">
      <c r="C4" s="1" t="s">
        <v>120</v>
      </c>
      <c r="D4" s="4">
        <v>1.46988155303</v>
      </c>
      <c r="E4" s="4">
        <v>992.70359357999996</v>
      </c>
      <c r="F4" s="4">
        <v>9.1462077340699999</v>
      </c>
      <c r="G4" s="4">
        <v>110037.381104</v>
      </c>
      <c r="H4" s="4">
        <v>75.937164306599996</v>
      </c>
      <c r="I4" s="4"/>
      <c r="J4" s="4">
        <v>7.9027146754900004</v>
      </c>
      <c r="K4" s="4"/>
      <c r="L4" s="4">
        <v>4.7365595195500001</v>
      </c>
      <c r="M4" s="4">
        <v>8.7548314283999993</v>
      </c>
      <c r="N4" s="15"/>
    </row>
    <row r="5" spans="1:16">
      <c r="C5" s="1" t="s">
        <v>121</v>
      </c>
      <c r="D5" s="4">
        <v>1.60851089189</v>
      </c>
      <c r="E5" s="4">
        <v>1176.4085059399999</v>
      </c>
      <c r="F5" s="4">
        <v>12.6856387681</v>
      </c>
      <c r="G5" s="4">
        <v>154443.12219200001</v>
      </c>
      <c r="H5" s="4">
        <v>119.18762219</v>
      </c>
      <c r="I5" s="4"/>
      <c r="J5" s="4">
        <v>7.7813435425800002</v>
      </c>
      <c r="K5" s="4"/>
      <c r="L5" s="4">
        <v>4.8268614410700001</v>
      </c>
      <c r="M5" s="4">
        <v>9.0293033505999993</v>
      </c>
      <c r="N5" s="15"/>
    </row>
    <row r="6" spans="1:16">
      <c r="C6" s="1" t="s">
        <v>120</v>
      </c>
      <c r="D6" s="4">
        <v>1.47116194859</v>
      </c>
      <c r="E6" s="4">
        <v>981.15560721600002</v>
      </c>
      <c r="F6" s="4">
        <v>11.367770005600001</v>
      </c>
      <c r="G6" s="4">
        <v>107505.580017</v>
      </c>
      <c r="H6" s="4">
        <v>97.525512695299994</v>
      </c>
      <c r="I6" s="4"/>
      <c r="J6" s="4"/>
      <c r="K6" s="4">
        <v>7.6057819113900003</v>
      </c>
      <c r="L6" s="4">
        <v>4.8315413071500002</v>
      </c>
      <c r="M6" s="4">
        <v>8.9811180366999999</v>
      </c>
      <c r="N6" s="15"/>
    </row>
    <row r="7" spans="1:16">
      <c r="C7" s="1" t="s">
        <v>121</v>
      </c>
      <c r="D7" s="4">
        <v>1.61570563117</v>
      </c>
      <c r="E7" s="4">
        <v>1012.70297269</v>
      </c>
      <c r="F7" s="4">
        <v>12.211106259599999</v>
      </c>
      <c r="G7" s="4">
        <v>114582.78350799999</v>
      </c>
      <c r="H7" s="4">
        <v>114.85330200200001</v>
      </c>
      <c r="I7" s="4"/>
      <c r="J7" s="4"/>
      <c r="K7" s="4">
        <v>7.4974397064999998</v>
      </c>
      <c r="L7" s="4">
        <v>4.8118394664500004</v>
      </c>
      <c r="M7" s="4">
        <v>8.9307093396900008</v>
      </c>
      <c r="N7" s="15"/>
    </row>
    <row r="8" spans="1:16">
      <c r="I8" s="33">
        <f>0.5*(I2+I3)</f>
        <v>8.3708069801149989</v>
      </c>
      <c r="J8" s="33">
        <f>0.5*(J4+J5)</f>
        <v>7.8420291090349998</v>
      </c>
      <c r="K8" s="33">
        <f>0.5*(K6+K7)</f>
        <v>7.551610808945</v>
      </c>
      <c r="L8" s="33">
        <f>(L2+L3+L4+L5+L6+L7)/6</f>
        <v>4.7959707275649999</v>
      </c>
      <c r="M8" s="33">
        <f>(M2+M3+M4+M5+M6+M7)/6</f>
        <v>8.8925922947116671</v>
      </c>
      <c r="N8" s="15"/>
    </row>
    <row r="9" spans="1:16">
      <c r="B9" s="1" t="s">
        <v>265</v>
      </c>
      <c r="C9" s="1" t="s">
        <v>120</v>
      </c>
      <c r="D9" s="4">
        <v>1.5322182735100001</v>
      </c>
      <c r="E9" s="4">
        <v>1085.95872958</v>
      </c>
      <c r="F9" s="4">
        <v>33.370706718500003</v>
      </c>
      <c r="G9" s="4">
        <v>131643.949219</v>
      </c>
      <c r="H9" s="4">
        <v>339.410980225</v>
      </c>
      <c r="I9" s="4"/>
      <c r="J9" s="4"/>
      <c r="K9" s="4">
        <v>6.4716875358300001</v>
      </c>
      <c r="L9" s="4">
        <v>4.5358542343500003</v>
      </c>
      <c r="M9" s="4">
        <v>347.95049375000002</v>
      </c>
      <c r="N9" s="15"/>
    </row>
    <row r="10" spans="1:16">
      <c r="C10" s="1" t="s">
        <v>121</v>
      </c>
      <c r="D10" s="4">
        <v>1.4759878393700001</v>
      </c>
      <c r="E10" s="4">
        <v>1082.2144876100001</v>
      </c>
      <c r="F10" s="4">
        <v>35.041689016600003</v>
      </c>
      <c r="G10" s="4">
        <v>130717.592773</v>
      </c>
      <c r="H10" s="4">
        <v>350.27398681599999</v>
      </c>
      <c r="I10" s="4"/>
      <c r="J10" s="4"/>
      <c r="K10" s="4">
        <v>6.4298153899799999</v>
      </c>
      <c r="L10" s="4">
        <v>4.5633994505300004</v>
      </c>
      <c r="M10" s="4">
        <v>348.014215476</v>
      </c>
      <c r="N10" s="15"/>
    </row>
    <row r="11" spans="1:16">
      <c r="K11" s="33">
        <f>0.5*(K9+K10)</f>
        <v>6.450751462905</v>
      </c>
      <c r="L11" s="33">
        <f t="shared" ref="L11:M11" si="0">0.5*(L9+L10)</f>
        <v>4.5496268424400004</v>
      </c>
      <c r="M11" s="33">
        <f t="shared" si="0"/>
        <v>347.98235461299998</v>
      </c>
      <c r="N11" s="15"/>
    </row>
    <row r="12" spans="1:16">
      <c r="A12" s="31">
        <v>41688</v>
      </c>
      <c r="B12" s="1" t="s">
        <v>274</v>
      </c>
      <c r="C12" s="1" t="s">
        <v>120</v>
      </c>
      <c r="D12" s="4">
        <v>1.3257634684499999</v>
      </c>
      <c r="E12" s="4">
        <v>1119.9154647600001</v>
      </c>
      <c r="F12" s="4">
        <v>5.0607408464899999</v>
      </c>
      <c r="G12" s="4">
        <v>139813.98474099999</v>
      </c>
      <c r="H12" s="4">
        <v>36.953857421899997</v>
      </c>
      <c r="I12" s="4">
        <v>8.9447270864099995</v>
      </c>
      <c r="J12" s="4"/>
      <c r="K12" s="4"/>
      <c r="L12" s="4">
        <v>4.2850449262900003</v>
      </c>
      <c r="M12" s="4">
        <v>206.88683956899999</v>
      </c>
      <c r="N12" s="15"/>
      <c r="O12" s="1" t="s">
        <v>300</v>
      </c>
    </row>
    <row r="13" spans="1:16">
      <c r="C13" s="1" t="s">
        <v>121</v>
      </c>
      <c r="D13" s="4">
        <v>1.4201587848899999</v>
      </c>
      <c r="E13" s="4">
        <v>1101.11611025</v>
      </c>
      <c r="F13" s="4">
        <v>3.1134600864499999</v>
      </c>
      <c r="G13" s="4">
        <v>135241.76696800001</v>
      </c>
      <c r="H13" s="4">
        <v>23.941680908199999</v>
      </c>
      <c r="I13" s="4">
        <v>9.3798904950399997</v>
      </c>
      <c r="J13" s="4"/>
      <c r="K13" s="4"/>
      <c r="L13" s="4">
        <v>4.2889577997100004</v>
      </c>
      <c r="M13" s="4">
        <v>206.52828813599999</v>
      </c>
      <c r="N13" s="15"/>
      <c r="O13" s="1" t="s">
        <v>301</v>
      </c>
      <c r="P13" s="1" t="s">
        <v>271</v>
      </c>
    </row>
    <row r="14" spans="1:16">
      <c r="C14" s="1" t="s">
        <v>161</v>
      </c>
      <c r="D14" s="4">
        <v>1.2170195857799999</v>
      </c>
      <c r="E14" s="4">
        <v>1155.6011296500001</v>
      </c>
      <c r="F14" s="4">
        <v>5.10332719089</v>
      </c>
      <c r="G14" s="4">
        <v>148751.642334</v>
      </c>
      <c r="H14" s="4">
        <v>36.610534668</v>
      </c>
      <c r="I14" s="4">
        <v>9.0221392448</v>
      </c>
      <c r="J14" s="4"/>
      <c r="K14" s="4"/>
      <c r="L14" s="4">
        <v>4.2622550227199998</v>
      </c>
      <c r="M14" s="4">
        <v>207.64159131900001</v>
      </c>
      <c r="N14" s="15"/>
    </row>
    <row r="15" spans="1:16">
      <c r="C15" s="1" t="s">
        <v>120</v>
      </c>
      <c r="D15" s="4">
        <v>1.2861037414900001</v>
      </c>
      <c r="E15" s="4">
        <v>1186.03346259</v>
      </c>
      <c r="F15" s="4">
        <v>8.6322119721299995</v>
      </c>
      <c r="G15" s="4">
        <v>156727.78833000001</v>
      </c>
      <c r="H15" s="4">
        <v>61.975341796899997</v>
      </c>
      <c r="I15" s="4"/>
      <c r="J15" s="4">
        <v>8.5073176861800004</v>
      </c>
      <c r="K15" s="4"/>
      <c r="L15" s="4">
        <v>4.2566241002099998</v>
      </c>
      <c r="M15" s="4">
        <v>207.08480134199999</v>
      </c>
      <c r="N15" s="15"/>
    </row>
    <row r="16" spans="1:16">
      <c r="C16" s="1" t="s">
        <v>121</v>
      </c>
      <c r="D16" s="4">
        <v>1.3209538289</v>
      </c>
      <c r="E16" s="4">
        <v>1153.0664075499999</v>
      </c>
      <c r="F16" s="4">
        <v>5.5164170623400004</v>
      </c>
      <c r="G16" s="4">
        <v>148183.15515100001</v>
      </c>
      <c r="H16" s="4">
        <v>40.286468505899997</v>
      </c>
      <c r="I16" s="4"/>
      <c r="J16" s="4">
        <v>8.9140990966399993</v>
      </c>
      <c r="K16" s="4"/>
      <c r="L16" s="4">
        <v>4.2696564610000003</v>
      </c>
      <c r="M16" s="4">
        <v>207.11886261500001</v>
      </c>
      <c r="N16" s="15"/>
    </row>
    <row r="17" spans="2:15">
      <c r="C17" s="1" t="s">
        <v>161</v>
      </c>
      <c r="D17" s="4">
        <v>1.5264971710499999</v>
      </c>
      <c r="E17" s="4">
        <v>1161.74031902</v>
      </c>
      <c r="F17" s="4">
        <v>6.6601098029600001</v>
      </c>
      <c r="G17" s="4">
        <v>150565.796997</v>
      </c>
      <c r="H17" s="4">
        <v>57.268737793</v>
      </c>
      <c r="I17" s="4"/>
      <c r="J17" s="4">
        <v>8.5495217900499991</v>
      </c>
      <c r="K17" s="4"/>
      <c r="L17" s="4">
        <v>4.2324325361600001</v>
      </c>
      <c r="M17" s="4">
        <v>206.80611422999999</v>
      </c>
      <c r="N17" s="15"/>
    </row>
    <row r="18" spans="2:15">
      <c r="C18" s="1" t="s">
        <v>120</v>
      </c>
      <c r="D18" s="4">
        <v>1.5420191837399999</v>
      </c>
      <c r="E18" s="4">
        <v>1089.6781757799999</v>
      </c>
      <c r="F18" s="4">
        <v>4.9503994091000001</v>
      </c>
      <c r="G18" s="4">
        <v>132550.88928199999</v>
      </c>
      <c r="H18" s="4">
        <v>41.777679443399997</v>
      </c>
      <c r="I18" s="4"/>
      <c r="J18" s="4"/>
      <c r="K18" s="4">
        <v>8.7535958312200002</v>
      </c>
      <c r="L18" s="4">
        <v>4.2467645973500003</v>
      </c>
      <c r="M18" s="4">
        <v>207.45662861700001</v>
      </c>
      <c r="N18" s="15"/>
    </row>
    <row r="19" spans="2:15">
      <c r="C19" s="1" t="s">
        <v>121</v>
      </c>
      <c r="D19" s="4">
        <v>1.3686500457799999</v>
      </c>
      <c r="E19" s="4">
        <v>1070.0362263300001</v>
      </c>
      <c r="F19" s="4">
        <v>4.9683380853000001</v>
      </c>
      <c r="G19" s="4">
        <v>127706.766479</v>
      </c>
      <c r="H19" s="4">
        <v>37.379252135800002</v>
      </c>
      <c r="I19" s="4"/>
      <c r="J19" s="4"/>
      <c r="K19" s="4">
        <v>8.8339582518800004</v>
      </c>
      <c r="L19" s="4">
        <v>4.2720515562900001</v>
      </c>
      <c r="M19" s="4">
        <v>205.301500433</v>
      </c>
      <c r="N19" s="15"/>
    </row>
    <row r="20" spans="2:15">
      <c r="C20" s="1" t="s">
        <v>161</v>
      </c>
      <c r="D20" s="4">
        <v>1.35902545428</v>
      </c>
      <c r="E20" s="4">
        <v>1100.5281806999999</v>
      </c>
      <c r="F20" s="4">
        <v>5.8800705752800004</v>
      </c>
      <c r="G20" s="4">
        <v>135053.925781</v>
      </c>
      <c r="H20" s="4">
        <v>44.249725341800001</v>
      </c>
      <c r="I20" s="4"/>
      <c r="J20" s="4"/>
      <c r="K20" s="4">
        <v>8.7114915837800009</v>
      </c>
      <c r="L20" s="4">
        <v>4.2884162344099996</v>
      </c>
      <c r="M20" s="4">
        <v>206.77660873599999</v>
      </c>
      <c r="N20" s="15"/>
    </row>
    <row r="21" spans="2:15">
      <c r="I21" s="33">
        <f>(I11+I12+I13)/3</f>
        <v>6.1082058604833334</v>
      </c>
      <c r="J21" s="33">
        <f>(J14+J15+J16)/3</f>
        <v>5.8071389276066663</v>
      </c>
      <c r="K21" s="33">
        <f>(K17+K18+K19+K20)/4</f>
        <v>6.5747614167200013</v>
      </c>
      <c r="L21" s="33">
        <f>(L11+L12+L13+L14+L15+L16+L17+L18+L19+L20)/10</f>
        <v>4.2951830076580002</v>
      </c>
      <c r="M21" s="33">
        <f>(M11+M12+M13+M14+M15+M16+M17+M18+M19+M20)/10</f>
        <v>220.95835896100002</v>
      </c>
      <c r="N21" s="15"/>
    </row>
    <row r="22" spans="2:15">
      <c r="B22" s="1" t="s">
        <v>272</v>
      </c>
      <c r="C22" s="1" t="s">
        <v>120</v>
      </c>
      <c r="D22" s="4">
        <v>1.3745952048100001</v>
      </c>
      <c r="E22" s="4">
        <v>1194.28255074</v>
      </c>
      <c r="F22" s="4">
        <v>8.3860289238500005</v>
      </c>
      <c r="G22" s="4">
        <v>158970.61645500001</v>
      </c>
      <c r="H22" s="4">
        <v>66.106719970699999</v>
      </c>
      <c r="I22" s="4">
        <v>8.4526781227899992</v>
      </c>
      <c r="J22" s="4"/>
      <c r="K22" s="4"/>
      <c r="L22" s="4">
        <v>3.4820965806399999</v>
      </c>
      <c r="M22" s="4">
        <v>84.699657580700006</v>
      </c>
      <c r="N22" s="15"/>
    </row>
    <row r="23" spans="2:15">
      <c r="C23" s="1" t="s">
        <v>121</v>
      </c>
      <c r="D23" s="4">
        <v>1.2155404303299999</v>
      </c>
      <c r="E23" s="4">
        <v>1140.89321111</v>
      </c>
      <c r="F23" s="4">
        <v>6.3002523612100001</v>
      </c>
      <c r="G23" s="4">
        <v>145010.98352099999</v>
      </c>
      <c r="H23" s="4">
        <v>43.504821777300002</v>
      </c>
      <c r="I23" s="4">
        <v>8.8071587606299993</v>
      </c>
      <c r="J23" s="4"/>
      <c r="K23" s="4"/>
      <c r="L23" s="4">
        <v>3.43137656125</v>
      </c>
      <c r="M23" s="4">
        <v>85.195714350200006</v>
      </c>
      <c r="N23" s="15"/>
      <c r="O23" s="1" t="s">
        <v>270</v>
      </c>
    </row>
    <row r="24" spans="2:15">
      <c r="C24" s="1" t="s">
        <v>161</v>
      </c>
      <c r="D24" s="4">
        <v>1.3076563627</v>
      </c>
      <c r="E24" s="4">
        <v>1073.89380179</v>
      </c>
      <c r="F24" s="4">
        <v>6.5727830224600003</v>
      </c>
      <c r="G24" s="4">
        <v>128568.127075</v>
      </c>
      <c r="H24" s="4">
        <v>47.125152587899997</v>
      </c>
      <c r="I24" s="4">
        <v>8.5897013697600002</v>
      </c>
      <c r="J24" s="4"/>
      <c r="K24" s="4"/>
      <c r="L24" s="4">
        <v>3.4807231664799998</v>
      </c>
      <c r="M24" s="4">
        <v>85.506650219600004</v>
      </c>
      <c r="N24" s="15"/>
      <c r="O24" s="1" t="s">
        <v>270</v>
      </c>
    </row>
    <row r="25" spans="2:15">
      <c r="C25" s="1" t="s">
        <v>120</v>
      </c>
      <c r="D25" s="4">
        <v>1.26669385785</v>
      </c>
      <c r="E25" s="4">
        <v>1237.2725813699999</v>
      </c>
      <c r="F25" s="4">
        <v>11.6816851753</v>
      </c>
      <c r="G25" s="4">
        <v>170525.83642599999</v>
      </c>
      <c r="H25" s="4">
        <v>83.4119262695</v>
      </c>
      <c r="I25" s="4"/>
      <c r="J25" s="4">
        <v>8.2764050943599994</v>
      </c>
      <c r="K25" s="4"/>
      <c r="L25" s="4">
        <v>3.48105488203</v>
      </c>
      <c r="M25" s="4">
        <v>85.336844452099996</v>
      </c>
      <c r="N25" s="15"/>
    </row>
    <row r="26" spans="2:15">
      <c r="C26" s="1" t="s">
        <v>121</v>
      </c>
      <c r="D26" s="4">
        <v>1.3471259842700001</v>
      </c>
      <c r="E26" s="4">
        <v>1221.19069485</v>
      </c>
      <c r="F26" s="4">
        <v>9.7148488936799993</v>
      </c>
      <c r="G26" s="4">
        <v>166189.287598</v>
      </c>
      <c r="H26" s="4">
        <v>75.914337158199999</v>
      </c>
      <c r="I26" s="4"/>
      <c r="J26" s="4">
        <v>8.3506980544499996</v>
      </c>
      <c r="K26" s="4"/>
      <c r="L26" s="4">
        <v>3.4634268439100002</v>
      </c>
      <c r="M26" s="4">
        <v>85.155174329600001</v>
      </c>
      <c r="N26" s="15"/>
    </row>
    <row r="27" spans="2:15">
      <c r="C27" s="1" t="s">
        <v>161</v>
      </c>
      <c r="D27" s="4">
        <v>1.4916829927699999</v>
      </c>
      <c r="E27" s="4">
        <v>1256.4506633999999</v>
      </c>
      <c r="F27" s="4">
        <v>11.2166181698</v>
      </c>
      <c r="G27" s="4">
        <v>175986.431152</v>
      </c>
      <c r="H27" s="4">
        <v>95.800567627000007</v>
      </c>
      <c r="I27" s="4"/>
      <c r="J27" s="4">
        <v>8.1602777548900001</v>
      </c>
      <c r="K27" s="4"/>
      <c r="L27" s="4">
        <v>3.4511293266699998</v>
      </c>
      <c r="M27" s="4">
        <v>85.401972658000005</v>
      </c>
      <c r="N27" s="15"/>
    </row>
    <row r="28" spans="2:15">
      <c r="C28" s="1" t="s">
        <v>120</v>
      </c>
      <c r="D28" s="4">
        <v>1.280990404</v>
      </c>
      <c r="E28" s="4">
        <v>1084.1151048700001</v>
      </c>
      <c r="F28" s="4">
        <v>11.1456473015</v>
      </c>
      <c r="G28" s="4">
        <v>131031.066528</v>
      </c>
      <c r="H28" s="4">
        <v>84.097045898399998</v>
      </c>
      <c r="I28" s="4"/>
      <c r="J28" s="4"/>
      <c r="K28" s="4">
        <v>7.98148383876</v>
      </c>
      <c r="L28" s="4">
        <v>3.4608287492200001</v>
      </c>
      <c r="M28" s="4">
        <v>85.231344083699994</v>
      </c>
      <c r="N28" s="15"/>
    </row>
    <row r="29" spans="2:15">
      <c r="C29" s="1" t="s">
        <v>121</v>
      </c>
      <c r="D29" s="4">
        <v>1.37520373839</v>
      </c>
      <c r="E29" s="4">
        <v>1038.2673487100001</v>
      </c>
      <c r="F29" s="4">
        <v>10.694236848099999</v>
      </c>
      <c r="G29" s="4">
        <v>120252.373779</v>
      </c>
      <c r="H29" s="4">
        <v>85.8064575195</v>
      </c>
      <c r="I29" s="4"/>
      <c r="J29" s="4"/>
      <c r="K29" s="4">
        <v>7.8664342135099998</v>
      </c>
      <c r="L29" s="4">
        <v>3.4698129126500001</v>
      </c>
      <c r="M29" s="4">
        <v>85.359321678499995</v>
      </c>
      <c r="N29" s="15"/>
    </row>
    <row r="30" spans="2:15">
      <c r="C30" s="1" t="s">
        <v>161</v>
      </c>
      <c r="D30" s="4">
        <v>1.4886989052599999</v>
      </c>
      <c r="E30" s="4">
        <v>1000.27920107</v>
      </c>
      <c r="F30" s="4">
        <v>9.6089263572799997</v>
      </c>
      <c r="G30" s="4">
        <v>111709.123169</v>
      </c>
      <c r="H30" s="4">
        <v>80.997009277299995</v>
      </c>
      <c r="I30" s="4"/>
      <c r="J30" s="4"/>
      <c r="K30" s="4">
        <v>7.8490491490099998</v>
      </c>
      <c r="L30" s="4">
        <v>3.4439131161300001</v>
      </c>
      <c r="M30" s="4">
        <v>84.622187169599997</v>
      </c>
      <c r="N30" s="15"/>
    </row>
    <row r="31" spans="2:15">
      <c r="C31" s="1" t="s">
        <v>266</v>
      </c>
      <c r="D31" s="4">
        <v>1.5350181940200001</v>
      </c>
      <c r="E31" s="4">
        <v>1040.4864532900001</v>
      </c>
      <c r="F31" s="4">
        <v>7.8101931288699999</v>
      </c>
      <c r="G31" s="4">
        <v>120881.109131</v>
      </c>
      <c r="H31" s="4">
        <v>65.776519775400004</v>
      </c>
      <c r="I31" s="4"/>
      <c r="J31" s="4"/>
      <c r="K31" s="4">
        <v>8.1607188621599995</v>
      </c>
      <c r="L31" s="4">
        <v>3.48221304608</v>
      </c>
      <c r="M31" s="4">
        <v>84.838723892800004</v>
      </c>
      <c r="N31" s="15"/>
    </row>
    <row r="32" spans="2:15">
      <c r="I32" s="33">
        <f>(I22+I23+I24)/3</f>
        <v>8.6165127510600001</v>
      </c>
      <c r="J32" s="33">
        <f>(J25+J26+J27)/3</f>
        <v>8.2624603012333342</v>
      </c>
      <c r="K32" s="33">
        <f>(K28+K29+K30+K31)/4</f>
        <v>7.9644215158599998</v>
      </c>
      <c r="L32" s="33">
        <f>(L22+L23+L24+L25+L26+L27+L28+L29+L30+L31)/10</f>
        <v>3.4646575185059993</v>
      </c>
      <c r="M32" s="33">
        <f>(M22+M23+M24+M25+M26+M27+M28+M29+M30+M31)/10</f>
        <v>85.13475904148001</v>
      </c>
      <c r="N32" s="15"/>
    </row>
    <row r="33" spans="1:15">
      <c r="B33" s="1" t="s">
        <v>273</v>
      </c>
      <c r="C33" s="1" t="s">
        <v>120</v>
      </c>
      <c r="D33" s="4">
        <v>1.39435154328</v>
      </c>
      <c r="E33" s="4">
        <v>1194.22908846</v>
      </c>
      <c r="F33" s="4">
        <v>13.8784695306</v>
      </c>
      <c r="G33" s="4">
        <v>158970.61645500001</v>
      </c>
      <c r="H33" s="4">
        <v>111.821594238</v>
      </c>
      <c r="I33" s="4">
        <v>7.8819779466200002</v>
      </c>
      <c r="J33" s="4"/>
      <c r="K33" s="4"/>
      <c r="L33" s="4">
        <v>4.2052524601799997</v>
      </c>
      <c r="M33" s="4">
        <v>182.18998555100001</v>
      </c>
      <c r="N33" s="15"/>
    </row>
    <row r="34" spans="1:15">
      <c r="C34" s="1" t="s">
        <v>121</v>
      </c>
      <c r="D34" s="4">
        <v>1.64083877581</v>
      </c>
      <c r="E34" s="4">
        <v>1139.6512695500001</v>
      </c>
      <c r="F34" s="4">
        <v>10.8576971942</v>
      </c>
      <c r="G34" s="4">
        <v>145010.98352099999</v>
      </c>
      <c r="H34" s="4">
        <v>99.354064941399997</v>
      </c>
      <c r="I34" s="4">
        <v>7.9105381442700002</v>
      </c>
      <c r="J34" s="4"/>
      <c r="K34" s="4"/>
      <c r="L34" s="4">
        <v>4.2342023414399996</v>
      </c>
      <c r="M34" s="4">
        <v>181.776539544</v>
      </c>
      <c r="N34" s="15"/>
    </row>
    <row r="35" spans="1:15">
      <c r="C35" s="1" t="s">
        <v>161</v>
      </c>
      <c r="D35" s="4">
        <v>1.25516515766</v>
      </c>
      <c r="E35" s="4">
        <v>1074.0349371699999</v>
      </c>
      <c r="F35" s="4">
        <v>12.130580459899999</v>
      </c>
      <c r="G35" s="4">
        <v>128568.127075</v>
      </c>
      <c r="H35" s="4">
        <v>90.575469970699999</v>
      </c>
      <c r="I35" s="4">
        <v>7.8803068029799999</v>
      </c>
      <c r="J35" s="4"/>
      <c r="K35" s="4"/>
      <c r="L35" s="4">
        <v>4.2220880489599999</v>
      </c>
      <c r="M35" s="4">
        <v>181.92413960100001</v>
      </c>
      <c r="N35" s="15"/>
    </row>
    <row r="36" spans="1:15">
      <c r="C36" s="1" t="s">
        <v>120</v>
      </c>
      <c r="D36" s="4">
        <v>1.3347545333599999</v>
      </c>
      <c r="E36" s="4">
        <v>1237.0996286300001</v>
      </c>
      <c r="F36" s="4">
        <v>49.620585136899997</v>
      </c>
      <c r="G36" s="4">
        <v>170525.83642599999</v>
      </c>
      <c r="H36" s="4">
        <v>518.78668212900004</v>
      </c>
      <c r="I36" s="4"/>
      <c r="J36" s="4">
        <v>6.2920034242899998</v>
      </c>
      <c r="K36" s="4"/>
      <c r="L36" s="4">
        <v>4.1824327305500004</v>
      </c>
      <c r="M36" s="4">
        <v>181.06498325999999</v>
      </c>
      <c r="N36" s="15"/>
    </row>
    <row r="37" spans="1:15">
      <c r="C37" s="1" t="s">
        <v>121</v>
      </c>
      <c r="D37" s="4">
        <v>1.39730818743</v>
      </c>
      <c r="E37" s="4">
        <v>1221.0544984799999</v>
      </c>
      <c r="F37" s="4">
        <v>23.599752494899999</v>
      </c>
      <c r="G37" s="4">
        <v>166189.287598</v>
      </c>
      <c r="H37" s="4">
        <v>201.91066503499999</v>
      </c>
      <c r="I37" s="4"/>
      <c r="J37" s="4">
        <v>7.28860941729</v>
      </c>
      <c r="K37" s="4"/>
      <c r="L37" s="4">
        <v>4.2138358978500001</v>
      </c>
      <c r="M37" s="4">
        <v>181.59665106099999</v>
      </c>
      <c r="N37" s="15"/>
    </row>
    <row r="38" spans="1:15">
      <c r="C38" s="1" t="s">
        <v>161</v>
      </c>
      <c r="D38" s="4">
        <v>1.3448742209</v>
      </c>
      <c r="E38" s="4">
        <v>1256.83755569</v>
      </c>
      <c r="F38" s="4">
        <v>32.685558478600001</v>
      </c>
      <c r="G38" s="4">
        <v>175986.431152</v>
      </c>
      <c r="H38" s="4">
        <v>303.40069580099998</v>
      </c>
      <c r="I38" s="4"/>
      <c r="J38" s="4">
        <v>6.9086565296</v>
      </c>
      <c r="K38" s="4"/>
      <c r="L38" s="4">
        <v>4.2324302435899996</v>
      </c>
      <c r="M38" s="4">
        <v>181.33900872500001</v>
      </c>
      <c r="N38" s="15"/>
    </row>
    <row r="39" spans="1:15">
      <c r="C39" s="1" t="s">
        <v>120</v>
      </c>
      <c r="D39" s="4">
        <v>1.65439549264</v>
      </c>
      <c r="E39" s="4">
        <v>1082.8970078</v>
      </c>
      <c r="F39" s="4">
        <v>19.6521733487</v>
      </c>
      <c r="G39" s="4">
        <v>131031.066528</v>
      </c>
      <c r="H39" s="4">
        <v>194.828582764</v>
      </c>
      <c r="I39" s="4"/>
      <c r="J39" s="4"/>
      <c r="K39" s="4">
        <v>7.0693040115399999</v>
      </c>
      <c r="L39" s="4">
        <v>4.2523662820999997</v>
      </c>
      <c r="M39" s="4">
        <v>181.238031412</v>
      </c>
      <c r="N39" s="15"/>
    </row>
    <row r="40" spans="1:15">
      <c r="C40" s="1" t="s">
        <v>121</v>
      </c>
      <c r="D40" s="4">
        <v>1.70735471072</v>
      </c>
      <c r="E40" s="4">
        <v>1031.59025559</v>
      </c>
      <c r="F40" s="4">
        <v>17.518234568800001</v>
      </c>
      <c r="G40" s="4">
        <v>118972.137817</v>
      </c>
      <c r="H40" s="4">
        <v>179.01861572300001</v>
      </c>
      <c r="I40" s="4"/>
      <c r="J40" s="4"/>
      <c r="K40" s="4">
        <v>7.0563676773399999</v>
      </c>
      <c r="L40" s="4">
        <v>4.2804339956100002</v>
      </c>
      <c r="M40" s="4">
        <v>181.22451690700001</v>
      </c>
      <c r="N40" s="15"/>
    </row>
    <row r="41" spans="1:15">
      <c r="C41" s="1" t="s">
        <v>161</v>
      </c>
      <c r="D41" s="4">
        <v>1.4689173047399999</v>
      </c>
      <c r="E41" s="4">
        <v>1007.03535847</v>
      </c>
      <c r="F41" s="4">
        <v>17.901002356599999</v>
      </c>
      <c r="G41" s="4">
        <v>113240.401245</v>
      </c>
      <c r="H41" s="4">
        <v>158.077362061</v>
      </c>
      <c r="I41" s="4"/>
      <c r="J41" s="4"/>
      <c r="K41" s="4">
        <v>7.1378292989599998</v>
      </c>
      <c r="L41" s="4">
        <v>4.2880938659399996</v>
      </c>
      <c r="M41" s="4">
        <v>181.352102965</v>
      </c>
      <c r="N41" s="15"/>
    </row>
    <row r="42" spans="1:15">
      <c r="C42" s="1" t="s">
        <v>266</v>
      </c>
      <c r="D42" s="4">
        <v>1.6935433249</v>
      </c>
      <c r="E42" s="4">
        <v>1039.9345258599999</v>
      </c>
      <c r="F42" s="4">
        <v>18.156741373399999</v>
      </c>
      <c r="G42" s="4">
        <v>120881.109131</v>
      </c>
      <c r="H42" s="4">
        <v>184.91427612300001</v>
      </c>
      <c r="I42" s="4"/>
      <c r="J42" s="4"/>
      <c r="K42" s="4">
        <v>7.0384699861</v>
      </c>
      <c r="L42" s="4">
        <v>4.2311195127500003</v>
      </c>
      <c r="M42" s="4">
        <v>181.29711206299999</v>
      </c>
      <c r="N42" s="15"/>
    </row>
    <row r="43" spans="1:15">
      <c r="I43" s="33">
        <f>(I33+I34+I35)/3</f>
        <v>7.8909409646233328</v>
      </c>
      <c r="J43" s="33">
        <f>(J36+J37+J38)/3</f>
        <v>6.8297564570600002</v>
      </c>
      <c r="K43" s="33">
        <f>(K39+K40+K41+K42)/4</f>
        <v>7.0754927434850003</v>
      </c>
      <c r="L43" s="33">
        <f>(L33+L34+L35+L36+L37+L38+L39+L40+L41+L42)/10</f>
        <v>4.2342255378969993</v>
      </c>
      <c r="M43" s="33">
        <f>(M33+M34+M35+M36+M37+M38+M39+M40+M41+M42)/10</f>
        <v>181.50030710890002</v>
      </c>
      <c r="N43" s="15"/>
    </row>
    <row r="44" spans="1:15">
      <c r="A44" s="31">
        <v>41689</v>
      </c>
      <c r="B44" s="1" t="s">
        <v>276</v>
      </c>
      <c r="C44" s="1" t="s">
        <v>120</v>
      </c>
      <c r="D44" s="4">
        <v>1.49192274926</v>
      </c>
      <c r="E44" s="4">
        <v>1139.56264672</v>
      </c>
      <c r="F44" s="4">
        <v>11.5169963821</v>
      </c>
      <c r="G44" s="4">
        <v>144847.97143599999</v>
      </c>
      <c r="H44" s="4">
        <v>98.588165283199999</v>
      </c>
      <c r="I44" s="4">
        <v>7.9177190821799996</v>
      </c>
      <c r="J44" s="4"/>
      <c r="K44" s="4"/>
      <c r="L44" s="4">
        <v>3.3275536743599998</v>
      </c>
      <c r="M44" s="4">
        <v>134.181730187</v>
      </c>
      <c r="N44" s="15"/>
      <c r="O44" s="1" t="s">
        <v>270</v>
      </c>
    </row>
    <row r="45" spans="1:15">
      <c r="C45" s="1" t="s">
        <v>121</v>
      </c>
      <c r="D45" s="4">
        <v>1.3715640141200001</v>
      </c>
      <c r="E45" s="4">
        <v>1192.8866284400001</v>
      </c>
      <c r="F45" s="4">
        <v>15.853908755100001</v>
      </c>
      <c r="G45" s="4">
        <v>158631.84375</v>
      </c>
      <c r="H45" s="4">
        <v>131.891845703</v>
      </c>
      <c r="I45" s="4">
        <v>7.7004310653600001</v>
      </c>
      <c r="J45" s="4"/>
      <c r="K45" s="4"/>
      <c r="L45" s="4">
        <v>3.4812106677200001</v>
      </c>
      <c r="M45" s="4">
        <v>135.463172485</v>
      </c>
      <c r="N45" s="15"/>
    </row>
    <row r="46" spans="1:15">
      <c r="C46" s="1" t="s">
        <v>120</v>
      </c>
      <c r="D46" s="4">
        <v>1.65732144543</v>
      </c>
      <c r="E46" s="4">
        <v>951.87409822400002</v>
      </c>
      <c r="F46" s="4">
        <v>10.370908784599999</v>
      </c>
      <c r="G46" s="4">
        <v>101385.669922</v>
      </c>
      <c r="H46" s="4">
        <v>97.121368408199999</v>
      </c>
      <c r="I46" s="4"/>
      <c r="J46" s="4">
        <v>7.5466544558399997</v>
      </c>
      <c r="K46" s="4"/>
      <c r="L46" s="4">
        <v>3.45058264665</v>
      </c>
      <c r="M46" s="4">
        <v>134.74955877400001</v>
      </c>
      <c r="N46" s="15"/>
    </row>
    <row r="47" spans="1:15">
      <c r="C47" s="1" t="s">
        <v>120</v>
      </c>
      <c r="D47" s="4">
        <v>1.5994669296499999</v>
      </c>
      <c r="E47" s="4">
        <v>1093.14746691</v>
      </c>
      <c r="F47" s="4">
        <v>15.8336320226</v>
      </c>
      <c r="G47" s="4">
        <v>133507.34326200001</v>
      </c>
      <c r="H47" s="4">
        <v>153.338256836</v>
      </c>
      <c r="I47" s="4"/>
      <c r="J47" s="4"/>
      <c r="K47" s="4">
        <v>7.3496365796800003</v>
      </c>
      <c r="L47" s="4">
        <v>3.4988879049400001</v>
      </c>
      <c r="M47" s="4">
        <v>134.83429806800001</v>
      </c>
      <c r="N47" s="15"/>
    </row>
    <row r="48" spans="1:15">
      <c r="C48" s="1" t="s">
        <v>121</v>
      </c>
      <c r="D48" s="4">
        <v>1.7555993213000001</v>
      </c>
      <c r="E48" s="4">
        <v>1117.09632809</v>
      </c>
      <c r="F48" s="4">
        <v>16.1708257865</v>
      </c>
      <c r="G48" s="4">
        <v>139538.06506299999</v>
      </c>
      <c r="H48" s="4">
        <v>160.01324462900001</v>
      </c>
      <c r="I48" s="4"/>
      <c r="J48" s="4"/>
      <c r="K48" s="4">
        <v>7.3513419120999997</v>
      </c>
      <c r="L48" s="4">
        <v>3.5182147371900001</v>
      </c>
      <c r="M48" s="4">
        <v>135.19417270400001</v>
      </c>
      <c r="N48" s="15"/>
    </row>
    <row r="49" spans="2:16">
      <c r="I49" s="33">
        <f>(I44+I45)/2</f>
        <v>7.8090750737699999</v>
      </c>
      <c r="J49" s="33">
        <f>J46</f>
        <v>7.5466544558399997</v>
      </c>
      <c r="K49" s="33">
        <f>(K47+K48)/2</f>
        <v>7.3504892458899995</v>
      </c>
      <c r="L49" s="33">
        <f>(L44+L45+L46+L47+L48)/5</f>
        <v>3.455289926172</v>
      </c>
      <c r="M49" s="33">
        <f>(M44+M45+M46+M47+M48)/5</f>
        <v>134.88458644360003</v>
      </c>
      <c r="N49" s="15"/>
    </row>
    <row r="50" spans="2:16">
      <c r="B50" s="1" t="s">
        <v>275</v>
      </c>
      <c r="C50" s="1" t="s">
        <v>120</v>
      </c>
      <c r="D50" s="4">
        <v>1.4189465301799999</v>
      </c>
      <c r="E50" s="4">
        <v>1139.77246427</v>
      </c>
      <c r="F50" s="4">
        <v>79.106565947700005</v>
      </c>
      <c r="G50" s="4">
        <v>144847.97143599999</v>
      </c>
      <c r="H50" s="4">
        <v>1044.9781189</v>
      </c>
      <c r="I50" s="4">
        <v>5.3545130516499997</v>
      </c>
      <c r="J50" s="4"/>
      <c r="K50" s="4"/>
      <c r="L50" s="4">
        <v>2.74594773392</v>
      </c>
      <c r="M50" s="4">
        <v>344.55781326099998</v>
      </c>
      <c r="N50" s="15"/>
      <c r="O50" s="1" t="s">
        <v>270</v>
      </c>
    </row>
    <row r="51" spans="2:16">
      <c r="C51" s="1" t="s">
        <v>121</v>
      </c>
      <c r="D51" s="4">
        <v>1.40477245194</v>
      </c>
      <c r="E51" s="4">
        <v>1192.7902419</v>
      </c>
      <c r="F51" s="4">
        <v>79.832000765700002</v>
      </c>
      <c r="G51" s="4">
        <v>158631.84375</v>
      </c>
      <c r="H51" s="4">
        <v>1054.1244201699999</v>
      </c>
      <c r="I51" s="4">
        <v>5.4437462438599997</v>
      </c>
      <c r="J51" s="4"/>
      <c r="K51" s="4"/>
      <c r="L51" s="4">
        <v>2.71019729576</v>
      </c>
      <c r="M51" s="4">
        <v>345.090066595</v>
      </c>
      <c r="N51" s="15"/>
    </row>
    <row r="52" spans="2:16">
      <c r="C52" s="1" t="s">
        <v>120</v>
      </c>
      <c r="D52" s="4">
        <v>1.3745677519399999</v>
      </c>
      <c r="E52" s="4">
        <v>952.91879318700001</v>
      </c>
      <c r="F52" s="4">
        <v>65.343500928599994</v>
      </c>
      <c r="G52" s="4">
        <v>101385.669922</v>
      </c>
      <c r="H52" s="4">
        <v>783.37109375</v>
      </c>
      <c r="I52" s="4"/>
      <c r="J52" s="4">
        <v>5.28002258264</v>
      </c>
      <c r="K52" s="4"/>
      <c r="L52" s="4">
        <v>2.7127877686700002</v>
      </c>
      <c r="M52" s="4">
        <v>345.01907954000001</v>
      </c>
      <c r="N52" s="15"/>
    </row>
    <row r="53" spans="2:16">
      <c r="C53" s="1" t="s">
        <v>120</v>
      </c>
      <c r="D53" s="4">
        <v>1.8994513041500001</v>
      </c>
      <c r="E53" s="4">
        <v>1091.9187674699999</v>
      </c>
      <c r="F53" s="4">
        <v>69.323807185899994</v>
      </c>
      <c r="G53" s="4">
        <v>133507.34326200001</v>
      </c>
      <c r="H53" s="4">
        <v>1024.68908691</v>
      </c>
      <c r="I53" s="4"/>
      <c r="J53" s="4"/>
      <c r="K53" s="4">
        <v>5.2872826069599999</v>
      </c>
      <c r="L53" s="4">
        <v>2.71480571711</v>
      </c>
      <c r="M53" s="4">
        <v>344.99205268499998</v>
      </c>
      <c r="N53" s="15"/>
    </row>
    <row r="54" spans="2:16">
      <c r="C54" s="1" t="s">
        <v>121</v>
      </c>
      <c r="D54" s="4">
        <v>1.68748359278</v>
      </c>
      <c r="E54" s="4">
        <v>1117.36508402</v>
      </c>
      <c r="F54" s="4">
        <v>74.970579770399993</v>
      </c>
      <c r="G54" s="4">
        <v>139538.06506299999</v>
      </c>
      <c r="H54" s="4">
        <v>1061.69042969</v>
      </c>
      <c r="I54" s="4"/>
      <c r="J54" s="4"/>
      <c r="K54" s="4">
        <v>5.2967369847299999</v>
      </c>
      <c r="L54" s="4">
        <v>2.7136220600100001</v>
      </c>
      <c r="M54" s="4">
        <v>344.993126012</v>
      </c>
      <c r="N54" s="15"/>
    </row>
    <row r="55" spans="2:16">
      <c r="I55" s="33">
        <f>(I50+I51)/2</f>
        <v>5.3991296477550001</v>
      </c>
      <c r="J55" s="33">
        <f>J52</f>
        <v>5.28002258264</v>
      </c>
      <c r="K55" s="33">
        <f>(K53+K54)/2</f>
        <v>5.2920097958449999</v>
      </c>
      <c r="L55" s="33">
        <f>(L50+L51+L52+L53+L54)/5</f>
        <v>2.7194721150939998</v>
      </c>
      <c r="M55" s="33">
        <f>(M50+M51+M52+M53+M54)/5</f>
        <v>344.93042761859999</v>
      </c>
      <c r="N55" s="15"/>
    </row>
    <row r="56" spans="2:16">
      <c r="B56" s="35" t="s">
        <v>267</v>
      </c>
      <c r="C56" s="1" t="s">
        <v>120</v>
      </c>
      <c r="D56" s="4">
        <v>1.7618780039299999</v>
      </c>
      <c r="E56" s="4">
        <v>935.34369903599998</v>
      </c>
      <c r="F56" s="4">
        <v>144.362892088</v>
      </c>
      <c r="G56" s="4">
        <v>98011.094604500002</v>
      </c>
      <c r="H56" s="4">
        <v>1035.9171447799999</v>
      </c>
      <c r="J56" s="4"/>
      <c r="K56" s="4">
        <v>4.9398755466199997</v>
      </c>
      <c r="L56" s="4">
        <v>1.0187663735800001</v>
      </c>
      <c r="M56" s="4">
        <v>273.21892575300001</v>
      </c>
      <c r="N56" s="15"/>
      <c r="O56" s="1" t="s">
        <v>286</v>
      </c>
    </row>
    <row r="57" spans="2:16">
      <c r="C57" s="1" t="s">
        <v>121</v>
      </c>
      <c r="D57" s="4">
        <v>1.8541657362399999</v>
      </c>
      <c r="E57" s="4">
        <v>855.10575858599998</v>
      </c>
      <c r="F57" s="4">
        <v>142.572755548</v>
      </c>
      <c r="G57" s="4">
        <v>82162.966918899998</v>
      </c>
      <c r="H57" s="4">
        <v>883.89318847699997</v>
      </c>
      <c r="J57" s="4"/>
      <c r="K57" s="4">
        <v>4.9206908155000004</v>
      </c>
      <c r="L57" s="4">
        <v>0.988675878743</v>
      </c>
      <c r="M57" s="4">
        <v>273.10965956500002</v>
      </c>
      <c r="N57" s="15"/>
    </row>
    <row r="58" spans="2:16">
      <c r="K58" s="33">
        <f>(K56+K57)/2</f>
        <v>4.9302831810600001</v>
      </c>
      <c r="L58" s="33">
        <f t="shared" ref="L58:M58" si="1">(L56+L57)/2</f>
        <v>1.0037211261615</v>
      </c>
      <c r="M58" s="33">
        <f t="shared" si="1"/>
        <v>273.16429265900001</v>
      </c>
      <c r="N58" s="15"/>
    </row>
    <row r="59" spans="2:16">
      <c r="B59" s="35" t="s">
        <v>54</v>
      </c>
      <c r="C59" s="1" t="s">
        <v>120</v>
      </c>
      <c r="D59" s="4">
        <v>1.5980121863600001</v>
      </c>
      <c r="E59" s="4">
        <v>1348.75155292</v>
      </c>
      <c r="F59" s="4">
        <v>104.93929765199999</v>
      </c>
      <c r="G59" s="4">
        <v>202812.78662100001</v>
      </c>
      <c r="H59" s="4">
        <v>287.719314575</v>
      </c>
      <c r="I59" s="4">
        <v>7.1203157880400001</v>
      </c>
      <c r="J59" s="4"/>
      <c r="K59" s="4"/>
      <c r="L59" s="4">
        <v>2.20853079319</v>
      </c>
      <c r="M59" s="4">
        <v>150.482574193</v>
      </c>
      <c r="N59" s="15"/>
      <c r="O59" s="1" t="s">
        <v>283</v>
      </c>
      <c r="P59" s="1" t="s">
        <v>287</v>
      </c>
    </row>
    <row r="60" spans="2:16">
      <c r="C60" s="1" t="s">
        <v>121</v>
      </c>
      <c r="D60" s="4">
        <v>1.51569265681</v>
      </c>
      <c r="E60" s="4">
        <v>1247.8861080300001</v>
      </c>
      <c r="F60" s="4">
        <v>109.152474344</v>
      </c>
      <c r="G60" s="4">
        <v>173683.53393599999</v>
      </c>
      <c r="H60" s="4">
        <v>172.027252197</v>
      </c>
      <c r="I60" s="4">
        <v>7.5104034868399996</v>
      </c>
      <c r="J60" s="4"/>
      <c r="K60" s="4"/>
      <c r="L60" s="4">
        <v>2.1930482904500002</v>
      </c>
      <c r="M60" s="4">
        <v>148.958361182</v>
      </c>
      <c r="N60" s="15"/>
      <c r="O60" s="1" t="s">
        <v>286</v>
      </c>
      <c r="P60" s="1" t="s">
        <v>287</v>
      </c>
    </row>
    <row r="61" spans="2:16">
      <c r="C61" s="1" t="s">
        <v>161</v>
      </c>
      <c r="D61" s="4">
        <v>1.58472652522</v>
      </c>
      <c r="E61" s="4">
        <v>1371.90569237</v>
      </c>
      <c r="F61" s="4">
        <v>103.633770334</v>
      </c>
      <c r="G61" s="4">
        <v>209778.44824200001</v>
      </c>
      <c r="H61" s="4">
        <v>302.03205871599999</v>
      </c>
      <c r="I61" s="4">
        <v>7.10426956413</v>
      </c>
      <c r="J61" s="4"/>
      <c r="K61" s="4"/>
      <c r="L61" s="4">
        <v>2.1738655960800002</v>
      </c>
      <c r="M61" s="4">
        <v>149.93222999</v>
      </c>
      <c r="N61" s="15"/>
      <c r="O61" s="1" t="s">
        <v>288</v>
      </c>
      <c r="P61" s="1" t="s">
        <v>287</v>
      </c>
    </row>
    <row r="62" spans="2:16">
      <c r="C62" s="1" t="s">
        <v>120</v>
      </c>
      <c r="D62" s="4">
        <v>1.5034495208500001</v>
      </c>
      <c r="E62" s="4">
        <v>1261.68943545</v>
      </c>
      <c r="F62" s="4">
        <v>99.391405380799995</v>
      </c>
      <c r="G62" s="4">
        <v>177441.14721699999</v>
      </c>
      <c r="H62" s="4">
        <v>832.75952148399995</v>
      </c>
      <c r="I62" s="4"/>
      <c r="J62" s="4">
        <v>5.8213368242700003</v>
      </c>
      <c r="K62" s="4"/>
      <c r="L62" s="4">
        <v>2.1633777650399999</v>
      </c>
      <c r="M62" s="4">
        <v>152.86561386299999</v>
      </c>
      <c r="N62" s="15"/>
    </row>
    <row r="63" spans="2:16">
      <c r="C63" s="1" t="s">
        <v>121</v>
      </c>
      <c r="D63" s="4">
        <v>1.47326511157</v>
      </c>
      <c r="E63" s="4">
        <v>1400.57385082</v>
      </c>
      <c r="F63" s="4">
        <v>103.152895503</v>
      </c>
      <c r="G63" s="4">
        <v>218501.94848600001</v>
      </c>
      <c r="H63" s="4">
        <v>965.17318725600001</v>
      </c>
      <c r="I63" s="4"/>
      <c r="J63" s="4">
        <v>5.8871251638400004</v>
      </c>
      <c r="K63" s="4"/>
      <c r="L63" s="4">
        <v>2.1487754201799998</v>
      </c>
      <c r="M63" s="4">
        <v>153.64831724999999</v>
      </c>
      <c r="N63" s="15"/>
    </row>
    <row r="64" spans="2:16">
      <c r="C64" s="1" t="s">
        <v>161</v>
      </c>
      <c r="D64" s="4">
        <v>1.53213718092</v>
      </c>
      <c r="E64" s="4">
        <v>1404.79878454</v>
      </c>
      <c r="F64" s="4">
        <v>99.808365559400002</v>
      </c>
      <c r="G64" s="4">
        <v>219884.27221699999</v>
      </c>
      <c r="H64" s="4">
        <v>912.31588745099998</v>
      </c>
      <c r="I64" s="4"/>
      <c r="J64" s="4">
        <v>5.9551223213400002</v>
      </c>
      <c r="K64" s="4"/>
      <c r="L64" s="4">
        <v>2.1646750273599999</v>
      </c>
      <c r="M64" s="4">
        <v>153.000052928</v>
      </c>
      <c r="N64" s="15"/>
    </row>
    <row r="65" spans="2:15">
      <c r="C65" s="1" t="s">
        <v>120</v>
      </c>
      <c r="D65" s="4">
        <v>1.73550185977</v>
      </c>
      <c r="E65" s="4">
        <v>1195.93183735</v>
      </c>
      <c r="F65" s="4">
        <v>97.848978949100001</v>
      </c>
      <c r="G65" s="4">
        <v>159699.26806599999</v>
      </c>
      <c r="H65" s="4">
        <v>846.95104980500003</v>
      </c>
      <c r="J65" s="4"/>
      <c r="K65" s="4">
        <v>5.6886115375399999</v>
      </c>
      <c r="L65" s="4">
        <v>2.1848724319300001</v>
      </c>
      <c r="M65" s="4">
        <v>154.31913150700001</v>
      </c>
      <c r="N65" s="15"/>
    </row>
    <row r="66" spans="2:15">
      <c r="C66" s="1" t="s">
        <v>121</v>
      </c>
      <c r="D66" s="4">
        <v>1.5195893764899999</v>
      </c>
      <c r="E66" s="4">
        <v>1386.5978925300001</v>
      </c>
      <c r="F66" s="4">
        <v>103.1519282</v>
      </c>
      <c r="G66" s="4">
        <v>214229.18847699999</v>
      </c>
      <c r="H66" s="4">
        <v>956.97015380899995</v>
      </c>
      <c r="J66" s="4"/>
      <c r="K66" s="4">
        <v>5.8749506238100002</v>
      </c>
      <c r="L66" s="4">
        <v>2.1848757660699998</v>
      </c>
      <c r="M66" s="4">
        <v>154.38730095299999</v>
      </c>
      <c r="N66" s="15"/>
    </row>
    <row r="67" spans="2:15">
      <c r="C67" s="1" t="s">
        <v>161</v>
      </c>
      <c r="D67" s="4">
        <v>1.8009656038699999</v>
      </c>
      <c r="E67" s="4">
        <v>1370.24686804</v>
      </c>
      <c r="F67" s="4">
        <v>97.516971608800006</v>
      </c>
      <c r="G67" s="4">
        <v>209462.74877899999</v>
      </c>
      <c r="H67" s="4">
        <v>943.82580566399997</v>
      </c>
      <c r="J67" s="4"/>
      <c r="K67" s="4">
        <v>5.8655373775599999</v>
      </c>
      <c r="L67" s="4">
        <v>2.1811209788100001</v>
      </c>
      <c r="M67" s="4">
        <v>154.33222826599999</v>
      </c>
      <c r="N67" s="15"/>
    </row>
    <row r="68" spans="2:15">
      <c r="I68" s="33">
        <f>(I59+I60+I61)/3</f>
        <v>7.2449962796700005</v>
      </c>
      <c r="J68" s="33">
        <f>(J62+J63+J64)/3</f>
        <v>5.8878614364833339</v>
      </c>
      <c r="K68" s="33">
        <f>(K65+K66+K67)/3</f>
        <v>5.8096998463033325</v>
      </c>
      <c r="L68" s="33">
        <f>(L65+L66+L67+L62+L63+L64+L59+L60+L61)/9</f>
        <v>2.1781268965677776</v>
      </c>
      <c r="M68" s="33">
        <f>(M65+M66+M67+M62+M63+M64+M59+M60+M61)/9</f>
        <v>152.43620112577776</v>
      </c>
      <c r="N68" s="15"/>
    </row>
    <row r="69" spans="2:15">
      <c r="B69" s="1" t="s">
        <v>277</v>
      </c>
      <c r="C69" s="1" t="s">
        <v>120</v>
      </c>
      <c r="D69" s="4">
        <v>1.6405844493399999</v>
      </c>
      <c r="E69" s="4">
        <v>1103.12593881</v>
      </c>
      <c r="F69" s="4">
        <v>44.741205311199998</v>
      </c>
      <c r="G69" s="4">
        <v>135908.52221699999</v>
      </c>
      <c r="H69" s="4">
        <v>515.22259521499996</v>
      </c>
      <c r="I69" s="4"/>
      <c r="J69" s="4"/>
      <c r="K69" s="4">
        <v>6.0531294734800003</v>
      </c>
      <c r="L69" s="4">
        <v>4.6129939822599999</v>
      </c>
      <c r="M69" s="4">
        <v>21.112177656</v>
      </c>
      <c r="N69" s="15"/>
    </row>
    <row r="70" spans="2:15">
      <c r="C70" s="1" t="s">
        <v>121</v>
      </c>
      <c r="D70" s="4">
        <v>1.76237326647</v>
      </c>
      <c r="E70" s="4">
        <v>1056.44387267</v>
      </c>
      <c r="F70" s="4">
        <v>40.7407878697</v>
      </c>
      <c r="G70" s="4">
        <v>124813.608276</v>
      </c>
      <c r="H70" s="4">
        <v>489.712646484</v>
      </c>
      <c r="I70" s="4"/>
      <c r="J70" s="4"/>
      <c r="K70" s="4">
        <v>6.0158015475399997</v>
      </c>
      <c r="L70" s="4">
        <v>4.6271414273699998</v>
      </c>
      <c r="M70" s="4">
        <v>20.763840582</v>
      </c>
      <c r="N70" s="15"/>
    </row>
    <row r="71" spans="2:15">
      <c r="K71" s="33">
        <f>(K69+K70)/2</f>
        <v>6.0344655105099996</v>
      </c>
      <c r="L71" s="33">
        <f t="shared" ref="L71:M71" si="2">(L69+L70)/2</f>
        <v>4.6200677048149998</v>
      </c>
      <c r="M71" s="33">
        <f t="shared" si="2"/>
        <v>20.938009119</v>
      </c>
      <c r="N71" s="15"/>
    </row>
    <row r="72" spans="2:15">
      <c r="B72" s="1" t="s">
        <v>278</v>
      </c>
      <c r="C72" s="1" t="s">
        <v>120</v>
      </c>
      <c r="D72" s="4">
        <v>1.66801981092</v>
      </c>
      <c r="E72" s="4">
        <v>1103.03029674</v>
      </c>
      <c r="F72" s="4">
        <v>8.9792737390500008</v>
      </c>
      <c r="G72" s="4">
        <v>135908.52221699999</v>
      </c>
      <c r="H72" s="4">
        <v>82.434020996100003</v>
      </c>
      <c r="I72" s="4"/>
      <c r="J72" s="4"/>
      <c r="K72" s="4">
        <v>8.0428505143100004</v>
      </c>
      <c r="L72" s="4">
        <v>2.6848558150700002</v>
      </c>
      <c r="M72" s="4">
        <v>136.64036742299999</v>
      </c>
      <c r="N72" s="15"/>
    </row>
    <row r="73" spans="2:15">
      <c r="C73" s="1" t="s">
        <v>121</v>
      </c>
      <c r="D73" s="4">
        <v>1.6243031860399999</v>
      </c>
      <c r="E73" s="4">
        <v>1056.9574114899999</v>
      </c>
      <c r="F73" s="4">
        <v>10.487738499500001</v>
      </c>
      <c r="G73" s="4">
        <v>124813.608276</v>
      </c>
      <c r="H73" s="4">
        <v>96.459747314500007</v>
      </c>
      <c r="I73" s="4"/>
      <c r="J73" s="4"/>
      <c r="K73" s="4">
        <v>7.77978954654</v>
      </c>
      <c r="L73" s="4">
        <v>2.7857361753599998</v>
      </c>
      <c r="M73" s="4">
        <v>137.695592111</v>
      </c>
      <c r="N73" s="15"/>
    </row>
    <row r="74" spans="2:15">
      <c r="K74" s="33">
        <f>(K72+K73)/2</f>
        <v>7.9113200304250002</v>
      </c>
      <c r="L74" s="33">
        <f t="shared" ref="L74" si="3">(L72+L73)/2</f>
        <v>2.735295995215</v>
      </c>
      <c r="M74" s="33">
        <f t="shared" ref="M74" si="4">(M72+M73)/2</f>
        <v>137.16797976699999</v>
      </c>
      <c r="N74" s="15"/>
    </row>
    <row r="75" spans="2:15">
      <c r="B75" s="1" t="s">
        <v>292</v>
      </c>
      <c r="C75" s="1" t="s">
        <v>120</v>
      </c>
      <c r="D75" s="4">
        <v>1.47943647783</v>
      </c>
      <c r="E75" s="4">
        <v>1414.3815937700001</v>
      </c>
      <c r="F75" s="4">
        <v>73.933751301900003</v>
      </c>
      <c r="G75" s="4">
        <v>222903.60986299999</v>
      </c>
      <c r="H75" s="4">
        <v>975.34851074200003</v>
      </c>
      <c r="I75" s="4">
        <v>5.89739319159</v>
      </c>
      <c r="J75" s="4"/>
      <c r="K75" s="4"/>
      <c r="L75" s="4">
        <v>2.67267753448</v>
      </c>
      <c r="M75" s="4">
        <v>152.545649844</v>
      </c>
      <c r="N75" s="15"/>
      <c r="O75" s="1" t="s">
        <v>284</v>
      </c>
    </row>
    <row r="76" spans="2:15">
      <c r="C76" s="1" t="s">
        <v>121</v>
      </c>
      <c r="D76" s="4">
        <v>1.3128555317499999</v>
      </c>
      <c r="E76" s="4">
        <v>1434.0853643999999</v>
      </c>
      <c r="F76" s="4">
        <v>72.160947857500005</v>
      </c>
      <c r="G76" s="4">
        <v>228975.628906</v>
      </c>
      <c r="H76" s="4">
        <v>883.37701416000004</v>
      </c>
      <c r="I76" s="4">
        <v>6.0341079149599999</v>
      </c>
      <c r="J76" s="4"/>
      <c r="K76" s="4"/>
      <c r="L76" s="4">
        <v>2.8217969054099998</v>
      </c>
      <c r="M76" s="4">
        <v>152.850205829</v>
      </c>
      <c r="N76" s="15"/>
    </row>
    <row r="77" spans="2:15">
      <c r="C77" s="1" t="s">
        <v>120</v>
      </c>
      <c r="D77" s="4">
        <v>1.52238263432</v>
      </c>
      <c r="E77" s="4">
        <v>1130.13108257</v>
      </c>
      <c r="F77" s="4">
        <v>46.260391342299997</v>
      </c>
      <c r="G77" s="4">
        <v>142492.359375</v>
      </c>
      <c r="H77" s="4">
        <v>534.64163208000002</v>
      </c>
      <c r="I77" s="4"/>
      <c r="J77" s="4">
        <v>6.0643220091599996</v>
      </c>
      <c r="K77" s="4"/>
      <c r="L77" s="4">
        <v>2.8291303914200001</v>
      </c>
      <c r="M77" s="4">
        <v>152.91974086900001</v>
      </c>
      <c r="N77" s="15"/>
    </row>
    <row r="78" spans="2:15">
      <c r="C78" s="1" t="s">
        <v>121</v>
      </c>
      <c r="D78" s="4">
        <v>1.4761489797</v>
      </c>
      <c r="E78" s="4">
        <v>1127.4208628599999</v>
      </c>
      <c r="F78" s="4">
        <v>46.942544223799999</v>
      </c>
      <c r="G78" s="4">
        <v>141816.77050799999</v>
      </c>
      <c r="H78" s="4">
        <v>533.08175659200003</v>
      </c>
      <c r="I78" s="4"/>
      <c r="J78" s="4">
        <v>6.0623344278799998</v>
      </c>
      <c r="K78" s="4"/>
      <c r="L78" s="4">
        <v>2.7976025344700002</v>
      </c>
      <c r="M78" s="4">
        <v>152.59773383999999</v>
      </c>
      <c r="N78" s="15"/>
    </row>
    <row r="79" spans="2:15">
      <c r="C79" s="1" t="s">
        <v>120</v>
      </c>
      <c r="D79" s="4">
        <v>1.58909603725</v>
      </c>
      <c r="E79" s="4">
        <v>1034.7872775000001</v>
      </c>
      <c r="F79" s="4">
        <v>35.953799268099999</v>
      </c>
      <c r="G79" s="4">
        <v>119654.026855</v>
      </c>
      <c r="H79" s="4">
        <v>392.88601684600002</v>
      </c>
      <c r="I79" s="4"/>
      <c r="J79" s="4"/>
      <c r="K79" s="4">
        <v>6.2091518671000001</v>
      </c>
      <c r="L79" s="4">
        <v>2.8511176901900002</v>
      </c>
      <c r="M79" s="4">
        <v>152.32180997899999</v>
      </c>
      <c r="N79" s="15"/>
    </row>
    <row r="80" spans="2:15">
      <c r="C80" s="1" t="s">
        <v>121</v>
      </c>
      <c r="D80" s="4">
        <v>1.44097664664</v>
      </c>
      <c r="E80" s="4">
        <v>1053.8017609399999</v>
      </c>
      <c r="F80" s="4">
        <v>38.772106556399997</v>
      </c>
      <c r="G80" s="4">
        <v>123946.790771</v>
      </c>
      <c r="H80" s="4">
        <v>400.71798706099997</v>
      </c>
      <c r="I80" s="4"/>
      <c r="J80" s="4"/>
      <c r="K80" s="4">
        <v>6.2259911235500001</v>
      </c>
      <c r="L80" s="4">
        <v>2.8029537691400002</v>
      </c>
      <c r="M80" s="4">
        <v>152.59246853400001</v>
      </c>
      <c r="N80" s="15"/>
    </row>
    <row r="81" spans="1:15">
      <c r="I81" s="33">
        <f>0.5*(I75+I76)</f>
        <v>5.9657505532749999</v>
      </c>
      <c r="J81" s="33">
        <f>0.5*(J77+J78)</f>
        <v>6.0633282185199997</v>
      </c>
      <c r="K81" s="33">
        <f>0.5*(K79+K80)</f>
        <v>6.2175714953250001</v>
      </c>
      <c r="L81" s="33">
        <f>(L75+L76+L77+L78+L79+L80)/6</f>
        <v>2.7958798041850002</v>
      </c>
      <c r="M81" s="33">
        <f>(M75+M76+M77+M78+M79+M80)/6</f>
        <v>152.63793481583335</v>
      </c>
      <c r="N81" s="15"/>
    </row>
    <row r="82" spans="1:15">
      <c r="A82" s="31">
        <v>41690</v>
      </c>
      <c r="B82" s="1" t="s">
        <v>279</v>
      </c>
      <c r="C82" s="1" t="s">
        <v>120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15"/>
      <c r="O82" s="1" t="s">
        <v>289</v>
      </c>
    </row>
    <row r="83" spans="1:15">
      <c r="C83" s="1" t="s">
        <v>120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15"/>
    </row>
    <row r="84" spans="1:15">
      <c r="C84" s="1" t="s">
        <v>121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15"/>
    </row>
    <row r="85" spans="1:15">
      <c r="C85" s="1" t="s">
        <v>120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15"/>
    </row>
    <row r="86" spans="1:15">
      <c r="C86" s="1" t="s">
        <v>121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15"/>
    </row>
    <row r="87" spans="1:15">
      <c r="I87" s="32"/>
      <c r="J87" s="32"/>
      <c r="K87" s="32"/>
      <c r="L87" s="32"/>
      <c r="M87" s="32"/>
      <c r="N87" s="15"/>
    </row>
    <row r="88" spans="1:15">
      <c r="B88" s="1" t="s">
        <v>280</v>
      </c>
      <c r="C88" s="1" t="s">
        <v>120</v>
      </c>
      <c r="D88" s="4">
        <v>1.35974793317</v>
      </c>
      <c r="E88" s="4">
        <v>1037.9228253000001</v>
      </c>
      <c r="F88" s="4">
        <v>24.326223531699998</v>
      </c>
      <c r="G88" s="4">
        <v>120211.842041</v>
      </c>
      <c r="H88" s="4">
        <v>210.96646118199999</v>
      </c>
      <c r="I88" s="4">
        <v>6.8893345852000003</v>
      </c>
      <c r="J88" s="4"/>
      <c r="K88" s="4"/>
      <c r="L88" s="4">
        <v>1.8511126732400001</v>
      </c>
      <c r="M88" s="4">
        <v>230.937615099</v>
      </c>
      <c r="N88" s="15"/>
      <c r="O88" s="1" t="s">
        <v>281</v>
      </c>
    </row>
    <row r="89" spans="1:15">
      <c r="C89" s="1" t="s">
        <v>120</v>
      </c>
      <c r="D89" s="4">
        <v>1.4484515361300001</v>
      </c>
      <c r="E89" s="4">
        <v>1107.04335569</v>
      </c>
      <c r="F89" s="4">
        <v>27.352296921299999</v>
      </c>
      <c r="G89" s="4">
        <v>136735.79186999999</v>
      </c>
      <c r="H89" s="4">
        <v>258.92669677700002</v>
      </c>
      <c r="I89" s="4"/>
      <c r="J89" s="4">
        <v>6.8067634479299999</v>
      </c>
      <c r="K89" s="4"/>
      <c r="L89" s="4">
        <v>1.97319687335</v>
      </c>
      <c r="M89" s="4">
        <v>233.2499713</v>
      </c>
      <c r="N89" s="15"/>
    </row>
    <row r="90" spans="1:15">
      <c r="C90" s="1" t="s">
        <v>121</v>
      </c>
      <c r="D90" s="4">
        <v>1.45605722344</v>
      </c>
      <c r="E90" s="4">
        <v>1095.42628442</v>
      </c>
      <c r="F90" s="4">
        <v>31.039046052</v>
      </c>
      <c r="G90" s="4">
        <v>133898.74035599999</v>
      </c>
      <c r="H90" s="4">
        <v>306.78497314499998</v>
      </c>
      <c r="I90" s="4"/>
      <c r="J90" s="4">
        <v>6.5998560203199998</v>
      </c>
      <c r="K90" s="4"/>
      <c r="L90" s="4">
        <v>1.9931684676700001</v>
      </c>
      <c r="M90" s="4">
        <v>232.101662495</v>
      </c>
      <c r="N90" s="15"/>
    </row>
    <row r="91" spans="1:15">
      <c r="C91" s="1" t="s">
        <v>120</v>
      </c>
      <c r="D91" s="4">
        <v>1.50648690748</v>
      </c>
      <c r="E91" s="4">
        <v>1117.9673000400001</v>
      </c>
      <c r="F91" s="4">
        <v>29.7349548089</v>
      </c>
      <c r="G91" s="4">
        <v>139482.406006</v>
      </c>
      <c r="H91" s="4">
        <v>295.300872803</v>
      </c>
      <c r="I91" s="4"/>
      <c r="J91" s="4"/>
      <c r="K91" s="4">
        <v>6.6856367489000004</v>
      </c>
      <c r="L91" s="4">
        <v>1.9754259536900001</v>
      </c>
      <c r="M91" s="4">
        <v>233.02924743400001</v>
      </c>
      <c r="N91" s="15"/>
    </row>
    <row r="92" spans="1:15">
      <c r="C92" s="1" t="s">
        <v>121</v>
      </c>
      <c r="D92" s="4">
        <v>1.18621187314</v>
      </c>
      <c r="E92" s="4">
        <v>1085.42262119</v>
      </c>
      <c r="F92" s="4">
        <v>35.762529439200001</v>
      </c>
      <c r="G92" s="4">
        <v>131270.92443799999</v>
      </c>
      <c r="H92" s="4">
        <v>321.32595825200002</v>
      </c>
      <c r="I92" s="4"/>
      <c r="J92" s="4"/>
      <c r="K92" s="4">
        <v>6.5280568307299998</v>
      </c>
      <c r="L92" s="4">
        <v>1.9490411271100001</v>
      </c>
      <c r="M92" s="4">
        <v>232.33042198999999</v>
      </c>
      <c r="N92" s="15"/>
    </row>
    <row r="93" spans="1:15">
      <c r="I93" s="33">
        <f>I88</f>
        <v>6.8893345852000003</v>
      </c>
      <c r="J93" s="33">
        <f>(J89+J90)/2</f>
        <v>6.7033097341249999</v>
      </c>
      <c r="K93" s="33">
        <f>(K91+K92)/2</f>
        <v>6.6068467898150001</v>
      </c>
      <c r="L93" s="33">
        <f>(L88+L89+L90+L91+L92)/5</f>
        <v>1.9483890190120001</v>
      </c>
      <c r="M93" s="33">
        <f>(M88+M89+M90+M91+M92)/5</f>
        <v>232.32978366360004</v>
      </c>
      <c r="N93" s="15"/>
    </row>
    <row r="94" spans="1:15">
      <c r="B94" s="1" t="s">
        <v>282</v>
      </c>
      <c r="C94" s="1" t="s">
        <v>120</v>
      </c>
      <c r="D94" s="4">
        <v>1.5676775974199999</v>
      </c>
      <c r="E94" s="4">
        <v>1252.13816049</v>
      </c>
      <c r="F94" s="4">
        <v>10.513623217199999</v>
      </c>
      <c r="G94" s="4">
        <v>174822.68481400001</v>
      </c>
      <c r="H94" s="4">
        <v>93.571228027299995</v>
      </c>
      <c r="I94" s="4">
        <v>8.17863864095</v>
      </c>
      <c r="J94" s="4"/>
      <c r="K94" s="4"/>
      <c r="L94" s="4">
        <v>3.4730342065499999</v>
      </c>
      <c r="M94" s="4">
        <v>29.560777347599998</v>
      </c>
      <c r="N94" s="15"/>
    </row>
    <row r="95" spans="1:15">
      <c r="C95" s="1" t="s">
        <v>121</v>
      </c>
      <c r="D95" s="4">
        <v>1.4660288539199999</v>
      </c>
      <c r="E95" s="4">
        <v>1250.5785818100001</v>
      </c>
      <c r="F95" s="4">
        <v>11.649917910199999</v>
      </c>
      <c r="G95" s="4">
        <v>174331.01806599999</v>
      </c>
      <c r="H95" s="4">
        <v>98.228210449200006</v>
      </c>
      <c r="I95" s="4">
        <v>8.1228460859199991</v>
      </c>
      <c r="J95" s="4"/>
      <c r="K95" s="4"/>
      <c r="L95" s="4">
        <v>3.4830176848500001</v>
      </c>
      <c r="M95" s="4">
        <v>29.838649993200001</v>
      </c>
      <c r="N95" s="15"/>
    </row>
    <row r="96" spans="1:15">
      <c r="C96" s="1" t="s">
        <v>120</v>
      </c>
      <c r="D96" s="4">
        <v>1.3964172371000001</v>
      </c>
      <c r="E96" s="4">
        <v>1152.9384018799999</v>
      </c>
      <c r="F96" s="4">
        <v>20.6543893811</v>
      </c>
      <c r="G96" s="4">
        <v>148220.96008300001</v>
      </c>
      <c r="H96" s="4">
        <v>180.81771850600001</v>
      </c>
      <c r="I96" s="4"/>
      <c r="J96" s="4">
        <v>7.2841715921499999</v>
      </c>
      <c r="K96" s="4"/>
      <c r="L96" s="4">
        <v>3.4820573162700001</v>
      </c>
      <c r="M96" s="4">
        <v>29.694970292200001</v>
      </c>
      <c r="N96" s="15"/>
    </row>
    <row r="97" spans="2:15">
      <c r="C97" s="1" t="s">
        <v>121</v>
      </c>
      <c r="D97" s="4">
        <v>1.54140139161</v>
      </c>
      <c r="E97" s="4">
        <v>1187.8753231200001</v>
      </c>
      <c r="F97" s="4">
        <v>18.338196987100002</v>
      </c>
      <c r="G97" s="4">
        <v>157464.390869</v>
      </c>
      <c r="H97" s="4">
        <v>169.41741943400001</v>
      </c>
      <c r="I97" s="4"/>
      <c r="J97" s="4">
        <v>7.4205607380599998</v>
      </c>
      <c r="K97" s="4"/>
      <c r="L97" s="4">
        <v>3.4912751019499999</v>
      </c>
      <c r="M97" s="4">
        <v>29.7155721787</v>
      </c>
      <c r="N97" s="15"/>
    </row>
    <row r="98" spans="2:15">
      <c r="C98" s="1" t="s">
        <v>120</v>
      </c>
      <c r="D98" s="4">
        <v>1.71657164338</v>
      </c>
      <c r="E98" s="4">
        <v>1107.54233417</v>
      </c>
      <c r="F98" s="4">
        <v>18.088896944999998</v>
      </c>
      <c r="G98" s="4">
        <v>137006.75244099999</v>
      </c>
      <c r="H98" s="4">
        <v>180.544189453</v>
      </c>
      <c r="I98" s="4"/>
      <c r="J98" s="4"/>
      <c r="K98" s="4">
        <v>7.2003961405599997</v>
      </c>
      <c r="L98" s="4">
        <v>3.50126198778</v>
      </c>
      <c r="M98" s="4">
        <v>29.6863467525</v>
      </c>
      <c r="N98" s="15"/>
    </row>
    <row r="99" spans="2:15">
      <c r="C99" s="1" t="s">
        <v>121</v>
      </c>
      <c r="D99" s="4">
        <v>1.6440711966299999</v>
      </c>
      <c r="E99" s="4">
        <v>1117.2100523199999</v>
      </c>
      <c r="F99" s="4">
        <v>18.2140230053</v>
      </c>
      <c r="G99" s="4">
        <v>139386.178223</v>
      </c>
      <c r="H99" s="4">
        <v>177.95370483400001</v>
      </c>
      <c r="I99" s="4"/>
      <c r="J99" s="4"/>
      <c r="K99" s="4">
        <v>7.2347816911200002</v>
      </c>
      <c r="L99" s="4">
        <v>3.4965207775799998</v>
      </c>
      <c r="M99" s="4">
        <v>29.8471723147</v>
      </c>
      <c r="N99" s="15"/>
    </row>
    <row r="100" spans="2:15">
      <c r="I100" s="33">
        <f>0.5*(I94+I95)</f>
        <v>8.1507423634350005</v>
      </c>
      <c r="J100" s="33">
        <f>0.5*(J96+J97)</f>
        <v>7.3523661651049999</v>
      </c>
      <c r="K100" s="33">
        <f>0.5*(K98+K99)</f>
        <v>7.2175889158400004</v>
      </c>
      <c r="L100" s="33">
        <f>(L94+L95+L96+L97+L98+L99)/6</f>
        <v>3.4878611791633332</v>
      </c>
      <c r="M100" s="33">
        <f>(M94+M95+M96+M97+M98+M99)/6</f>
        <v>29.723914813150003</v>
      </c>
      <c r="N100" s="15"/>
    </row>
    <row r="101" spans="2:15">
      <c r="B101" s="1" t="s">
        <v>53</v>
      </c>
      <c r="C101" s="1" t="s">
        <v>120</v>
      </c>
      <c r="D101" s="4">
        <v>1.2714163037299999</v>
      </c>
      <c r="E101" s="4">
        <v>1278.57076714</v>
      </c>
      <c r="F101" s="4">
        <v>13.8229759749</v>
      </c>
      <c r="G101" s="4">
        <v>182059.06494099999</v>
      </c>
      <c r="H101" s="4">
        <v>102.551269531</v>
      </c>
      <c r="I101" s="4">
        <v>8.1231781669499998</v>
      </c>
      <c r="J101" s="4"/>
      <c r="K101" s="4"/>
      <c r="L101" s="4">
        <v>3.4774699185600002</v>
      </c>
      <c r="M101" s="4">
        <v>113.684786624</v>
      </c>
      <c r="N101" s="15"/>
      <c r="O101" s="1" t="s">
        <v>270</v>
      </c>
    </row>
    <row r="102" spans="2:15">
      <c r="C102" s="1" t="s">
        <v>121</v>
      </c>
      <c r="D102" s="4">
        <v>1.7149702172500001</v>
      </c>
      <c r="E102" s="4">
        <v>1312.41753679</v>
      </c>
      <c r="F102" s="4">
        <v>11.384336382800001</v>
      </c>
      <c r="G102" s="4">
        <v>192120.513672</v>
      </c>
      <c r="H102" s="4">
        <v>112.58529663100001</v>
      </c>
      <c r="I102" s="4">
        <v>8.0802301568400008</v>
      </c>
      <c r="J102" s="4"/>
      <c r="K102" s="4"/>
      <c r="L102" s="4">
        <v>3.5340925585899998</v>
      </c>
      <c r="M102" s="4">
        <v>113.78107633400001</v>
      </c>
      <c r="N102" s="15"/>
      <c r="O102" s="1" t="s">
        <v>270</v>
      </c>
    </row>
    <row r="103" spans="2:15">
      <c r="C103" s="1" t="s">
        <v>120</v>
      </c>
      <c r="D103" s="4">
        <v>1.4609781739300001</v>
      </c>
      <c r="E103" s="4">
        <v>1108.1971891999999</v>
      </c>
      <c r="F103" s="4">
        <v>15.9562566863</v>
      </c>
      <c r="G103" s="4">
        <v>137010.50512700001</v>
      </c>
      <c r="H103" s="4">
        <v>136.09896850600001</v>
      </c>
      <c r="I103" s="4"/>
      <c r="J103" s="4">
        <v>7.50724758445</v>
      </c>
      <c r="K103" s="4"/>
      <c r="L103" s="4">
        <v>3.5418157090700002</v>
      </c>
      <c r="M103" s="4">
        <v>114.14045819899999</v>
      </c>
      <c r="N103" s="15"/>
    </row>
    <row r="104" spans="2:15">
      <c r="C104" s="1" t="s">
        <v>121</v>
      </c>
      <c r="D104" s="4">
        <v>1.3891031982299999</v>
      </c>
      <c r="E104" s="4">
        <v>1135.9325226999999</v>
      </c>
      <c r="F104" s="4">
        <v>17.003906063799999</v>
      </c>
      <c r="G104" s="4">
        <v>143873.281494</v>
      </c>
      <c r="H104" s="4">
        <v>142.07713827500001</v>
      </c>
      <c r="I104" s="4"/>
      <c r="J104" s="4">
        <v>7.5136398706599996</v>
      </c>
      <c r="K104" s="4"/>
      <c r="L104" s="4">
        <v>3.5460956046400001</v>
      </c>
      <c r="M104" s="4">
        <v>113.895900619</v>
      </c>
      <c r="N104" s="15"/>
    </row>
    <row r="105" spans="2:15">
      <c r="C105" s="1" t="s">
        <v>120</v>
      </c>
      <c r="D105" s="4">
        <v>1.4594830949399999</v>
      </c>
      <c r="E105" s="4">
        <v>1148.6582893</v>
      </c>
      <c r="F105" s="4">
        <v>19.802071268500001</v>
      </c>
      <c r="G105" s="4">
        <v>147174.648682</v>
      </c>
      <c r="H105" s="4">
        <v>176.256958008</v>
      </c>
      <c r="I105" s="4"/>
      <c r="J105" s="4"/>
      <c r="K105" s="4">
        <v>7.3042168433999999</v>
      </c>
      <c r="L105" s="4">
        <v>3.6040135230199999</v>
      </c>
      <c r="M105" s="4">
        <v>113.66786424599999</v>
      </c>
      <c r="N105" s="15"/>
    </row>
    <row r="106" spans="2:15">
      <c r="C106" s="1" t="s">
        <v>121</v>
      </c>
      <c r="D106" s="4">
        <v>1.2809271391399999</v>
      </c>
      <c r="E106" s="4">
        <v>1132.4689790299999</v>
      </c>
      <c r="F106" s="4">
        <v>20.4280733885</v>
      </c>
      <c r="G106" s="4">
        <v>142910.72546399999</v>
      </c>
      <c r="H106" s="4">
        <v>161.11309814500001</v>
      </c>
      <c r="I106" s="4"/>
      <c r="J106" s="4"/>
      <c r="K106" s="4">
        <v>7.3698349370100003</v>
      </c>
      <c r="L106" s="4">
        <v>3.5478741742</v>
      </c>
      <c r="M106" s="4">
        <v>113.969323041</v>
      </c>
      <c r="N106" s="15"/>
    </row>
    <row r="107" spans="2:15">
      <c r="I107" s="33">
        <f>0.5*(I101+I102)</f>
        <v>8.1017041618950003</v>
      </c>
      <c r="J107" s="33">
        <f>0.5*(J103+J104)</f>
        <v>7.5104437275549998</v>
      </c>
      <c r="K107" s="33">
        <f>0.5*(K105+K106)</f>
        <v>7.3370258902050001</v>
      </c>
      <c r="L107" s="33">
        <f>(L101+L102+L103+L104+L105+L106)/6</f>
        <v>3.5418935813466668</v>
      </c>
      <c r="M107" s="33">
        <f>(M101+M102+M103+M104+M105+M106)/6</f>
        <v>113.85656817716669</v>
      </c>
      <c r="N107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8" sqref="E18"/>
    </sheetView>
  </sheetViews>
  <sheetFormatPr baseColWidth="10" defaultRowHeight="15" x14ac:dyDescent="0"/>
  <cols>
    <col min="1" max="16384" width="10.83203125" style="1"/>
  </cols>
  <sheetData>
    <row r="1" spans="1:12">
      <c r="B1" s="24" t="s">
        <v>42</v>
      </c>
      <c r="C1" s="24" t="s">
        <v>311</v>
      </c>
      <c r="D1" s="24" t="s">
        <v>260</v>
      </c>
      <c r="E1" s="24" t="s">
        <v>261</v>
      </c>
      <c r="F1" s="24" t="s">
        <v>262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2">
      <c r="A2" s="1" t="s">
        <v>308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</row>
    <row r="3" spans="1:12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2">
      <c r="B4" s="1" t="s">
        <v>264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2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2">
      <c r="B6" s="1" t="s">
        <v>265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2">
      <c r="L7" s="4">
        <f>I6+L6</f>
        <v>8.1212801208436325</v>
      </c>
    </row>
    <row r="8" spans="1:12">
      <c r="B8" s="1" t="s">
        <v>267</v>
      </c>
      <c r="C8" s="1">
        <v>412</v>
      </c>
      <c r="F8" s="48">
        <v>8.3608666666666664</v>
      </c>
      <c r="I8" s="4">
        <v>4.9302831810600001</v>
      </c>
      <c r="L8" s="4">
        <f>F8-(5*LOG(C8, 10)-5)</f>
        <v>0.28638058650099296</v>
      </c>
    </row>
    <row r="9" spans="1:12">
      <c r="F9" s="4"/>
      <c r="L9" s="4">
        <f>I8+L8</f>
        <v>5.216663767560993</v>
      </c>
    </row>
    <row r="10" spans="1:12">
      <c r="B10" s="1" t="s">
        <v>277</v>
      </c>
      <c r="C10" s="1">
        <v>412</v>
      </c>
      <c r="F10" s="4">
        <v>8.5383666666666684</v>
      </c>
      <c r="I10" s="4">
        <v>6.0344655105099996</v>
      </c>
      <c r="L10" s="4">
        <f t="shared" ref="L10" si="0">F10-(5*LOG(C10, 10)-5)</f>
        <v>0.46388058650099495</v>
      </c>
    </row>
    <row r="11" spans="1:12">
      <c r="F11" s="4"/>
      <c r="L11" s="4">
        <f t="shared" ref="L11" si="1">I10+L10</f>
        <v>6.4983460970109945</v>
      </c>
    </row>
    <row r="12" spans="1:12">
      <c r="B12" s="1" t="s">
        <v>278</v>
      </c>
      <c r="C12" s="1">
        <v>412</v>
      </c>
      <c r="F12" s="4">
        <v>8.5383666666666684</v>
      </c>
      <c r="I12" s="4">
        <v>7.9113200304250002</v>
      </c>
      <c r="L12" s="4">
        <f t="shared" ref="L12" si="2">F12-(5*LOG(C12, 10)-5)</f>
        <v>0.46388058650099495</v>
      </c>
    </row>
    <row r="13" spans="1:12">
      <c r="F13" s="4"/>
      <c r="L13" s="4">
        <f t="shared" ref="L13" si="3">I12+L12</f>
        <v>8.3752006169259943</v>
      </c>
    </row>
    <row r="16" spans="1:12">
      <c r="F16" s="4"/>
    </row>
    <row r="17" spans="6:6">
      <c r="F17" s="4"/>
    </row>
    <row r="18" spans="6:6">
      <c r="F18" s="4"/>
    </row>
    <row r="19" spans="6:6">
      <c r="F19" s="4"/>
    </row>
    <row r="20" spans="6:6">
      <c r="F2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S186"/>
  <sheetViews>
    <sheetView tabSelected="1" topLeftCell="A58" workbookViewId="0">
      <selection activeCell="O104" sqref="O104"/>
    </sheetView>
  </sheetViews>
  <sheetFormatPr baseColWidth="10" defaultRowHeight="15" x14ac:dyDescent="0"/>
  <cols>
    <col min="1" max="1" width="8" style="1" customWidth="1"/>
    <col min="2" max="2" width="12.83203125" style="1" customWidth="1"/>
    <col min="3" max="3" width="9.6640625" style="1" customWidth="1"/>
    <col min="4" max="4" width="14" style="1" customWidth="1"/>
    <col min="5" max="5" width="13.1640625" style="1" customWidth="1"/>
    <col min="6" max="6" width="8.33203125" style="1" customWidth="1"/>
    <col min="7" max="7" width="8.5" style="1" customWidth="1"/>
    <col min="8" max="11" width="8.1640625" style="1" customWidth="1"/>
    <col min="12" max="12" width="10.33203125" style="1" customWidth="1"/>
    <col min="13" max="13" width="9.83203125" style="1" customWidth="1"/>
    <col min="14" max="14" width="10.1640625" style="1" customWidth="1"/>
    <col min="15" max="15" width="11.83203125" style="1" customWidth="1"/>
    <col min="16" max="16" width="7.6640625" style="1" customWidth="1"/>
    <col min="17" max="17" width="20.83203125" style="1" customWidth="1"/>
    <col min="18" max="18" width="55.33203125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19">
      <c r="A1" s="24" t="s">
        <v>38</v>
      </c>
      <c r="B1" s="24" t="s">
        <v>42</v>
      </c>
      <c r="C1" s="24" t="s">
        <v>163</v>
      </c>
      <c r="D1" s="42" t="s">
        <v>241</v>
      </c>
      <c r="E1" s="42" t="s">
        <v>240</v>
      </c>
      <c r="F1" s="42" t="s">
        <v>156</v>
      </c>
      <c r="G1" s="42" t="s">
        <v>155</v>
      </c>
      <c r="H1" s="42" t="s">
        <v>41</v>
      </c>
      <c r="I1" s="42" t="s">
        <v>216</v>
      </c>
      <c r="J1" s="42" t="s">
        <v>217</v>
      </c>
      <c r="K1" s="42" t="s">
        <v>218</v>
      </c>
      <c r="L1" s="42" t="s">
        <v>243</v>
      </c>
      <c r="M1" s="42" t="s">
        <v>244</v>
      </c>
      <c r="N1" s="42" t="s">
        <v>245</v>
      </c>
      <c r="O1" s="42" t="s">
        <v>165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19">
      <c r="A2" s="31">
        <v>41687</v>
      </c>
      <c r="B2" s="1" t="s">
        <v>28</v>
      </c>
      <c r="C2" s="1" t="s">
        <v>173</v>
      </c>
      <c r="D2" s="1">
        <v>160</v>
      </c>
      <c r="E2" s="1">
        <v>145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f>(F2+(5*LOG(D2, 10)-5))-(5*LOG(E2, 10)-5)</f>
        <v>0.31375990210475102</v>
      </c>
      <c r="M2" s="4">
        <f>(G2+(5*LOG(D2, 10)-5))-(5*LOG(E2, 10)-5)</f>
        <v>0.36375990210475173</v>
      </c>
      <c r="N2" s="4">
        <f>(H2+(5*LOG(D2, 10)-5))-(5*LOG(E2, 10)-5)</f>
        <v>0.39375990210475109</v>
      </c>
      <c r="O2" s="4">
        <v>0.57999999999999996</v>
      </c>
      <c r="P2" s="21">
        <v>221</v>
      </c>
      <c r="Q2" s="4" t="s">
        <v>205</v>
      </c>
    </row>
    <row r="3" spans="1:19">
      <c r="F3" s="4">
        <v>2.13</v>
      </c>
      <c r="G3" s="4">
        <v>2.09</v>
      </c>
      <c r="H3" s="4">
        <v>2.2400000000000002</v>
      </c>
      <c r="L3" s="4">
        <f>(F3+(5*LOG(D2, 10)-5))-(5*LOG(E2, 10)-5)</f>
        <v>2.3437599021047522</v>
      </c>
      <c r="M3" s="4">
        <f>(G3+(5*LOG(D2, 10)-5))-(5*LOG(E2, 10)-5)</f>
        <v>2.3037599021047512</v>
      </c>
      <c r="N3" s="4">
        <f>(H3+(5*LOG(D2, 10)-5))-(5*LOG(E2, 10)-5)</f>
        <v>2.4537599021047516</v>
      </c>
      <c r="O3" s="33">
        <f>O2*(0.0495/0.05)</f>
        <v>0.57419999999999993</v>
      </c>
      <c r="P3" s="21"/>
      <c r="Q3" s="4"/>
    </row>
    <row r="4" spans="1:19">
      <c r="F4" s="4"/>
      <c r="G4" s="4"/>
      <c r="H4" s="4"/>
      <c r="L4" s="4"/>
      <c r="M4" s="4"/>
      <c r="N4" s="4"/>
      <c r="O4" s="4"/>
      <c r="P4" s="21"/>
      <c r="Q4" s="4"/>
    </row>
    <row r="5" spans="1:19">
      <c r="B5" s="1" t="s">
        <v>29</v>
      </c>
      <c r="C5" s="1" t="s">
        <v>174</v>
      </c>
      <c r="D5" s="1">
        <v>160</v>
      </c>
      <c r="E5" s="38">
        <v>145</v>
      </c>
      <c r="F5" s="4">
        <v>2.13</v>
      </c>
      <c r="G5" s="4">
        <v>2.33</v>
      </c>
      <c r="H5" s="4">
        <v>2.3199999999999998</v>
      </c>
      <c r="I5" s="4">
        <f>F6-F5</f>
        <v>2.4699999999999998</v>
      </c>
      <c r="J5" s="4">
        <f>G6-G5</f>
        <v>2.0099999999999998</v>
      </c>
      <c r="K5" s="4">
        <f>H6-H5</f>
        <v>1.98</v>
      </c>
      <c r="L5" s="4">
        <f>(F5+(5*LOG(D5, 10)-5))-(5*LOG(E5, 10)-5)</f>
        <v>2.3437599021047522</v>
      </c>
      <c r="M5" s="4">
        <f>(G5+(5*LOG(D5, 10)-5))-(5*LOG(E5, 10)-5)</f>
        <v>2.5437599021047514</v>
      </c>
      <c r="N5" s="4">
        <f>(H5+(5*LOG(D5, 10)-5))-(5*LOG(E5, 10)-5)</f>
        <v>2.5337599021047517</v>
      </c>
      <c r="O5" s="4">
        <v>1.22</v>
      </c>
      <c r="P5" s="21">
        <v>134.30000000000001</v>
      </c>
      <c r="Q5" s="4" t="s">
        <v>205</v>
      </c>
    </row>
    <row r="6" spans="1:19">
      <c r="F6" s="4">
        <v>4.5999999999999996</v>
      </c>
      <c r="G6" s="4">
        <v>4.34</v>
      </c>
      <c r="H6" s="4">
        <v>4.3</v>
      </c>
      <c r="L6" s="4">
        <f>(F6+(5*LOG(D5, 10)-5))-(5*LOG(E5,10)-5)</f>
        <v>4.813759902104751</v>
      </c>
      <c r="M6" s="4">
        <f>(G6+(5*LOG(D5, 10)-5))-(5*LOG(E5, 10)-5)</f>
        <v>4.5537599021047512</v>
      </c>
      <c r="N6" s="4">
        <f>(H6+(5*LOG(D5, 10)-5))-(5*LOG(E5, 10)-5)</f>
        <v>4.5137599021047503</v>
      </c>
      <c r="O6" s="33">
        <f>O5*(0.0495/0.05)</f>
        <v>1.2078</v>
      </c>
      <c r="P6" s="21"/>
      <c r="Q6" s="4"/>
    </row>
    <row r="7" spans="1:19">
      <c r="F7" s="4"/>
      <c r="G7" s="4"/>
      <c r="H7" s="4"/>
      <c r="L7" s="4"/>
      <c r="M7" s="4"/>
      <c r="N7" s="4"/>
      <c r="O7" s="4"/>
      <c r="P7" s="21"/>
      <c r="Q7" s="4"/>
    </row>
    <row r="8" spans="1:19">
      <c r="B8" s="1" t="s">
        <v>166</v>
      </c>
      <c r="C8" s="1" t="s">
        <v>175</v>
      </c>
      <c r="D8" s="1">
        <v>160</v>
      </c>
      <c r="E8" s="1">
        <v>145</v>
      </c>
      <c r="F8" s="4">
        <v>0.57999999999999996</v>
      </c>
      <c r="G8" s="4">
        <v>0.62</v>
      </c>
      <c r="H8" s="4">
        <v>0.66</v>
      </c>
      <c r="I8" s="4">
        <f>F9-F8</f>
        <v>3.7800000000000002</v>
      </c>
      <c r="J8" s="4">
        <f>G9-G8</f>
        <v>3.75</v>
      </c>
      <c r="K8" s="4">
        <f>H9-H8</f>
        <v>3.67</v>
      </c>
      <c r="L8" s="4">
        <f>(F8+(5*LOG(D8, 10)-5))-(5*LOG(E8, 10)-5)</f>
        <v>0.79375990210475145</v>
      </c>
      <c r="M8" s="4">
        <f>(G8+(5*LOG(D8, 10)-5))-(5*LOG(E8, 10)-5)</f>
        <v>0.83375990210475148</v>
      </c>
      <c r="N8" s="4">
        <f>(H8+(5*LOG(D8, 10)-5))-(5*LOG(E8, 10)-5)</f>
        <v>0.87375990210475152</v>
      </c>
      <c r="O8" s="4">
        <v>1.1399999999999999</v>
      </c>
      <c r="P8" s="21">
        <v>205.6</v>
      </c>
      <c r="Q8" s="4" t="s">
        <v>205</v>
      </c>
    </row>
    <row r="9" spans="1:19">
      <c r="F9" s="4">
        <v>4.3600000000000003</v>
      </c>
      <c r="G9" s="4">
        <v>4.37</v>
      </c>
      <c r="H9" s="4">
        <v>4.33</v>
      </c>
      <c r="L9" s="4">
        <f>(F9+(5*LOG(D8, 10)-5))-(5*LOG(E8,10)-5)</f>
        <v>4.5737599021047526</v>
      </c>
      <c r="M9" s="4">
        <f>(G9+(5*LOG(D8, 10)-5))-(5*LOG(E8, 10)-5)</f>
        <v>4.5837599021047506</v>
      </c>
      <c r="N9" s="4">
        <f>(H9+(5*LOG(D8, 10)-5))-(5*LOG(E8, 10)-5)</f>
        <v>4.5437599021047514</v>
      </c>
      <c r="O9" s="33">
        <f>O8*(0.0495/0.05)</f>
        <v>1.1285999999999998</v>
      </c>
      <c r="P9" s="21"/>
      <c r="Q9" s="4"/>
    </row>
    <row r="10" spans="1:19">
      <c r="F10" s="4"/>
      <c r="G10" s="4"/>
      <c r="H10" s="4"/>
      <c r="L10" s="4"/>
      <c r="M10" s="4"/>
      <c r="N10" s="4"/>
      <c r="O10" s="4"/>
      <c r="P10" s="21"/>
      <c r="Q10" s="4"/>
    </row>
    <row r="11" spans="1:19">
      <c r="B11" s="1" t="s">
        <v>31</v>
      </c>
      <c r="C11" s="1" t="s">
        <v>176</v>
      </c>
      <c r="D11" s="1">
        <v>160</v>
      </c>
      <c r="E11" s="1">
        <v>145</v>
      </c>
      <c r="F11" s="4">
        <v>1.31</v>
      </c>
      <c r="G11" s="4">
        <v>1.32</v>
      </c>
      <c r="H11" s="4">
        <v>1.31</v>
      </c>
      <c r="I11" s="4">
        <f>F12-F11</f>
        <v>1.9699999999999998</v>
      </c>
      <c r="J11" s="4">
        <f>G12-G11</f>
        <v>1.8</v>
      </c>
      <c r="K11" s="4">
        <f>H12-H11</f>
        <v>1.81</v>
      </c>
      <c r="L11" s="4">
        <f>(F11+(5*LOG(D11, 10)-5))-(5*LOG(E11, 10)-5)</f>
        <v>1.5237599021047519</v>
      </c>
      <c r="M11" s="4">
        <f>(G11+(5*LOG(D11, 10)-5))-(5*LOG(E11, 10)-5)</f>
        <v>1.5337599021047517</v>
      </c>
      <c r="N11" s="4">
        <f>(H11+(5*LOG(D11, 10)-5))-(5*LOG(E11, 10)-5)</f>
        <v>1.5237599021047519</v>
      </c>
      <c r="O11" s="4">
        <v>0.57999999999999996</v>
      </c>
      <c r="P11" s="34">
        <v>352.7</v>
      </c>
      <c r="Q11" s="4" t="s">
        <v>205</v>
      </c>
      <c r="R11" s="1" t="s">
        <v>227</v>
      </c>
    </row>
    <row r="12" spans="1:19">
      <c r="F12" s="4">
        <v>3.28</v>
      </c>
      <c r="G12" s="4">
        <v>3.12</v>
      </c>
      <c r="H12" s="4">
        <v>3.12</v>
      </c>
      <c r="L12" s="4">
        <f>(F12+(5*LOG(D11, 10)-5))-(5*LOG(E11,10)-5)</f>
        <v>3.4937599021047507</v>
      </c>
      <c r="M12" s="4">
        <f>(G12+(5*LOG(D11, 10)-5))-(5*LOG(E11, 10)-5)</f>
        <v>3.3337599021047506</v>
      </c>
      <c r="N12" s="4">
        <f>(H12+(5*LOG(D11, 10)-5))-(5*LOG(E11, 10)-5)</f>
        <v>3.3337599021047506</v>
      </c>
      <c r="O12" s="33">
        <f>O11*(0.0495/0.05)</f>
        <v>0.57419999999999993</v>
      </c>
      <c r="P12" s="21"/>
      <c r="Q12" s="4"/>
    </row>
    <row r="13" spans="1:19">
      <c r="F13" s="4"/>
      <c r="G13" s="4"/>
      <c r="H13" s="4"/>
      <c r="L13" s="4"/>
      <c r="M13" s="4"/>
      <c r="N13" s="4"/>
      <c r="O13" s="4"/>
      <c r="P13" s="21"/>
      <c r="Q13" s="4"/>
    </row>
    <row r="14" spans="1:19">
      <c r="B14" s="1" t="s">
        <v>32</v>
      </c>
      <c r="C14" s="1" t="s">
        <v>177</v>
      </c>
      <c r="D14" s="1">
        <v>160</v>
      </c>
      <c r="E14" s="1">
        <v>145</v>
      </c>
      <c r="F14" s="4">
        <v>-0.05</v>
      </c>
      <c r="G14" s="4">
        <v>-0.01</v>
      </c>
      <c r="H14" s="4">
        <v>0.3</v>
      </c>
      <c r="I14" s="4">
        <f>F15-F14</f>
        <v>1.44</v>
      </c>
      <c r="J14" s="4">
        <f>G15-G14</f>
        <v>1.47</v>
      </c>
      <c r="K14" s="4">
        <f>H15-H14</f>
        <v>1.21</v>
      </c>
      <c r="L14" s="4">
        <f>(F14+(5*LOG(D14, 10)-5))-(5*LOG(E14, 10)-5)</f>
        <v>0.16375990210475155</v>
      </c>
      <c r="M14" s="4">
        <f>(G14+(5*LOG(D14, 10)-5))-(5*LOG(E14, 10)-5)</f>
        <v>0.20375990210475159</v>
      </c>
      <c r="N14" s="4">
        <f>(H14+(5*LOG(D14, 10)-5))-(5*LOG(E14, 10)-5)</f>
        <v>0.5137599021047512</v>
      </c>
      <c r="O14" s="4">
        <v>0.57999999999999996</v>
      </c>
      <c r="P14" s="27">
        <v>338.9</v>
      </c>
      <c r="Q14" s="4" t="s">
        <v>205</v>
      </c>
    </row>
    <row r="15" spans="1:19">
      <c r="F15" s="4">
        <v>1.39</v>
      </c>
      <c r="G15" s="4">
        <v>1.46</v>
      </c>
      <c r="H15" s="4">
        <v>1.51</v>
      </c>
      <c r="L15" s="4">
        <f>(F15+(5*LOG(D14, 10)-5))-(5*LOG(E14,10)-5)</f>
        <v>1.6037599021047511</v>
      </c>
      <c r="M15" s="4">
        <f>(G15+(5*LOG(D14, 10)-5))-(5*LOG(E14, 10)-5)</f>
        <v>1.6737599021047513</v>
      </c>
      <c r="N15" s="4">
        <f>(H15+(5*LOG(D14, 10)-5))-(5*LOG(E14, 10)-5)</f>
        <v>1.7237599021047512</v>
      </c>
      <c r="O15" s="33">
        <f>O14*(0.0495/0.05)</f>
        <v>0.57419999999999993</v>
      </c>
      <c r="P15" s="21"/>
      <c r="Q15" s="4"/>
    </row>
    <row r="16" spans="1:19">
      <c r="F16" s="4"/>
      <c r="G16" s="4"/>
      <c r="H16" s="4"/>
      <c r="L16" s="4"/>
      <c r="M16" s="4"/>
      <c r="N16" s="4"/>
      <c r="O16" s="4"/>
      <c r="P16" s="21"/>
      <c r="Q16" s="4"/>
    </row>
    <row r="17" spans="2:18">
      <c r="B17" s="1" t="s">
        <v>71</v>
      </c>
      <c r="C17" s="1" t="s">
        <v>178</v>
      </c>
      <c r="D17" s="1">
        <v>150</v>
      </c>
      <c r="E17" s="1">
        <v>149</v>
      </c>
      <c r="F17" s="4">
        <v>0.94</v>
      </c>
      <c r="G17" s="4">
        <v>0.8</v>
      </c>
      <c r="H17" s="4">
        <v>0.87</v>
      </c>
      <c r="I17" s="4">
        <f>F18-F17</f>
        <v>0.83000000000000007</v>
      </c>
      <c r="J17" s="4">
        <f>G18-G17</f>
        <v>1.2899999999999998</v>
      </c>
      <c r="K17" s="4">
        <f>H18-H17</f>
        <v>1.08</v>
      </c>
      <c r="L17" s="4">
        <f>(F17+(5*LOG(D17, 10)-5))-(5*LOG(E17, 10)-5)</f>
        <v>0.95452495321703523</v>
      </c>
      <c r="M17" s="4">
        <f>(G17+(5*LOG(D17, 10)-5))-(5*LOG(E17, 10)-5)</f>
        <v>0.81452495321703555</v>
      </c>
      <c r="N17" s="4">
        <f>(H17+(5*LOG(D17, 10)-5))-(5*LOG(E17, 10)-5)</f>
        <v>0.88452495321703584</v>
      </c>
      <c r="O17" s="4">
        <v>0.155</v>
      </c>
      <c r="P17" s="21">
        <v>300.89999999999998</v>
      </c>
      <c r="Q17" s="4" t="s">
        <v>206</v>
      </c>
    </row>
    <row r="18" spans="2:18">
      <c r="F18" s="4">
        <v>1.77</v>
      </c>
      <c r="G18" s="4">
        <v>2.09</v>
      </c>
      <c r="H18" s="4">
        <v>1.95</v>
      </c>
      <c r="L18" s="4">
        <f>(F18+(5*LOG(D17, 10)-5))-(5*LOG(E17,10)-5)</f>
        <v>1.7845249532170353</v>
      </c>
      <c r="M18" s="4">
        <f>(G18+(5*LOG(D17, 10)-5))-(5*LOG(E17, 10)-5)</f>
        <v>2.1045249532170356</v>
      </c>
      <c r="N18" s="4">
        <f>(H18+(5*LOG(D17, 10)-5))-(5*LOG(E17, 10)-5)</f>
        <v>1.9645249532170359</v>
      </c>
      <c r="O18" s="33">
        <f>O17*(0.0495/0.05)</f>
        <v>0.15345</v>
      </c>
      <c r="P18" s="21"/>
      <c r="Q18" s="4"/>
    </row>
    <row r="19" spans="2:18">
      <c r="F19" s="4"/>
      <c r="G19" s="4"/>
      <c r="H19" s="4"/>
      <c r="L19" s="4"/>
      <c r="M19" s="4"/>
      <c r="N19" s="4"/>
      <c r="O19" s="4"/>
      <c r="P19" s="21"/>
      <c r="Q19" s="4"/>
    </row>
    <row r="20" spans="2:18">
      <c r="B20" s="32" t="s">
        <v>74</v>
      </c>
      <c r="C20" s="1" t="s">
        <v>174</v>
      </c>
      <c r="D20" s="1">
        <v>150</v>
      </c>
      <c r="E20" s="1">
        <v>149</v>
      </c>
      <c r="F20" s="4" t="s">
        <v>51</v>
      </c>
      <c r="G20" s="4" t="s">
        <v>51</v>
      </c>
      <c r="H20" s="4">
        <v>1.47</v>
      </c>
      <c r="I20" s="4" t="s">
        <v>51</v>
      </c>
      <c r="J20" s="4" t="s">
        <v>51</v>
      </c>
      <c r="K20" s="4">
        <f>H21-H20</f>
        <v>7.1800000000000006</v>
      </c>
      <c r="L20" s="1" t="s">
        <v>51</v>
      </c>
      <c r="M20" s="1" t="s">
        <v>51</v>
      </c>
      <c r="N20" s="4">
        <f>(H20+(5*LOG(D20, 10)-5))-(5*LOG(E20, 10)-5)</f>
        <v>1.4845249532170355</v>
      </c>
      <c r="O20" s="4">
        <v>5.35</v>
      </c>
      <c r="P20" s="21">
        <v>310.5</v>
      </c>
      <c r="Q20" s="4" t="s">
        <v>205</v>
      </c>
      <c r="R20" s="1" t="s">
        <v>259</v>
      </c>
    </row>
    <row r="21" spans="2:18">
      <c r="F21" s="4" t="s">
        <v>51</v>
      </c>
      <c r="G21" s="4" t="s">
        <v>51</v>
      </c>
      <c r="H21" s="4">
        <v>8.65</v>
      </c>
      <c r="L21" s="1" t="s">
        <v>51</v>
      </c>
      <c r="M21" s="1" t="s">
        <v>51</v>
      </c>
      <c r="N21" s="4">
        <f>(H21+(5*LOG(D20, 10)-5))-(5*LOG(E20, 10)-5)</f>
        <v>8.6645249532170361</v>
      </c>
      <c r="O21" s="4"/>
      <c r="P21" s="21"/>
      <c r="Q21" s="4"/>
    </row>
    <row r="22" spans="2:18">
      <c r="F22" s="4"/>
      <c r="G22" s="4"/>
      <c r="H22" s="4"/>
      <c r="N22" s="4"/>
      <c r="O22" s="4"/>
      <c r="P22" s="21"/>
      <c r="Q22" s="4"/>
    </row>
    <row r="23" spans="2:18">
      <c r="B23" s="1" t="s">
        <v>33</v>
      </c>
      <c r="C23" s="1" t="s">
        <v>179</v>
      </c>
      <c r="D23" s="1">
        <v>150</v>
      </c>
      <c r="E23" s="1">
        <v>149</v>
      </c>
      <c r="F23" s="4">
        <v>1.99</v>
      </c>
      <c r="G23" s="4">
        <v>1.93</v>
      </c>
      <c r="H23" s="4">
        <v>1.92</v>
      </c>
      <c r="I23" s="4">
        <f>F24-F23</f>
        <v>1.47</v>
      </c>
      <c r="J23" s="4">
        <f>G24-G23</f>
        <v>1.3699999999999999</v>
      </c>
      <c r="K23" s="4">
        <f>H24-H23</f>
        <v>1.3399999999999999</v>
      </c>
      <c r="L23" s="4">
        <f>(F23+(5*LOG(D23, 10)-5))-(5*LOG(E23, 10)-5)</f>
        <v>2.0045249532170359</v>
      </c>
      <c r="M23" s="4">
        <f>(G23+(5*LOG(D23, 10)-5))-(5*LOG(E23, 10)-5)</f>
        <v>1.9445249532170354</v>
      </c>
      <c r="N23" s="4">
        <f>(H23+(5*LOG(D23, 10)-5))-(5*LOG(E23, 10)-5)</f>
        <v>1.9345249532170357</v>
      </c>
      <c r="O23" s="4">
        <v>2.93</v>
      </c>
      <c r="P23" s="21">
        <v>230.1</v>
      </c>
      <c r="Q23" s="4" t="s">
        <v>205</v>
      </c>
    </row>
    <row r="24" spans="2:18">
      <c r="F24" s="4">
        <v>3.46</v>
      </c>
      <c r="G24" s="4">
        <v>3.3</v>
      </c>
      <c r="H24" s="4">
        <v>3.26</v>
      </c>
      <c r="L24" s="4">
        <f>(F24+(5*LOG(D23, 10)-5))-(5*LOG(E23,10)-5)</f>
        <v>3.4745249532170348</v>
      </c>
      <c r="M24" s="4">
        <f>(G24+(5*LOG(D23, 10)-5))-(5*LOG(E23, 10)-5)</f>
        <v>3.3145249532170347</v>
      </c>
      <c r="N24" s="4">
        <f>(H24+(5*LOG(D23, 10)-5))-(5*LOG(E23, 10)-5)</f>
        <v>3.2745249532170355</v>
      </c>
      <c r="O24" s="33">
        <f>O23*(0.0495/0.05)</f>
        <v>2.9007000000000001</v>
      </c>
      <c r="P24" s="21"/>
      <c r="Q24" s="4"/>
    </row>
    <row r="25" spans="2:18">
      <c r="F25" s="4"/>
      <c r="G25" s="4"/>
      <c r="H25" s="4"/>
      <c r="L25" s="4"/>
      <c r="M25" s="4"/>
      <c r="N25" s="4"/>
      <c r="O25" s="4"/>
      <c r="P25" s="21"/>
      <c r="Q25" s="4"/>
    </row>
    <row r="26" spans="2:18">
      <c r="B26" s="1" t="s">
        <v>299</v>
      </c>
      <c r="C26" s="1" t="s">
        <v>180</v>
      </c>
      <c r="D26" s="1">
        <v>150</v>
      </c>
      <c r="E26" s="1">
        <v>149</v>
      </c>
      <c r="F26" s="4">
        <v>-0.35</v>
      </c>
      <c r="G26" s="4">
        <v>-0.3</v>
      </c>
      <c r="H26" s="4">
        <v>-0.28000000000000003</v>
      </c>
      <c r="I26" s="4">
        <f>F27-F26</f>
        <v>3.1</v>
      </c>
      <c r="J26" s="4">
        <f>G27-G26</f>
        <v>3.02</v>
      </c>
      <c r="K26" s="4">
        <f>H27-H26</f>
        <v>3.0700000000000003</v>
      </c>
      <c r="L26" s="4">
        <f>(F26+(5*LOG(D26, 10)-5))-(5*LOG(E26, 10)-5)</f>
        <v>-0.33547504678296391</v>
      </c>
      <c r="M26" s="4">
        <f>(G26+(5*LOG(D26, 10)-5))-(5*LOG(E26, 10)-5)</f>
        <v>-0.28547504678296409</v>
      </c>
      <c r="N26" s="4">
        <f>(H26+(5*LOG(D26, 10)-5))-(5*LOG(E26, 10)-5)</f>
        <v>-0.26547504678296452</v>
      </c>
      <c r="O26" s="4">
        <v>1.1200000000000001</v>
      </c>
      <c r="P26" s="21">
        <v>309.3</v>
      </c>
      <c r="Q26" s="4" t="s">
        <v>205</v>
      </c>
    </row>
    <row r="27" spans="2:18">
      <c r="F27" s="4">
        <v>2.75</v>
      </c>
      <c r="G27" s="4">
        <v>2.72</v>
      </c>
      <c r="H27" s="4">
        <v>2.79</v>
      </c>
      <c r="L27" s="4">
        <f>(F27+(5*LOG(D26, 10)-5))-(5*LOG(E26,10)-5)</f>
        <v>2.7645249532170357</v>
      </c>
      <c r="M27" s="4">
        <f>(G27+(5*LOG(D26, 10)-5))-(5*LOG(E26, 10)-5)</f>
        <v>2.7345249532170364</v>
      </c>
      <c r="N27" s="4">
        <f>(H27+(5*LOG(D26, 10)-5))-(5*LOG(E26, 10)-5)</f>
        <v>2.8045249532170367</v>
      </c>
      <c r="O27" s="33">
        <f>O26*(0.0495/0.05)</f>
        <v>1.1088</v>
      </c>
      <c r="P27" s="21"/>
      <c r="Q27" s="4"/>
    </row>
    <row r="28" spans="2:18">
      <c r="F28" s="4">
        <v>4.95</v>
      </c>
      <c r="G28" s="4">
        <v>4.0199999999999996</v>
      </c>
      <c r="H28" s="4">
        <v>3.73</v>
      </c>
      <c r="I28" s="33">
        <f>F28-F26</f>
        <v>5.3</v>
      </c>
      <c r="J28" s="33">
        <f>G28-G26</f>
        <v>4.3199999999999994</v>
      </c>
      <c r="K28" s="33">
        <f>H28-H26</f>
        <v>4.01</v>
      </c>
      <c r="L28" s="4">
        <f>(F28+(5*LOG(D26, 10)-5))-(5*LOG(E26, 10)-5)</f>
        <v>4.9645249532170368</v>
      </c>
      <c r="M28" s="4">
        <f>(G28+(5*LOG(D26, 10)-5))-(5*LOG(E26, 10)-5)</f>
        <v>4.0345249532170353</v>
      </c>
      <c r="N28" s="4">
        <f>(H28+(5*LOG(D26, 10)-5))-(5*LOG(E26, 10)-5)</f>
        <v>3.7445249532170362</v>
      </c>
      <c r="O28" s="4">
        <v>3.58</v>
      </c>
      <c r="P28" s="21">
        <v>86.7</v>
      </c>
      <c r="Q28" s="4" t="s">
        <v>205</v>
      </c>
      <c r="R28" s="1" t="s">
        <v>230</v>
      </c>
    </row>
    <row r="29" spans="2:18">
      <c r="F29" s="4"/>
      <c r="G29" s="4"/>
      <c r="H29" s="4"/>
      <c r="I29" s="33"/>
      <c r="J29" s="33"/>
      <c r="K29" s="33"/>
      <c r="L29" s="4"/>
      <c r="M29" s="4"/>
      <c r="N29" s="4"/>
      <c r="O29" s="33">
        <f>O28*(0.0495/0.05)</f>
        <v>3.5442</v>
      </c>
      <c r="P29" s="21"/>
      <c r="Q29" s="4"/>
    </row>
    <row r="30" spans="2:18">
      <c r="B30" s="1" t="s">
        <v>35</v>
      </c>
      <c r="C30" s="1" t="s">
        <v>181</v>
      </c>
      <c r="D30" s="1">
        <v>150</v>
      </c>
      <c r="E30" s="1">
        <v>149</v>
      </c>
      <c r="F30" s="4">
        <v>-0.49</v>
      </c>
      <c r="G30" s="4">
        <v>-0.44</v>
      </c>
      <c r="H30" s="4">
        <v>-0.41</v>
      </c>
      <c r="I30" s="4">
        <f>F31-F30</f>
        <v>2.67</v>
      </c>
      <c r="J30" s="4">
        <f>G31-G30</f>
        <v>2.58</v>
      </c>
      <c r="K30" s="4">
        <f>H31-H30</f>
        <v>2.56</v>
      </c>
      <c r="L30" s="4">
        <f>(F30+(5*LOG(D30, 10)-5))-(5*LOG(E30, 10)-5)</f>
        <v>-0.47547504678296448</v>
      </c>
      <c r="M30" s="4">
        <f>(G30+(5*LOG(D30, 10)-5))-(5*LOG(E30, 10)-5)</f>
        <v>-0.42547504678296466</v>
      </c>
      <c r="N30" s="4">
        <f>(H30+(5*LOG(D30, 10)-5))-(5*LOG(E30, 10)-5)</f>
        <v>-0.39547504678296441</v>
      </c>
      <c r="O30" s="4">
        <v>0.75</v>
      </c>
      <c r="P30" s="21">
        <v>189.6</v>
      </c>
      <c r="Q30" s="4" t="s">
        <v>205</v>
      </c>
    </row>
    <row r="31" spans="2:18">
      <c r="F31" s="4">
        <v>2.1800000000000002</v>
      </c>
      <c r="G31" s="4">
        <v>2.14</v>
      </c>
      <c r="H31" s="4">
        <v>2.15</v>
      </c>
      <c r="L31" s="4">
        <f>(F31+(5*LOG(D30, 10)-5))-(5*LOG(E30, 10)-5)</f>
        <v>2.1945249532170354</v>
      </c>
      <c r="M31" s="4">
        <f>(G31+(5*LOG(D30, 10)-5))-(5*LOG(E30, 10)-5)</f>
        <v>2.1545249532170363</v>
      </c>
      <c r="N31" s="4">
        <f>(H31+(5*LOG(D30, 10)-5))-(5*LOG(E30, 10)-5)</f>
        <v>2.1645249532170361</v>
      </c>
      <c r="O31" s="33">
        <f>O30*(0.0495/0.05)</f>
        <v>0.74249999999999994</v>
      </c>
      <c r="P31" s="21"/>
      <c r="Q31" s="4"/>
    </row>
    <row r="32" spans="2:18">
      <c r="F32" s="4"/>
      <c r="G32" s="4"/>
      <c r="H32" s="4"/>
      <c r="L32" s="4"/>
      <c r="M32" s="4"/>
      <c r="N32" s="4"/>
      <c r="O32" s="4"/>
      <c r="P32" s="21"/>
      <c r="Q32" s="4"/>
    </row>
    <row r="33" spans="2:18">
      <c r="B33" s="1" t="s">
        <v>34</v>
      </c>
      <c r="C33" s="1" t="s">
        <v>182</v>
      </c>
      <c r="D33" s="1">
        <v>150</v>
      </c>
      <c r="E33" s="1">
        <v>149</v>
      </c>
      <c r="F33" s="4">
        <v>1.27</v>
      </c>
      <c r="G33" s="4">
        <v>1.31</v>
      </c>
      <c r="H33" s="4">
        <v>1.32</v>
      </c>
      <c r="I33" s="4">
        <f>F34-F33</f>
        <v>0.87000000000000011</v>
      </c>
      <c r="J33" s="4">
        <f>G34-G33</f>
        <v>0.73999999999999977</v>
      </c>
      <c r="K33" s="4">
        <f>H34-H33</f>
        <v>0.72</v>
      </c>
      <c r="L33" s="4">
        <f>(F33+(5*LOG(D33, 10)-5))-(5*LOG(E33, 10)-5)</f>
        <v>1.2845249532170353</v>
      </c>
      <c r="M33" s="4">
        <f>(G33+(5*LOG(D33, 10)-5))-(5*LOG(E33, 10)-5)</f>
        <v>1.3245249532170362</v>
      </c>
      <c r="N33" s="4">
        <f>(H33+(5*LOG(D33, 10)-5))-(5*LOG(E33, 10)-5)</f>
        <v>1.334524953217036</v>
      </c>
      <c r="O33" s="4">
        <v>2.0699999999999998</v>
      </c>
      <c r="P33" s="21">
        <v>19.5</v>
      </c>
      <c r="Q33" s="4" t="s">
        <v>205</v>
      </c>
    </row>
    <row r="34" spans="2:18">
      <c r="F34" s="4">
        <v>2.14</v>
      </c>
      <c r="G34" s="4">
        <v>2.0499999999999998</v>
      </c>
      <c r="H34" s="4">
        <v>2.04</v>
      </c>
      <c r="L34" s="4">
        <f>(F34+(5*LOG(D33, 10)-5))-(5*LOG(E33, 10)-5)</f>
        <v>2.1545249532170363</v>
      </c>
      <c r="M34" s="4">
        <f>(G34+(5*LOG(D33, 10)-5))-(5*LOG(E33, 10)-5)</f>
        <v>2.0645249532170356</v>
      </c>
      <c r="N34" s="4">
        <f>(H34+(5*LOG(D33, 10)-5))-(5*LOG(E33, 10)-5)</f>
        <v>2.0545249532170358</v>
      </c>
      <c r="O34" s="33">
        <f>O33*(0.0495/0.05)</f>
        <v>2.0492999999999997</v>
      </c>
      <c r="P34" s="21"/>
      <c r="Q34" s="4"/>
    </row>
    <row r="35" spans="2:18">
      <c r="F35" s="4"/>
      <c r="G35" s="4"/>
      <c r="H35" s="4"/>
      <c r="L35" s="4"/>
      <c r="M35" s="4"/>
      <c r="N35" s="4"/>
      <c r="O35" s="4"/>
      <c r="P35" s="21"/>
      <c r="Q35" s="4"/>
    </row>
    <row r="36" spans="2:18">
      <c r="B36" s="1" t="s">
        <v>76</v>
      </c>
      <c r="C36" s="1" t="s">
        <v>197</v>
      </c>
      <c r="D36" s="1">
        <v>150</v>
      </c>
      <c r="E36" s="1">
        <v>149</v>
      </c>
      <c r="F36" s="4">
        <v>1.68</v>
      </c>
      <c r="G36" s="4">
        <v>1.63</v>
      </c>
      <c r="H36" s="4">
        <v>1.61</v>
      </c>
      <c r="I36" s="4">
        <f>F37-F36</f>
        <v>7.120000000000001</v>
      </c>
      <c r="J36" s="4">
        <f>G37-G36</f>
        <v>6.7399999999999993</v>
      </c>
      <c r="K36" s="4">
        <f>H37-H36</f>
        <v>6.69</v>
      </c>
      <c r="L36" s="4">
        <f>(F36+(5*LOG(D36, 10)-5))-(5*LOG(E36, 10)-5)</f>
        <v>1.6945249532170354</v>
      </c>
      <c r="M36" s="4">
        <f>(G36+(5*LOG(D36, 10)-5))-(5*LOG(E36, 10)-5)</f>
        <v>1.6445249532170356</v>
      </c>
      <c r="N36" s="4">
        <f>(H36+(5*LOG(D36, 10)-5))-(5*LOG(E36, 10)-5)</f>
        <v>1.624524953217036</v>
      </c>
      <c r="O36" s="4">
        <v>3.94</v>
      </c>
      <c r="P36" s="21">
        <v>12.8</v>
      </c>
      <c r="Q36" s="4" t="s">
        <v>205</v>
      </c>
    </row>
    <row r="37" spans="2:18">
      <c r="F37" s="4">
        <v>8.8000000000000007</v>
      </c>
      <c r="G37" s="4">
        <v>8.3699999999999992</v>
      </c>
      <c r="H37" s="4">
        <v>8.3000000000000007</v>
      </c>
      <c r="L37" s="4">
        <f>(F37+(5*LOG(D36, 10)-5))-(5*LOG(E36, 10)-5)</f>
        <v>8.8145249532170364</v>
      </c>
      <c r="M37" s="4">
        <f>(G37+(5*LOG(D36, 10)-5))-(5*LOG(E36, 10)-5)</f>
        <v>8.3845249532170349</v>
      </c>
      <c r="N37" s="4">
        <f>(H37+(5*LOG(D36, 10)-5))-(5*LOG(E36, 10)-5)</f>
        <v>8.3145249532170364</v>
      </c>
      <c r="O37" s="33">
        <f>O36*(0.0495/0.05)</f>
        <v>3.9005999999999998</v>
      </c>
      <c r="P37" s="21"/>
      <c r="Q37" s="4"/>
    </row>
    <row r="38" spans="2:18">
      <c r="F38" s="4"/>
      <c r="G38" s="4"/>
      <c r="H38" s="4"/>
      <c r="L38" s="4"/>
      <c r="M38" s="4"/>
      <c r="N38" s="4"/>
      <c r="O38" s="4"/>
      <c r="P38" s="21"/>
      <c r="Q38" s="4"/>
    </row>
    <row r="39" spans="2:18">
      <c r="B39" s="1" t="s">
        <v>36</v>
      </c>
      <c r="C39" s="1" t="s">
        <v>183</v>
      </c>
      <c r="D39" s="1">
        <v>150</v>
      </c>
      <c r="E39" s="1">
        <v>149</v>
      </c>
      <c r="F39" s="4">
        <v>1.72</v>
      </c>
      <c r="G39" s="4">
        <v>1.65</v>
      </c>
      <c r="H39" s="4">
        <v>1.64</v>
      </c>
      <c r="I39" s="4">
        <f>F40-F39</f>
        <v>5.0000000000000044E-2</v>
      </c>
      <c r="J39" s="4">
        <f>G40-G39</f>
        <v>3.0000000000000027E-2</v>
      </c>
      <c r="K39" s="4">
        <f>H40-H39</f>
        <v>3.0000000000000027E-2</v>
      </c>
      <c r="L39" s="4">
        <f>(F39+(5*LOG(D39, 10)-5))-(5*LOG(E39, 10)-5)</f>
        <v>1.7345249532170355</v>
      </c>
      <c r="M39" s="4">
        <f>(G39+(5*LOG(D39, 10)-5))-(5*LOG(E39, 10)-5)</f>
        <v>1.6645249532170361</v>
      </c>
      <c r="N39" s="4">
        <f>(H39+(5*LOG(D39, 10)-5))-(5*LOG(E39, 10)-5)</f>
        <v>1.6545249532170354</v>
      </c>
      <c r="O39" s="4">
        <v>0.54</v>
      </c>
      <c r="P39" s="21">
        <v>72.8</v>
      </c>
      <c r="Q39" s="4" t="s">
        <v>205</v>
      </c>
    </row>
    <row r="40" spans="2:18">
      <c r="F40" s="4">
        <v>1.77</v>
      </c>
      <c r="G40" s="4">
        <v>1.68</v>
      </c>
      <c r="H40" s="4">
        <v>1.67</v>
      </c>
      <c r="L40" s="4">
        <f>(F40+(5*LOG(D39, 10)-5))-(5*LOG(E39, 10)-5)</f>
        <v>1.7845249532170353</v>
      </c>
      <c r="M40" s="4">
        <f>(G40+(5*LOG(D39, 10)-5))-(5*LOG(E39, 10)-5)</f>
        <v>1.6945249532170354</v>
      </c>
      <c r="N40" s="4">
        <f>(H40+(5*LOG(D39, 10)-5))-(5*LOG(E39, 10)-5)</f>
        <v>1.6845249532170357</v>
      </c>
      <c r="O40" s="33">
        <f>O39*(0.0495/0.05)</f>
        <v>0.53460000000000008</v>
      </c>
      <c r="P40" s="21"/>
      <c r="Q40" s="4"/>
    </row>
    <row r="41" spans="2:18">
      <c r="F41" s="4"/>
      <c r="G41" s="4"/>
      <c r="H41" s="4"/>
      <c r="L41" s="4"/>
      <c r="M41" s="4"/>
      <c r="N41" s="4"/>
      <c r="O41" s="4"/>
      <c r="P41" s="21"/>
      <c r="Q41" s="4"/>
    </row>
    <row r="42" spans="2:18">
      <c r="B42" s="1" t="s">
        <v>168</v>
      </c>
      <c r="C42" s="1" t="s">
        <v>174</v>
      </c>
      <c r="D42" s="1">
        <v>150</v>
      </c>
      <c r="E42" s="1">
        <v>149</v>
      </c>
      <c r="F42" s="4">
        <v>1.6</v>
      </c>
      <c r="G42" s="4">
        <v>1.6</v>
      </c>
      <c r="H42" s="4">
        <v>1.62</v>
      </c>
      <c r="I42" s="4">
        <f>F43-F42</f>
        <v>4.7899999999999991</v>
      </c>
      <c r="J42" s="4">
        <f>G43-G42</f>
        <v>4.16</v>
      </c>
      <c r="K42" s="4">
        <f>H43-H42</f>
        <v>3.91</v>
      </c>
      <c r="L42" s="4">
        <f>(F42+(5*LOG(D42, 10)-5))-(5*LOG(E42, 10)-5)</f>
        <v>1.6145249532170354</v>
      </c>
      <c r="M42" s="4">
        <f>(G42+(5*LOG(D42, 10)-5))-(5*LOG(E42, 10)-5)</f>
        <v>1.6145249532170354</v>
      </c>
      <c r="N42" s="4">
        <f>(H42+(5*LOG(D42, 10)-5))-(5*LOG(E42, 10)-5)</f>
        <v>1.6345249532170358</v>
      </c>
      <c r="O42" s="4">
        <v>3.45</v>
      </c>
      <c r="P42" s="21">
        <v>16.7</v>
      </c>
      <c r="Q42" s="4" t="s">
        <v>205</v>
      </c>
    </row>
    <row r="43" spans="2:18">
      <c r="F43" s="4">
        <v>6.39</v>
      </c>
      <c r="G43" s="4">
        <v>5.76</v>
      </c>
      <c r="H43" s="4">
        <v>5.53</v>
      </c>
      <c r="L43" s="4">
        <f>(F43+(5*LOG(D42, 10)-5))-(5*LOG(E42, 10)-5)</f>
        <v>6.4045249532170345</v>
      </c>
      <c r="M43" s="4">
        <f>(G43+(5*LOG(D42, 10)-5))-(5*LOG(E42, 10)-5)</f>
        <v>5.7745249532170355</v>
      </c>
      <c r="N43" s="4">
        <f>(H43+(5*LOG(D42, 10)-5))-(5*LOG(E42, 10)-5)</f>
        <v>5.5445249532170351</v>
      </c>
      <c r="O43" s="33">
        <f>O42*(0.0495/0.05)</f>
        <v>3.4155000000000002</v>
      </c>
      <c r="P43" s="21"/>
      <c r="Q43" s="4"/>
    </row>
    <row r="44" spans="2:18">
      <c r="F44" s="4"/>
      <c r="G44" s="4"/>
      <c r="H44" s="4"/>
      <c r="L44" s="4"/>
      <c r="M44" s="4"/>
      <c r="N44" s="4"/>
      <c r="O44" s="4"/>
      <c r="P44" s="21"/>
      <c r="Q44" s="4"/>
    </row>
    <row r="45" spans="2:18">
      <c r="B45" s="30" t="s">
        <v>249</v>
      </c>
      <c r="C45" s="1" t="s">
        <v>191</v>
      </c>
      <c r="D45" s="1">
        <v>150</v>
      </c>
      <c r="E45" s="1">
        <v>149</v>
      </c>
      <c r="F45" s="1" t="s">
        <v>51</v>
      </c>
      <c r="G45" s="1" t="s">
        <v>51</v>
      </c>
      <c r="H45" s="33">
        <v>1.311903704721594</v>
      </c>
      <c r="I45" s="1" t="s">
        <v>51</v>
      </c>
      <c r="J45" s="1" t="s">
        <v>51</v>
      </c>
      <c r="K45" s="4">
        <f>H46-H45</f>
        <v>5.7759999999999998</v>
      </c>
      <c r="L45" s="1" t="s">
        <v>51</v>
      </c>
      <c r="M45" s="1" t="s">
        <v>51</v>
      </c>
      <c r="N45" s="33">
        <f>(H45+(5*LOG(D45, 10)-5))-(5*LOG(E45, 10)-5)</f>
        <v>1.3264286579386297</v>
      </c>
      <c r="O45" s="33">
        <v>2.6430112686446225</v>
      </c>
      <c r="P45" s="34">
        <v>175.66519831577341</v>
      </c>
      <c r="Q45" s="1" t="s">
        <v>257</v>
      </c>
      <c r="R45" s="1" t="s">
        <v>248</v>
      </c>
    </row>
    <row r="46" spans="2:18">
      <c r="F46" s="1" t="s">
        <v>51</v>
      </c>
      <c r="G46" s="1" t="s">
        <v>51</v>
      </c>
      <c r="H46" s="33">
        <v>7.0879037047215938</v>
      </c>
      <c r="L46" s="1" t="s">
        <v>51</v>
      </c>
      <c r="M46" s="1" t="s">
        <v>51</v>
      </c>
      <c r="N46" s="33">
        <f>(H46+(5*LOG(D45, 10)-5))-(5*LOG(E45, 10)-5)</f>
        <v>7.1024286579386295</v>
      </c>
    </row>
    <row r="47" spans="2:18">
      <c r="H47" s="33"/>
      <c r="N47" s="33"/>
    </row>
    <row r="48" spans="2:18">
      <c r="B48" s="43" t="s">
        <v>264</v>
      </c>
      <c r="D48" s="1" t="s">
        <v>51</v>
      </c>
      <c r="E48" s="1">
        <v>149</v>
      </c>
      <c r="F48" s="1" t="s">
        <v>51</v>
      </c>
      <c r="G48" s="1" t="s">
        <v>51</v>
      </c>
      <c r="H48" s="1" t="s">
        <v>51</v>
      </c>
      <c r="I48" s="4">
        <v>8.3708069801149989</v>
      </c>
      <c r="J48" s="4">
        <v>7.8420291090349998</v>
      </c>
      <c r="K48" s="4">
        <v>7.551610808945</v>
      </c>
      <c r="L48" s="4">
        <v>1.6450686579386309</v>
      </c>
      <c r="M48" s="4">
        <v>1.5650686579386299</v>
      </c>
      <c r="N48" s="4">
        <v>1.5510686579386306</v>
      </c>
      <c r="O48" s="4">
        <v>4.7959707275649999</v>
      </c>
      <c r="P48" s="21">
        <v>8.8925922947116671</v>
      </c>
      <c r="R48" s="1" t="s">
        <v>306</v>
      </c>
    </row>
    <row r="49" spans="1:19">
      <c r="F49" s="1" t="s">
        <v>51</v>
      </c>
      <c r="G49" s="1" t="s">
        <v>51</v>
      </c>
      <c r="H49" s="1" t="s">
        <v>51</v>
      </c>
      <c r="L49" s="4">
        <v>10.015875638053629</v>
      </c>
      <c r="M49" s="4">
        <v>9.4070977669736298</v>
      </c>
      <c r="N49" s="4">
        <v>9.1026794668836306</v>
      </c>
      <c r="O49" s="4"/>
      <c r="P49" s="21"/>
    </row>
    <row r="50" spans="1:19">
      <c r="L50" s="4"/>
      <c r="M50" s="4"/>
      <c r="N50" s="4"/>
      <c r="O50" s="4"/>
      <c r="P50" s="21"/>
    </row>
    <row r="51" spans="1:19">
      <c r="B51" s="43" t="s">
        <v>265</v>
      </c>
      <c r="D51" s="1" t="s">
        <v>51</v>
      </c>
      <c r="E51" s="1">
        <v>149</v>
      </c>
      <c r="F51" s="1" t="s">
        <v>51</v>
      </c>
      <c r="G51" s="1" t="s">
        <v>51</v>
      </c>
      <c r="H51" s="1" t="s">
        <v>51</v>
      </c>
      <c r="I51" s="1" t="s">
        <v>51</v>
      </c>
      <c r="J51" s="1" t="s">
        <v>51</v>
      </c>
      <c r="K51" s="4">
        <v>6.450751462905</v>
      </c>
      <c r="L51" s="1" t="s">
        <v>51</v>
      </c>
      <c r="M51" s="1" t="s">
        <v>51</v>
      </c>
      <c r="N51" s="47">
        <v>1.6955686579386313</v>
      </c>
      <c r="O51" s="4">
        <v>4.5496268424400004</v>
      </c>
      <c r="P51" s="21">
        <v>347.98235461299998</v>
      </c>
    </row>
    <row r="52" spans="1:19">
      <c r="F52" s="1" t="s">
        <v>51</v>
      </c>
      <c r="G52" s="1" t="s">
        <v>51</v>
      </c>
      <c r="H52" s="1" t="s">
        <v>51</v>
      </c>
      <c r="L52" s="1" t="s">
        <v>51</v>
      </c>
      <c r="M52" s="1" t="s">
        <v>51</v>
      </c>
      <c r="N52" s="47">
        <v>8.1463201208436313</v>
      </c>
    </row>
    <row r="53" spans="1:19">
      <c r="N53" s="47"/>
    </row>
    <row r="54" spans="1:19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40"/>
      <c r="M54" s="40"/>
      <c r="N54" s="40"/>
      <c r="O54" s="23"/>
      <c r="P54" s="44"/>
      <c r="Q54" s="23"/>
      <c r="R54" s="23"/>
      <c r="S54" s="23"/>
    </row>
    <row r="55" spans="1:19">
      <c r="A55" s="31">
        <v>41688</v>
      </c>
      <c r="B55" s="1" t="s">
        <v>169</v>
      </c>
      <c r="C55" s="1" t="s">
        <v>186</v>
      </c>
      <c r="D55" s="25">
        <v>150</v>
      </c>
      <c r="E55" s="1">
        <v>149</v>
      </c>
      <c r="F55" s="28">
        <v>1</v>
      </c>
      <c r="G55" s="28">
        <v>0.36</v>
      </c>
      <c r="H55" s="28">
        <v>0.28999999999999998</v>
      </c>
      <c r="I55" s="4">
        <f>F56-F55</f>
        <v>0.62000000000000011</v>
      </c>
      <c r="J55" s="4">
        <f>G56-G55</f>
        <v>0.54</v>
      </c>
      <c r="K55" s="4">
        <f>H56-H55</f>
        <v>0.38000000000000006</v>
      </c>
      <c r="L55" s="4">
        <f>(F55+(5*LOG(D55, 10)-5))-(5*LOG(E55, 10)-5)</f>
        <v>1.0145249532170357</v>
      </c>
      <c r="M55" s="4">
        <f>(G55+(5*LOG(D55, 10)-5))-(5*LOG(E55, 10)-5)</f>
        <v>0.37452495321703605</v>
      </c>
      <c r="N55" s="4">
        <f>(H55+(5*LOG(D55, 10)-5))-(5*LOG(E55, 10)-5)</f>
        <v>0.30452495321703577</v>
      </c>
      <c r="O55" s="28">
        <v>0.21</v>
      </c>
      <c r="P55" s="34">
        <v>34.1</v>
      </c>
      <c r="Q55" s="25" t="s">
        <v>206</v>
      </c>
      <c r="R55" s="25" t="s">
        <v>228</v>
      </c>
    </row>
    <row r="56" spans="1:19">
      <c r="A56" s="31"/>
      <c r="F56" s="4">
        <v>1.62</v>
      </c>
      <c r="G56" s="4">
        <v>0.9</v>
      </c>
      <c r="H56" s="4">
        <v>0.67</v>
      </c>
      <c r="L56" s="4">
        <f>(F56+(5*LOG(D55, 10)-5))-(5*LOG(E55, 10)-5)</f>
        <v>1.6345249532170358</v>
      </c>
      <c r="M56" s="4">
        <f t="shared" ref="M56:M59" si="0">(G56+(5*LOG(D55, 10)-5))-(5*LOG(E55, 10)-5)</f>
        <v>0.91452495321703609</v>
      </c>
      <c r="N56" s="4">
        <f>(H56+(5*LOG(D55, 10)-5))-(5*LOG(E55, 10)-5)</f>
        <v>0.68452495321703566</v>
      </c>
      <c r="O56" s="33">
        <f>O55*(0.0495/0.05)</f>
        <v>0.2079</v>
      </c>
      <c r="P56" s="21"/>
      <c r="R56" s="25" t="s">
        <v>229</v>
      </c>
    </row>
    <row r="57" spans="1:19">
      <c r="A57" s="31"/>
      <c r="F57" s="4"/>
      <c r="G57" s="4"/>
      <c r="H57" s="4"/>
      <c r="L57" s="4"/>
      <c r="M57" s="4"/>
      <c r="N57" s="4"/>
      <c r="O57" s="4"/>
      <c r="P57" s="21"/>
      <c r="R57" s="25"/>
    </row>
    <row r="58" spans="1:19">
      <c r="B58" s="1" t="s">
        <v>19</v>
      </c>
      <c r="C58" s="1" t="s">
        <v>187</v>
      </c>
      <c r="D58" s="1">
        <v>160</v>
      </c>
      <c r="E58" s="38">
        <v>145</v>
      </c>
      <c r="F58" s="4">
        <v>2.63</v>
      </c>
      <c r="G58" s="4">
        <v>2.4</v>
      </c>
      <c r="H58" s="4">
        <v>2.38</v>
      </c>
      <c r="I58" s="4">
        <f>F59-F58</f>
        <v>0.39000000000000012</v>
      </c>
      <c r="J58" s="4">
        <f>G59-G58</f>
        <v>0.37000000000000011</v>
      </c>
      <c r="K58" s="4">
        <f>H59-H58</f>
        <v>0.35000000000000009</v>
      </c>
      <c r="L58" s="4">
        <f>(F58+(5*LOG(D58, 10)-5))-(5*LOG(E58, 10)-5)</f>
        <v>2.8437599021047522</v>
      </c>
      <c r="M58" s="4">
        <f>(G58+(5*LOG(D58, 10)-5))-(5*LOG(E58, 10)-5)</f>
        <v>2.6137599021047517</v>
      </c>
      <c r="N58" s="4">
        <f>(H58+(5*LOG(D58, 10)-5))-(5*LOG(E58, 10)-5)</f>
        <v>2.5937599021047522</v>
      </c>
      <c r="O58" s="4">
        <v>8.16</v>
      </c>
      <c r="P58" s="21">
        <v>167.9</v>
      </c>
      <c r="Q58" s="1" t="s">
        <v>205</v>
      </c>
    </row>
    <row r="59" spans="1:19">
      <c r="F59" s="4">
        <v>3.02</v>
      </c>
      <c r="G59" s="4">
        <v>2.77</v>
      </c>
      <c r="H59" s="4">
        <v>2.73</v>
      </c>
      <c r="L59" s="4">
        <f>(F59+(5*LOG(D58, 10)-5))-(5*LOG(E58, 10)-5)</f>
        <v>3.2337599021047509</v>
      </c>
      <c r="M59" s="4">
        <f t="shared" si="0"/>
        <v>2.9837599021047509</v>
      </c>
      <c r="N59" s="4">
        <f>(H59+(5*LOG(D58, 10)-5))-(5*LOG(E58, 10)-5)</f>
        <v>2.9437599021047518</v>
      </c>
      <c r="O59" s="33">
        <f>O58*(0.0495/0.05)</f>
        <v>8.0784000000000002</v>
      </c>
      <c r="P59" s="21"/>
    </row>
    <row r="60" spans="1:19">
      <c r="F60" s="4"/>
      <c r="G60" s="4"/>
      <c r="H60" s="4"/>
      <c r="L60" s="4"/>
      <c r="M60" s="4"/>
      <c r="N60" s="4"/>
      <c r="O60" s="4"/>
      <c r="P60" s="21"/>
    </row>
    <row r="61" spans="1:19">
      <c r="B61" s="30" t="s">
        <v>66</v>
      </c>
      <c r="C61" s="1" t="s">
        <v>187</v>
      </c>
      <c r="D61" s="1">
        <v>160</v>
      </c>
      <c r="E61" s="1">
        <v>145</v>
      </c>
      <c r="F61" s="28" t="s">
        <v>51</v>
      </c>
      <c r="G61" s="28" t="s">
        <v>51</v>
      </c>
      <c r="H61" s="28" t="s">
        <v>51</v>
      </c>
      <c r="I61" s="32">
        <v>4.58</v>
      </c>
      <c r="J61" s="33">
        <v>3.4</v>
      </c>
      <c r="K61" s="32">
        <v>3.12</v>
      </c>
      <c r="L61" s="33">
        <v>2.9011599888251283</v>
      </c>
      <c r="M61" s="33">
        <v>2.6431599888251274</v>
      </c>
      <c r="N61" s="33">
        <v>2.5901599888251283</v>
      </c>
      <c r="O61" s="33">
        <v>0.399158497655</v>
      </c>
      <c r="P61" s="34">
        <v>18.434948822900001</v>
      </c>
      <c r="Q61" s="1" t="s">
        <v>206</v>
      </c>
      <c r="R61" s="1" t="s">
        <v>215</v>
      </c>
      <c r="S61" s="1" t="s">
        <v>263</v>
      </c>
    </row>
    <row r="62" spans="1:19">
      <c r="F62" s="28" t="s">
        <v>51</v>
      </c>
      <c r="G62" s="28" t="s">
        <v>51</v>
      </c>
      <c r="H62" s="28" t="s">
        <v>51</v>
      </c>
      <c r="L62" s="33">
        <v>7.4811599888251283</v>
      </c>
      <c r="M62" s="33">
        <v>6.0431599888251277</v>
      </c>
      <c r="N62" s="33">
        <v>5.7101599888251284</v>
      </c>
      <c r="O62" s="4"/>
      <c r="P62" s="21"/>
    </row>
    <row r="63" spans="1:19">
      <c r="F63" s="28"/>
      <c r="G63" s="28"/>
      <c r="H63" s="28"/>
      <c r="L63" s="33"/>
      <c r="M63" s="33"/>
      <c r="N63" s="33"/>
      <c r="O63" s="4"/>
      <c r="P63" s="21"/>
    </row>
    <row r="64" spans="1:19">
      <c r="B64" s="43" t="s">
        <v>220</v>
      </c>
      <c r="C64" s="1" t="s">
        <v>188</v>
      </c>
      <c r="D64" s="1">
        <v>150</v>
      </c>
      <c r="E64" s="1">
        <v>149</v>
      </c>
      <c r="F64" s="4">
        <v>1.96</v>
      </c>
      <c r="G64" s="4">
        <v>1.91</v>
      </c>
      <c r="H64" s="4">
        <v>1.9</v>
      </c>
      <c r="I64" s="4">
        <v>6.1082058604833334</v>
      </c>
      <c r="J64" s="4">
        <v>5.8071389276066663</v>
      </c>
      <c r="K64" s="4">
        <v>6.5747614167200013</v>
      </c>
      <c r="L64" s="4">
        <f>(F64+(5*LOG(D64, 10)-5))-(5*LOG(E64, 10)-5)</f>
        <v>1.9745249532170357</v>
      </c>
      <c r="M64" s="4">
        <f>(G64+(5*LOG(D64, 10)-5))-(5*LOG(E64, 10)-5)</f>
        <v>1.9245249532170359</v>
      </c>
      <c r="N64" s="4">
        <f>(H64+(5*LOG(D64, 10)-5))-(5*LOG(E64, 10)-5)</f>
        <v>1.9145249532170361</v>
      </c>
      <c r="O64" s="4">
        <v>4.2951830076580002</v>
      </c>
      <c r="P64" s="21">
        <v>220.95835896100002</v>
      </c>
    </row>
    <row r="65" spans="2:18" ht="16" customHeight="1">
      <c r="F65" s="4">
        <f>I64+F64</f>
        <v>8.0682058604833333</v>
      </c>
      <c r="G65" s="4">
        <f t="shared" ref="G65:H65" si="1">J64+G64</f>
        <v>7.7171389276066664</v>
      </c>
      <c r="H65" s="4">
        <f t="shared" si="1"/>
        <v>8.4747614167200016</v>
      </c>
      <c r="L65" s="4">
        <f>(F65+(5*LOG(D64, 10)-5))-(5*LOG(E64, 10)-5)</f>
        <v>8.0827308137003691</v>
      </c>
      <c r="M65" s="4">
        <f>(G65+(5*LOG(D64, 10)-5))-(5*LOG(E64, 10)-5)</f>
        <v>7.731663880823703</v>
      </c>
      <c r="N65" s="4">
        <f>(H65+(5*LOG(D64, 10)-5))-(5*LOG(E64, 10)-5)</f>
        <v>8.4892863699370373</v>
      </c>
      <c r="O65" s="4"/>
      <c r="P65" s="21"/>
    </row>
    <row r="66" spans="2:18" ht="16" customHeight="1">
      <c r="F66" s="4"/>
      <c r="G66" s="4"/>
      <c r="H66" s="4"/>
      <c r="L66" s="4"/>
      <c r="M66" s="4"/>
      <c r="N66" s="4"/>
      <c r="O66" s="4"/>
      <c r="P66" s="21"/>
    </row>
    <row r="67" spans="2:18">
      <c r="B67" s="1" t="s">
        <v>219</v>
      </c>
      <c r="C67" s="1" t="s">
        <v>188</v>
      </c>
      <c r="D67" s="1">
        <v>150</v>
      </c>
      <c r="E67" s="1">
        <v>149</v>
      </c>
      <c r="F67" s="4">
        <v>1.96</v>
      </c>
      <c r="G67" s="4">
        <v>1.91</v>
      </c>
      <c r="H67" s="4">
        <v>1.9</v>
      </c>
      <c r="I67" s="4">
        <f>F68-F67</f>
        <v>7.5900000000000007</v>
      </c>
      <c r="J67" s="4">
        <f>G68-G67</f>
        <v>7.2200000000000006</v>
      </c>
      <c r="K67" s="4">
        <f>H68-H67</f>
        <v>7.1199999999999992</v>
      </c>
      <c r="L67" s="4">
        <f>(F67+(5*LOG(D67, 10)-5))-(5*LOG(E67, 10)-5)</f>
        <v>1.9745249532170357</v>
      </c>
      <c r="M67" s="4">
        <f>(G67+(5*LOG(D67, 10)-5))-(5*LOG(E67, 10)-5)</f>
        <v>1.9245249532170359</v>
      </c>
      <c r="N67" s="4">
        <f>(H67+(5*LOG(D67, 10)-5))-(5*LOG(E67, 10)-5)</f>
        <v>1.9145249532170361</v>
      </c>
      <c r="O67" s="4">
        <v>2.79</v>
      </c>
      <c r="P67" s="21">
        <v>236.3</v>
      </c>
      <c r="Q67" s="1" t="s">
        <v>205</v>
      </c>
    </row>
    <row r="68" spans="2:18">
      <c r="F68" s="4">
        <v>9.5500000000000007</v>
      </c>
      <c r="G68" s="4">
        <v>9.1300000000000008</v>
      </c>
      <c r="H68" s="4">
        <v>9.02</v>
      </c>
      <c r="L68" s="4">
        <f>(F68+(5*LOG(D67, 10)-5))-(5*LOG(E67, 10)-5)</f>
        <v>9.5645249532170364</v>
      </c>
      <c r="M68" s="4">
        <f>(G68+(5*LOG(D67, 10)-5))-(5*LOG(E67, 10)-5)</f>
        <v>9.1445249532170365</v>
      </c>
      <c r="N68" s="4">
        <f>(H68+(5*LOG(D67, 10)-5))-(5*LOG(E67, 10)-5)</f>
        <v>9.0345249532170353</v>
      </c>
      <c r="O68" s="33">
        <f>O67*(0.0495/0.05)</f>
        <v>2.7621000000000002</v>
      </c>
      <c r="P68" s="21"/>
    </row>
    <row r="69" spans="2:18">
      <c r="F69" s="4"/>
      <c r="G69" s="4"/>
      <c r="H69" s="4"/>
      <c r="L69" s="4"/>
      <c r="M69" s="4"/>
      <c r="N69" s="4"/>
      <c r="O69" s="4"/>
      <c r="P69" s="21"/>
    </row>
    <row r="70" spans="2:18">
      <c r="B70" s="25" t="s">
        <v>290</v>
      </c>
      <c r="C70" s="1" t="s">
        <v>188</v>
      </c>
      <c r="D70" s="1">
        <v>150</v>
      </c>
      <c r="E70" s="1">
        <v>149</v>
      </c>
      <c r="F70" s="33">
        <v>1.96</v>
      </c>
      <c r="G70" s="33">
        <v>1.91</v>
      </c>
      <c r="H70" s="33">
        <v>1.9</v>
      </c>
      <c r="I70" s="32">
        <v>4.71</v>
      </c>
      <c r="J70" s="32">
        <v>4.08</v>
      </c>
      <c r="K70" s="33">
        <v>3.89</v>
      </c>
      <c r="L70" s="4">
        <f>(F70+(5*LOG(D70, 10)-5))-(5*LOG(E70, 10)-5)</f>
        <v>1.9745249532170357</v>
      </c>
      <c r="M70" s="4">
        <f>(G70+(5*LOG(D70, 10)-5))-(5*LOG(E70, 10)-5)</f>
        <v>1.9245249532170359</v>
      </c>
      <c r="N70" s="4">
        <f>(H70+(5*LOG(D70, 10)-5))-(5*LOG(E70, 10)-5)</f>
        <v>1.9145249532170361</v>
      </c>
      <c r="O70" s="33">
        <v>4.5047062432049998</v>
      </c>
      <c r="P70" s="34">
        <v>342.41</v>
      </c>
      <c r="Q70" s="1" t="s">
        <v>205</v>
      </c>
      <c r="R70" s="1" t="s">
        <v>309</v>
      </c>
    </row>
    <row r="71" spans="2:18">
      <c r="F71" s="33">
        <f>I70+F70</f>
        <v>6.67</v>
      </c>
      <c r="G71" s="33">
        <f>J70+G70</f>
        <v>5.99</v>
      </c>
      <c r="H71" s="33">
        <f>K70+H70</f>
        <v>5.79</v>
      </c>
      <c r="L71" s="4">
        <f>(F71+(5*LOG(D70, 10)-5))-(5*LOG(E70, 10)-5)</f>
        <v>6.6845249532170357</v>
      </c>
      <c r="M71" s="4">
        <f>(G71+(5*LOG(D70, 10)-5))-(5*LOG(E70, 10)-5)</f>
        <v>6.0045249532170359</v>
      </c>
      <c r="N71" s="4">
        <f>(H71+(5*LOG(D70, 10)-5))-(5*LOG(E70, 10)-5)</f>
        <v>5.8045249532170367</v>
      </c>
      <c r="P71" s="4"/>
      <c r="R71" s="1" t="s">
        <v>226</v>
      </c>
    </row>
    <row r="72" spans="2:18">
      <c r="F72" s="33"/>
      <c r="G72" s="33"/>
      <c r="H72" s="33"/>
      <c r="L72" s="4"/>
      <c r="M72" s="4"/>
      <c r="N72" s="4"/>
      <c r="P72" s="4"/>
    </row>
    <row r="73" spans="2:18">
      <c r="B73" s="1" t="s">
        <v>291</v>
      </c>
      <c r="C73" s="1" t="s">
        <v>189</v>
      </c>
      <c r="D73" s="1">
        <v>150</v>
      </c>
      <c r="E73" s="1">
        <v>149</v>
      </c>
      <c r="F73" s="4">
        <v>1.77</v>
      </c>
      <c r="G73" s="4">
        <v>1.74</v>
      </c>
      <c r="H73" s="4">
        <v>1.74</v>
      </c>
      <c r="I73" s="4">
        <f>F74-F73</f>
        <v>7.2100000000000009</v>
      </c>
      <c r="J73" s="4">
        <f>G74-G73</f>
        <v>6.6999999999999993</v>
      </c>
      <c r="K73" s="4">
        <f>H74-H73</f>
        <v>6.4</v>
      </c>
      <c r="L73" s="4">
        <f>(F73+(5*LOG(D73, 10)-5))-(5*LOG(E73, 10)-5)</f>
        <v>1.7845249532170353</v>
      </c>
      <c r="M73" s="4">
        <f>(G73+(5*LOG(D73, 10)-5))-(5*LOG(E73, 10)-5)</f>
        <v>1.7545249532170359</v>
      </c>
      <c r="N73" s="4">
        <f>(H73+(5*LOG(D73, 10)-5))-(5*LOG(E73, 10)-5)</f>
        <v>1.7545249532170359</v>
      </c>
      <c r="O73" s="4">
        <v>2.62</v>
      </c>
      <c r="P73" s="21">
        <v>64.400000000000006</v>
      </c>
      <c r="Q73" s="1" t="s">
        <v>205</v>
      </c>
    </row>
    <row r="74" spans="2:18">
      <c r="F74" s="4">
        <v>8.98</v>
      </c>
      <c r="G74" s="4">
        <v>8.44</v>
      </c>
      <c r="H74" s="4">
        <v>8.14</v>
      </c>
      <c r="L74" s="4">
        <f>(F74+(5*LOG(D73, 10)-5))-(5*LOG(E73, 10)-5)</f>
        <v>8.9945249532170362</v>
      </c>
      <c r="M74" s="4">
        <f>(G74+(5*LOG(D73, 10)-5))-(5*LOG(E73, 10)-5)</f>
        <v>8.4545249532170352</v>
      </c>
      <c r="N74" s="4">
        <f>(H74+(5*LOG(D73, 10)-5))-(5*LOG(E73, 10)-5)</f>
        <v>8.1545249532170363</v>
      </c>
      <c r="O74" s="33">
        <f>O73*(0.0495/0.05)</f>
        <v>2.5937999999999999</v>
      </c>
      <c r="P74" s="21"/>
    </row>
    <row r="75" spans="2:18">
      <c r="F75" s="4"/>
      <c r="G75" s="4"/>
      <c r="H75" s="4"/>
      <c r="L75" s="4"/>
      <c r="M75" s="4"/>
      <c r="N75" s="4"/>
      <c r="O75" s="4"/>
      <c r="P75" s="21"/>
    </row>
    <row r="76" spans="2:18">
      <c r="B76" s="43" t="s">
        <v>272</v>
      </c>
      <c r="C76" s="1" t="s">
        <v>189</v>
      </c>
      <c r="D76" s="1">
        <v>150</v>
      </c>
      <c r="E76" s="1">
        <v>149</v>
      </c>
      <c r="F76" s="4">
        <v>1.77</v>
      </c>
      <c r="G76" s="4">
        <v>1.74</v>
      </c>
      <c r="H76" s="4">
        <v>1.74</v>
      </c>
      <c r="I76" s="4">
        <v>8.6165127510600001</v>
      </c>
      <c r="J76" s="4">
        <v>8.2624603012333342</v>
      </c>
      <c r="K76" s="4">
        <v>7.9644215158599998</v>
      </c>
      <c r="L76" s="4">
        <f>(F76+(5*LOG(D76, 10)-5))-(5*LOG(E76, 10)-5)</f>
        <v>1.7845249532170353</v>
      </c>
      <c r="M76" s="4">
        <f>(G76+(5*LOG(D76, 10)-5))-(5*LOG(E76, 10)-5)</f>
        <v>1.7545249532170359</v>
      </c>
      <c r="N76" s="4">
        <f>(H76+(5*LOG(D76, 10)-5))-(5*LOG(E76, 10)-5)</f>
        <v>1.7545249532170359</v>
      </c>
      <c r="O76" s="4">
        <v>3.4646575185059993</v>
      </c>
      <c r="P76" s="21">
        <v>85.13475904148001</v>
      </c>
    </row>
    <row r="77" spans="2:18">
      <c r="F77" s="4">
        <f>I76+F76</f>
        <v>10.38651275106</v>
      </c>
      <c r="G77" s="4">
        <f t="shared" ref="G77:H77" si="2">J76+G76</f>
        <v>10.002460301233334</v>
      </c>
      <c r="H77" s="4">
        <f t="shared" si="2"/>
        <v>9.70442151586</v>
      </c>
      <c r="L77" s="4">
        <f>(F77+(5*LOG(D76, 10)-5))-(5*LOG(E76, 10)-5)</f>
        <v>10.401037704277034</v>
      </c>
      <c r="M77" s="4">
        <f>(G77+(5*LOG(D76, 10)-5))-(5*LOG(E76, 10)-5)</f>
        <v>10.01698525445037</v>
      </c>
      <c r="N77" s="4">
        <f>(H77+(5*LOG(D76, 10)-5))-(5*LOG(E76, 10)-5)</f>
        <v>9.7189464690770357</v>
      </c>
    </row>
    <row r="78" spans="2:18">
      <c r="F78" s="4"/>
      <c r="G78" s="4"/>
      <c r="H78" s="4"/>
      <c r="L78" s="4"/>
      <c r="M78" s="4"/>
      <c r="N78" s="4"/>
    </row>
    <row r="79" spans="2:18">
      <c r="B79" s="43" t="s">
        <v>273</v>
      </c>
      <c r="C79" s="1" t="s">
        <v>189</v>
      </c>
      <c r="D79" s="1">
        <v>150</v>
      </c>
      <c r="E79" s="1">
        <v>149</v>
      </c>
      <c r="F79" s="4">
        <v>1.77</v>
      </c>
      <c r="G79" s="4">
        <v>1.74</v>
      </c>
      <c r="H79" s="4">
        <v>1.74</v>
      </c>
      <c r="I79" s="4">
        <v>7.8909409646233328</v>
      </c>
      <c r="J79" s="4">
        <v>6.8297564570600002</v>
      </c>
      <c r="K79" s="4">
        <v>7.0754927434850003</v>
      </c>
      <c r="L79" s="4">
        <f>(F79+(5*LOG(D79, 10)-5))-(5*LOG(E79, 10)-5)</f>
        <v>1.7845249532170353</v>
      </c>
      <c r="M79" s="4">
        <f>(G79+(5*LOG(D79, 10)-5))-(5*LOG(E79, 10)-5)</f>
        <v>1.7545249532170359</v>
      </c>
      <c r="N79" s="4">
        <f>(H79+(5*LOG(D79, 10)-5))-(5*LOG(E79, 10)-5)</f>
        <v>1.7545249532170359</v>
      </c>
      <c r="O79" s="4">
        <v>4.2342255378969993</v>
      </c>
      <c r="P79" s="21">
        <v>181.50030710890002</v>
      </c>
    </row>
    <row r="80" spans="2:18">
      <c r="F80" s="4">
        <f>I79+F79</f>
        <v>9.6609409646233324</v>
      </c>
      <c r="G80" s="4">
        <f t="shared" ref="G80" si="3">J79+G79</f>
        <v>8.5697564570600004</v>
      </c>
      <c r="H80" s="4">
        <f t="shared" ref="H80" si="4">K79+H79</f>
        <v>8.8154927434850006</v>
      </c>
      <c r="L80" s="4">
        <f>(F80+(5*LOG(D79, 10)-5))-(5*LOG(E79, 10)-5)</f>
        <v>9.6754659178403681</v>
      </c>
      <c r="M80" s="4">
        <f>(G80+(5*LOG(D79, 10)-5))-(5*LOG(E79, 10)-5)</f>
        <v>8.5842814102770362</v>
      </c>
      <c r="N80" s="4">
        <f>(H80+(5*LOG(D79, 10)-5))-(5*LOG(E79, 10)-5)</f>
        <v>8.8300176967020363</v>
      </c>
    </row>
    <row r="81" spans="1:19">
      <c r="F81" s="4"/>
      <c r="G81" s="4"/>
      <c r="H81" s="4"/>
      <c r="L81" s="4"/>
      <c r="M81" s="4"/>
      <c r="N81" s="4"/>
    </row>
    <row r="82" spans="1:19">
      <c r="B82" s="30" t="s">
        <v>250</v>
      </c>
      <c r="C82" s="1" t="s">
        <v>180</v>
      </c>
      <c r="D82" s="1">
        <v>150</v>
      </c>
      <c r="E82" s="1">
        <v>149</v>
      </c>
      <c r="F82" s="1" t="s">
        <v>51</v>
      </c>
      <c r="G82" s="1" t="s">
        <v>51</v>
      </c>
      <c r="H82" s="4">
        <v>2.1387437047215929</v>
      </c>
      <c r="I82" s="1" t="s">
        <v>51</v>
      </c>
      <c r="J82" s="1" t="s">
        <v>51</v>
      </c>
      <c r="K82" s="4">
        <f>H83-H82</f>
        <v>8.2649999999999988</v>
      </c>
      <c r="L82" s="1" t="s">
        <v>51</v>
      </c>
      <c r="M82" s="1" t="s">
        <v>51</v>
      </c>
      <c r="N82" s="4">
        <f>(H82+(5*LOG(D82, 10)-5))-(5*LOG(E82, 10)-5)</f>
        <v>2.1532686579386286</v>
      </c>
      <c r="O82" s="4">
        <v>2.7778992610592397</v>
      </c>
      <c r="P82" s="21">
        <v>56.18125229843583</v>
      </c>
      <c r="Q82" s="1" t="s">
        <v>257</v>
      </c>
      <c r="R82" s="1" t="s">
        <v>258</v>
      </c>
    </row>
    <row r="83" spans="1:19">
      <c r="F83" s="1" t="s">
        <v>51</v>
      </c>
      <c r="G83" s="1" t="s">
        <v>51</v>
      </c>
      <c r="H83" s="4">
        <v>10.403743704721592</v>
      </c>
      <c r="L83" s="1" t="s">
        <v>51</v>
      </c>
      <c r="M83" s="1" t="s">
        <v>51</v>
      </c>
      <c r="N83" s="4">
        <f>(H83+(5*LOG(D82, 10)-5))-(5*LOG(E82, 10)-5)</f>
        <v>10.418268657938629</v>
      </c>
    </row>
    <row r="84" spans="1:19">
      <c r="H84" s="4"/>
      <c r="N84" s="4"/>
    </row>
    <row r="85" spans="1:19">
      <c r="A85" s="23"/>
      <c r="B85" s="23"/>
      <c r="C85" s="23"/>
      <c r="D85" s="23"/>
      <c r="E85" s="23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4"/>
      <c r="Q85" s="23"/>
      <c r="R85" s="23"/>
      <c r="S85" s="23"/>
    </row>
    <row r="86" spans="1:19">
      <c r="A86" s="31">
        <v>41689</v>
      </c>
      <c r="B86" s="32" t="s">
        <v>49</v>
      </c>
      <c r="C86" s="1" t="s">
        <v>51</v>
      </c>
      <c r="D86" s="1">
        <v>380</v>
      </c>
      <c r="E86" s="1">
        <v>342</v>
      </c>
      <c r="F86" s="4" t="s">
        <v>51</v>
      </c>
      <c r="G86" s="4" t="s">
        <v>51</v>
      </c>
      <c r="H86" s="4">
        <v>-0.22</v>
      </c>
      <c r="I86" s="4" t="s">
        <v>51</v>
      </c>
      <c r="J86" s="4" t="s">
        <v>51</v>
      </c>
      <c r="K86" s="4">
        <f>H87-H86</f>
        <v>6.21</v>
      </c>
      <c r="L86" s="1" t="s">
        <v>51</v>
      </c>
      <c r="M86" s="1" t="s">
        <v>51</v>
      </c>
      <c r="N86" s="4">
        <f t="shared" ref="N86:N98" si="5">(H86+(5*LOG(D86, 10)-5))-(5*LOG(E86, 10)-5)</f>
        <v>8.7874528033777821E-3</v>
      </c>
      <c r="O86" s="4">
        <v>6.53</v>
      </c>
      <c r="P86" s="21">
        <v>227.5</v>
      </c>
      <c r="Q86" s="1" t="s">
        <v>205</v>
      </c>
      <c r="R86" s="1" t="s">
        <v>259</v>
      </c>
    </row>
    <row r="87" spans="1:19">
      <c r="A87" s="31"/>
      <c r="F87" s="4" t="s">
        <v>51</v>
      </c>
      <c r="G87" s="4" t="s">
        <v>51</v>
      </c>
      <c r="H87" s="4">
        <v>5.99</v>
      </c>
      <c r="L87" s="1" t="s">
        <v>51</v>
      </c>
      <c r="M87" s="1" t="s">
        <v>51</v>
      </c>
      <c r="N87" s="4">
        <f t="shared" ref="N87:N99" si="6">(H87+(5*LOG(D86, 10)-5))-(5*LOG(E86, 10)-5)</f>
        <v>6.2187874528033777</v>
      </c>
      <c r="O87" s="33">
        <f>O86*(0.0495/0.05)</f>
        <v>6.4647000000000006</v>
      </c>
      <c r="P87" s="21"/>
    </row>
    <row r="88" spans="1:19">
      <c r="A88" s="31"/>
      <c r="F88" s="4"/>
      <c r="G88" s="4"/>
      <c r="H88" s="4"/>
      <c r="N88" s="4"/>
      <c r="O88" s="4"/>
      <c r="P88" s="21"/>
    </row>
    <row r="89" spans="1:19">
      <c r="B89" s="1" t="s">
        <v>2</v>
      </c>
      <c r="C89" s="1" t="s">
        <v>191</v>
      </c>
      <c r="D89" s="1">
        <v>400</v>
      </c>
      <c r="E89" s="1">
        <v>412</v>
      </c>
      <c r="F89" s="4">
        <v>0.68</v>
      </c>
      <c r="G89" s="4">
        <v>0.72</v>
      </c>
      <c r="H89" s="4">
        <v>0.73</v>
      </c>
      <c r="I89" s="4">
        <f>F90-F89</f>
        <v>0.76999999999999991</v>
      </c>
      <c r="J89" s="4">
        <f>G90-G89</f>
        <v>0.65999999999999992</v>
      </c>
      <c r="K89" s="4">
        <f>H90-H89</f>
        <v>0.64999999999999991</v>
      </c>
      <c r="L89" s="4">
        <f t="shared" ref="L89:L98" si="7">(F89+(5*LOG(D89, 10)-5))-(5*LOG(E89, 10)-5)</f>
        <v>0.61581387647413699</v>
      </c>
      <c r="M89" s="4">
        <f t="shared" ref="M89:M98" si="8">(G89+(5*LOG(D89, 10)-5))-(5*LOG(E89, 10)-5)</f>
        <v>0.65581387647413791</v>
      </c>
      <c r="N89" s="4">
        <f t="shared" si="5"/>
        <v>0.6658138764741377</v>
      </c>
      <c r="O89" s="4">
        <v>0.46</v>
      </c>
      <c r="P89" s="21">
        <v>7</v>
      </c>
      <c r="Q89" s="1" t="s">
        <v>206</v>
      </c>
    </row>
    <row r="90" spans="1:19">
      <c r="F90" s="4">
        <v>1.45</v>
      </c>
      <c r="G90" s="4">
        <v>1.38</v>
      </c>
      <c r="H90" s="4">
        <v>1.38</v>
      </c>
      <c r="L90" s="4">
        <f t="shared" ref="L90:L99" si="9">(F90+(5*LOG(D89, 10)-5))-(5*LOG(E89, 10)-5)</f>
        <v>1.3858138764741366</v>
      </c>
      <c r="M90" s="4">
        <f t="shared" ref="M90:M99" si="10">(G90+(5*LOG(D89, 10)-5))-(5*LOG(E89, 10)-5)</f>
        <v>1.3158138764741381</v>
      </c>
      <c r="N90" s="4">
        <f t="shared" si="6"/>
        <v>1.3158138764741381</v>
      </c>
      <c r="O90" s="33">
        <f>O89*(0.0495/0.05)</f>
        <v>0.45540000000000003</v>
      </c>
      <c r="P90" s="21"/>
    </row>
    <row r="91" spans="1:19">
      <c r="F91" s="4"/>
      <c r="G91" s="4"/>
      <c r="H91" s="4"/>
      <c r="L91" s="4"/>
      <c r="M91" s="4"/>
      <c r="N91" s="4"/>
      <c r="O91" s="4"/>
      <c r="P91" s="21"/>
    </row>
    <row r="92" spans="1:19">
      <c r="B92" s="1" t="s">
        <v>69</v>
      </c>
      <c r="C92" s="1" t="s">
        <v>192</v>
      </c>
      <c r="D92" s="1">
        <v>400</v>
      </c>
      <c r="E92" s="1">
        <v>412</v>
      </c>
      <c r="F92" s="4">
        <v>0.13</v>
      </c>
      <c r="G92" s="4">
        <v>0.13</v>
      </c>
      <c r="H92" s="4">
        <v>0.12</v>
      </c>
      <c r="I92" s="4">
        <f>F93-F92</f>
        <v>5.79</v>
      </c>
      <c r="J92" s="4">
        <f>G93-G92</f>
        <v>5.14</v>
      </c>
      <c r="K92" s="4">
        <f>H93-H92</f>
        <v>4.96</v>
      </c>
      <c r="L92" s="4">
        <f t="shared" si="7"/>
        <v>6.5813876474138056E-2</v>
      </c>
      <c r="M92" s="4">
        <f t="shared" si="8"/>
        <v>6.5813876474138056E-2</v>
      </c>
      <c r="N92" s="4">
        <f t="shared" si="5"/>
        <v>5.5813876474136492E-2</v>
      </c>
      <c r="O92" s="4">
        <v>3.85</v>
      </c>
      <c r="P92" s="21">
        <v>130.4</v>
      </c>
      <c r="Q92" s="1" t="s">
        <v>205</v>
      </c>
    </row>
    <row r="93" spans="1:19">
      <c r="F93" s="4">
        <v>5.92</v>
      </c>
      <c r="G93" s="4">
        <v>5.27</v>
      </c>
      <c r="H93" s="4">
        <v>5.08</v>
      </c>
      <c r="L93" s="4">
        <f t="shared" si="9"/>
        <v>5.8558138764741372</v>
      </c>
      <c r="M93" s="4">
        <f t="shared" si="10"/>
        <v>5.2058138764741368</v>
      </c>
      <c r="N93" s="4">
        <f t="shared" si="6"/>
        <v>5.0158138764741373</v>
      </c>
      <c r="O93" s="33">
        <f>O92*(0.0495/0.05)</f>
        <v>3.8115000000000001</v>
      </c>
      <c r="P93" s="21"/>
    </row>
    <row r="94" spans="1:19">
      <c r="F94" s="4"/>
      <c r="G94" s="4"/>
      <c r="H94" s="4"/>
      <c r="L94" s="4"/>
      <c r="M94" s="4"/>
      <c r="N94" s="4"/>
      <c r="O94" s="4"/>
      <c r="P94" s="21"/>
    </row>
    <row r="95" spans="1:19">
      <c r="B95" s="32" t="s">
        <v>77</v>
      </c>
      <c r="C95" s="1" t="s">
        <v>191</v>
      </c>
      <c r="D95" s="1">
        <v>400</v>
      </c>
      <c r="E95" s="1">
        <v>412</v>
      </c>
      <c r="F95" s="4" t="s">
        <v>51</v>
      </c>
      <c r="G95" s="4" t="s">
        <v>51</v>
      </c>
      <c r="H95" s="4">
        <v>-0.79</v>
      </c>
      <c r="I95" s="1" t="s">
        <v>51</v>
      </c>
      <c r="J95" s="1" t="s">
        <v>51</v>
      </c>
      <c r="K95" s="4">
        <f>H96-H95</f>
        <v>6.5</v>
      </c>
      <c r="L95" s="1" t="s">
        <v>51</v>
      </c>
      <c r="M95" s="1" t="s">
        <v>51</v>
      </c>
      <c r="N95" s="4">
        <f t="shared" si="5"/>
        <v>-0.85418612352586276</v>
      </c>
      <c r="O95" s="4">
        <v>6.25</v>
      </c>
      <c r="P95" s="21">
        <v>48</v>
      </c>
      <c r="Q95" s="1" t="s">
        <v>205</v>
      </c>
      <c r="R95" s="1" t="s">
        <v>259</v>
      </c>
    </row>
    <row r="96" spans="1:19">
      <c r="F96" s="4" t="s">
        <v>51</v>
      </c>
      <c r="G96" s="4" t="s">
        <v>51</v>
      </c>
      <c r="H96" s="4">
        <v>5.71</v>
      </c>
      <c r="L96" s="1" t="s">
        <v>51</v>
      </c>
      <c r="M96" s="1" t="s">
        <v>51</v>
      </c>
      <c r="N96" s="4">
        <f t="shared" si="6"/>
        <v>5.6458138764741364</v>
      </c>
      <c r="O96" s="33">
        <f>O95*(0.0495/0.05)</f>
        <v>6.1875</v>
      </c>
      <c r="P96" s="21"/>
    </row>
    <row r="97" spans="1:18">
      <c r="F97" s="4"/>
      <c r="G97" s="4"/>
      <c r="H97" s="4"/>
      <c r="N97" s="4"/>
      <c r="O97" s="4"/>
      <c r="P97" s="21"/>
    </row>
    <row r="98" spans="1:18">
      <c r="B98" s="1" t="s">
        <v>78</v>
      </c>
      <c r="C98" s="1" t="s">
        <v>192</v>
      </c>
      <c r="D98" s="1">
        <v>400</v>
      </c>
      <c r="E98" s="1">
        <v>412</v>
      </c>
      <c r="F98" s="4">
        <v>0.23</v>
      </c>
      <c r="G98" s="4">
        <v>0.2</v>
      </c>
      <c r="H98" s="4">
        <v>0.19</v>
      </c>
      <c r="I98" s="4">
        <f>F99-F98</f>
        <v>8.4599999999999991</v>
      </c>
      <c r="J98" s="4">
        <f>G99-G98</f>
        <v>7.81</v>
      </c>
      <c r="K98" s="4">
        <f>H99-H98</f>
        <v>7.04</v>
      </c>
      <c r="L98" s="4">
        <f t="shared" si="7"/>
        <v>0.1658138764741377</v>
      </c>
      <c r="M98" s="4">
        <f t="shared" si="8"/>
        <v>0.13581387647413656</v>
      </c>
      <c r="N98" s="4">
        <f t="shared" si="5"/>
        <v>0.12581387647413678</v>
      </c>
      <c r="O98" s="4">
        <v>4.8</v>
      </c>
      <c r="P98" s="21">
        <v>203.2</v>
      </c>
      <c r="Q98" s="1" t="s">
        <v>205</v>
      </c>
    </row>
    <row r="99" spans="1:18">
      <c r="F99" s="4">
        <v>8.69</v>
      </c>
      <c r="G99" s="4">
        <v>8.01</v>
      </c>
      <c r="H99" s="4">
        <v>7.23</v>
      </c>
      <c r="L99" s="4">
        <f t="shared" si="9"/>
        <v>8.6258138764741368</v>
      </c>
      <c r="M99" s="4">
        <f t="shared" si="10"/>
        <v>7.9458138764741371</v>
      </c>
      <c r="N99" s="4">
        <f t="shared" si="6"/>
        <v>7.1658138764741377</v>
      </c>
      <c r="O99" s="33">
        <f>O98*(0.0495/0.05)</f>
        <v>4.7519999999999998</v>
      </c>
      <c r="P99" s="21"/>
    </row>
    <row r="100" spans="1:18">
      <c r="F100" s="4"/>
      <c r="G100" s="4"/>
      <c r="H100" s="4"/>
      <c r="L100" s="4"/>
      <c r="M100" s="4"/>
      <c r="N100" s="4"/>
      <c r="O100" s="4"/>
      <c r="P100" s="21"/>
    </row>
    <row r="101" spans="1:18">
      <c r="B101" s="30" t="s">
        <v>298</v>
      </c>
      <c r="C101" s="1" t="s">
        <v>178</v>
      </c>
      <c r="D101" s="1">
        <v>400</v>
      </c>
      <c r="E101" s="1">
        <v>412</v>
      </c>
      <c r="F101" s="1" t="s">
        <v>51</v>
      </c>
      <c r="G101" s="1" t="s">
        <v>51</v>
      </c>
      <c r="H101" s="33">
        <v>-0.40249995663981153</v>
      </c>
      <c r="I101" s="1" t="s">
        <v>51</v>
      </c>
      <c r="J101" s="1" t="s">
        <v>51</v>
      </c>
      <c r="K101" s="33">
        <f>H102-H101</f>
        <v>6.5259999999999998</v>
      </c>
      <c r="L101" s="1" t="s">
        <v>51</v>
      </c>
      <c r="M101" s="1" t="s">
        <v>51</v>
      </c>
      <c r="N101" s="33">
        <f>(H101+(5*LOG(D101, 10)-5))-(5*LOG(E101, 10)-5)</f>
        <v>-0.46668608016567426</v>
      </c>
      <c r="O101" s="33">
        <v>3.2175896730433799</v>
      </c>
      <c r="P101" s="34">
        <v>185.61057544178556</v>
      </c>
      <c r="Q101" s="1" t="s">
        <v>257</v>
      </c>
      <c r="R101" s="1" t="s">
        <v>248</v>
      </c>
    </row>
    <row r="102" spans="1:18">
      <c r="F102" s="1" t="s">
        <v>51</v>
      </c>
      <c r="G102" s="1" t="s">
        <v>51</v>
      </c>
      <c r="H102" s="33">
        <v>6.1235000433601883</v>
      </c>
      <c r="K102" s="25"/>
      <c r="L102" s="1" t="s">
        <v>51</v>
      </c>
      <c r="M102" s="1" t="s">
        <v>51</v>
      </c>
      <c r="N102" s="33">
        <f>(H102+(5*LOG(D101, 10)-5))-(5*LOG(E101, 10)-5)</f>
        <v>6.0593139198343255</v>
      </c>
      <c r="O102" s="33">
        <f>O101*(0.0495/0.05)</f>
        <v>3.185413776312946</v>
      </c>
    </row>
    <row r="103" spans="1:18">
      <c r="F103" s="1" t="s">
        <v>51</v>
      </c>
      <c r="G103" s="1" t="s">
        <v>51</v>
      </c>
      <c r="H103" s="33">
        <v>7.4005000433601893</v>
      </c>
      <c r="I103" s="1" t="s">
        <v>51</v>
      </c>
      <c r="J103" s="1" t="s">
        <v>51</v>
      </c>
      <c r="K103" s="33">
        <f>H103-H101</f>
        <v>7.8030000000000008</v>
      </c>
      <c r="L103" s="1" t="s">
        <v>51</v>
      </c>
      <c r="M103" s="1" t="s">
        <v>51</v>
      </c>
      <c r="N103" s="33">
        <f>(H103+(5*LOG(D101, 10)-5))-(5*LOG(E101, 10)-5)</f>
        <v>7.3363139198343266</v>
      </c>
      <c r="O103" s="33">
        <v>3.6235290172049632</v>
      </c>
      <c r="P103" s="34">
        <v>200.98754951042156</v>
      </c>
      <c r="Q103" s="38" t="s">
        <v>257</v>
      </c>
    </row>
    <row r="104" spans="1:18">
      <c r="H104" s="33"/>
      <c r="K104" s="33"/>
      <c r="N104" s="33"/>
      <c r="O104" s="33">
        <f>O103*(0.0495/0.05)</f>
        <v>3.5872937270329137</v>
      </c>
      <c r="P104" s="34"/>
      <c r="Q104" s="38"/>
    </row>
    <row r="105" spans="1:18">
      <c r="B105" s="43" t="s">
        <v>292</v>
      </c>
      <c r="C105" s="1" t="s">
        <v>175</v>
      </c>
      <c r="D105" s="1">
        <v>300</v>
      </c>
      <c r="E105" s="1">
        <v>270</v>
      </c>
      <c r="F105" s="4">
        <v>-0.45</v>
      </c>
      <c r="G105" s="4">
        <v>-0.56000000000000005</v>
      </c>
      <c r="H105" s="4">
        <v>-0.53</v>
      </c>
      <c r="I105" s="4">
        <v>5.9657505532749999</v>
      </c>
      <c r="J105" s="4">
        <v>6.0633282185199997</v>
      </c>
      <c r="K105" s="4">
        <v>6.2175714953250001</v>
      </c>
      <c r="L105" s="4">
        <f>(F105+(5*LOG(D105, 10)-5))-(5*LOG(E105, 10)-5)</f>
        <v>-0.2212125471966262</v>
      </c>
      <c r="M105" s="4">
        <f>(G105+(5*LOG(D105, 10)-5))-(5*LOG(E105, 10)-5)</f>
        <v>-0.33121254719662652</v>
      </c>
      <c r="N105" s="4">
        <f>(H105+(5*LOG(D105, 10)-5))-(5*LOG(E105, 10)-5)</f>
        <v>-0.30121254719662627</v>
      </c>
      <c r="O105" s="4">
        <v>2.7958798041850002</v>
      </c>
      <c r="P105" s="21">
        <v>152.63793481583335</v>
      </c>
    </row>
    <row r="106" spans="1:18">
      <c r="F106" s="4">
        <f>I105+F105</f>
        <v>5.5157505532749997</v>
      </c>
      <c r="G106" s="4">
        <f t="shared" ref="G106:H106" si="11">J105+G105</f>
        <v>5.5033282185200001</v>
      </c>
      <c r="H106" s="4">
        <f t="shared" si="11"/>
        <v>5.6875714953249998</v>
      </c>
      <c r="L106" s="4">
        <f>(F106+(5*LOG(D105, 10)-5))-(5*LOG(E105, 10)-5)</f>
        <v>5.7445380060783737</v>
      </c>
      <c r="M106" s="4">
        <f>(G106+(5*LOG(D105, 10)-5))-(5*LOG(E105, 10)-5)</f>
        <v>5.7321156713233741</v>
      </c>
      <c r="N106" s="4">
        <f>(H106+(5*LOG(D105, 10)-5))-(5*LOG(E105, 10)-5)</f>
        <v>5.9163589481283747</v>
      </c>
    </row>
    <row r="107" spans="1:18">
      <c r="F107" s="4"/>
      <c r="G107" s="4"/>
      <c r="H107" s="4"/>
      <c r="L107" s="4"/>
      <c r="M107" s="4"/>
      <c r="N107" s="4"/>
    </row>
    <row r="108" spans="1:18">
      <c r="A108" s="45" t="s">
        <v>302</v>
      </c>
      <c r="B108" s="1" t="s">
        <v>285</v>
      </c>
      <c r="C108" s="1" t="s">
        <v>175</v>
      </c>
      <c r="D108" s="1">
        <v>300</v>
      </c>
      <c r="E108" s="1">
        <v>270</v>
      </c>
      <c r="F108" s="4">
        <v>-0.45</v>
      </c>
      <c r="G108" s="4">
        <v>-0.56000000000000005</v>
      </c>
      <c r="H108" s="4">
        <v>-0.53</v>
      </c>
      <c r="I108" s="4">
        <f>F109-F108</f>
        <v>0</v>
      </c>
      <c r="J108" s="4">
        <f>G109-G108</f>
        <v>0.28000000000000003</v>
      </c>
      <c r="K108" s="4">
        <f>H109-H108</f>
        <v>0.26</v>
      </c>
      <c r="L108" s="4">
        <f>(F108+(5*LOG(D108, 10)-5))-(5*LOG(E108, 10)-5)</f>
        <v>-0.2212125471966262</v>
      </c>
      <c r="M108" s="4">
        <f>(G108+(5*LOG(D108, 10)-5))-(5*LOG(E108, 10)-5)</f>
        <v>-0.33121254719662652</v>
      </c>
      <c r="N108" s="4">
        <f>(H108+(5*LOG(D108, 10)-5))-(5*LOG(E108, 10)-5)</f>
        <v>-0.30121254719662627</v>
      </c>
      <c r="O108" s="4">
        <v>0.3</v>
      </c>
      <c r="P108" s="34">
        <v>250.1</v>
      </c>
      <c r="Q108" s="1" t="s">
        <v>206</v>
      </c>
      <c r="R108" s="1" t="s">
        <v>227</v>
      </c>
    </row>
    <row r="109" spans="1:18">
      <c r="F109" s="4">
        <v>-0.45</v>
      </c>
      <c r="G109" s="4">
        <v>-0.28000000000000003</v>
      </c>
      <c r="H109" s="4">
        <v>-0.27</v>
      </c>
      <c r="L109" s="4">
        <f>(F109+(5*LOG(D108, 10)-5))-(5*LOG(E108, 10)-5)</f>
        <v>-0.2212125471966262</v>
      </c>
      <c r="M109" s="4">
        <f>(G109+(5*LOG(D108, 10)-5))-(5*LOG(E108, 10)-5)</f>
        <v>-5.1212547196626268E-2</v>
      </c>
      <c r="N109" s="4">
        <f>(H109+(5*LOG(D108, 10)-5))-(5*LOG(E108, 10)-5)</f>
        <v>-4.1212547196625593E-2</v>
      </c>
      <c r="O109" s="33">
        <f>O108*(0.0495/0.05)</f>
        <v>0.29699999999999999</v>
      </c>
      <c r="P109" s="21"/>
    </row>
    <row r="110" spans="1:18">
      <c r="F110" s="4"/>
      <c r="G110" s="4"/>
      <c r="H110" s="4"/>
      <c r="L110" s="4"/>
      <c r="M110" s="4"/>
      <c r="N110" s="4"/>
      <c r="O110" s="4"/>
      <c r="P110" s="21"/>
    </row>
    <row r="111" spans="1:18">
      <c r="B111" s="1" t="s">
        <v>53</v>
      </c>
      <c r="C111" s="1" t="s">
        <v>193</v>
      </c>
      <c r="D111" s="1">
        <v>300</v>
      </c>
      <c r="E111" s="1">
        <v>270</v>
      </c>
      <c r="F111" s="4">
        <v>-1.5</v>
      </c>
      <c r="G111" s="4">
        <v>-1.49</v>
      </c>
      <c r="H111" s="4">
        <v>-1.48</v>
      </c>
      <c r="I111" s="4">
        <f>F112-F111</f>
        <v>6.96</v>
      </c>
      <c r="J111" s="4">
        <f>G112-G111</f>
        <v>6.1000000000000005</v>
      </c>
      <c r="K111" s="4">
        <f>H112-H111</f>
        <v>5.83</v>
      </c>
      <c r="L111" s="4">
        <f>(F111+(5*LOG(D111, 10)-5))-(5*LOG(E111, 10)-5)</f>
        <v>-1.271212547196626</v>
      </c>
      <c r="M111" s="4">
        <f>(G111+(5*LOG(D111, 10)-5))-(5*LOG(E111, 10)-5)</f>
        <v>-1.2612125471966262</v>
      </c>
      <c r="N111" s="4">
        <f>(H111+(5*LOG(D111, 10)-5))-(5*LOG(E111, 10)-5)</f>
        <v>-1.2512125471966264</v>
      </c>
      <c r="O111" s="4">
        <v>6.49</v>
      </c>
      <c r="P111" s="21">
        <v>177.2</v>
      </c>
      <c r="Q111" s="1" t="s">
        <v>205</v>
      </c>
    </row>
    <row r="112" spans="1:18">
      <c r="F112" s="4">
        <v>5.46</v>
      </c>
      <c r="G112" s="4">
        <v>4.6100000000000003</v>
      </c>
      <c r="H112" s="4">
        <v>4.3499999999999996</v>
      </c>
      <c r="L112" s="4">
        <f>(F112+(5*LOG(D111, 10)-5))-(5*LOG(E111, 10)-5)</f>
        <v>5.6887874528033731</v>
      </c>
      <c r="M112" s="4">
        <f>(G112+(5*LOG(D111, 10)-5))-(5*LOG(E111, 10)-5)</f>
        <v>4.8387874528033752</v>
      </c>
      <c r="N112" s="4">
        <f>(H112+(5*LOG(D111, 10)-5))-(5*LOG(E111, 10)-5)</f>
        <v>4.5787874528033736</v>
      </c>
      <c r="O112" s="33">
        <f>O111*(0.0495/0.05)</f>
        <v>6.4251000000000005</v>
      </c>
      <c r="P112" s="21"/>
    </row>
    <row r="113" spans="2:18">
      <c r="F113" s="4"/>
      <c r="G113" s="4"/>
      <c r="H113" s="4"/>
      <c r="L113" s="4"/>
      <c r="M113" s="4"/>
      <c r="N113" s="4"/>
      <c r="O113" s="4"/>
      <c r="P113" s="21"/>
    </row>
    <row r="114" spans="2:18">
      <c r="B114" s="43" t="s">
        <v>267</v>
      </c>
      <c r="D114" s="1" t="s">
        <v>51</v>
      </c>
      <c r="E114" s="1">
        <v>412</v>
      </c>
      <c r="F114" s="1" t="s">
        <v>51</v>
      </c>
      <c r="G114" s="1" t="s">
        <v>51</v>
      </c>
      <c r="H114" s="4" t="s">
        <v>51</v>
      </c>
      <c r="I114" s="1" t="s">
        <v>51</v>
      </c>
      <c r="J114" s="1" t="s">
        <v>51</v>
      </c>
      <c r="K114" s="4">
        <v>4.9302831810600001</v>
      </c>
      <c r="L114" s="1" t="s">
        <v>51</v>
      </c>
      <c r="M114" s="1" t="s">
        <v>51</v>
      </c>
      <c r="N114" s="4">
        <v>0.30851391983432563</v>
      </c>
      <c r="O114" s="4">
        <v>1.0037211261615</v>
      </c>
      <c r="P114" s="21">
        <v>273.16429265900001</v>
      </c>
      <c r="Q114" s="1" t="s">
        <v>304</v>
      </c>
      <c r="R114" s="1" t="s">
        <v>310</v>
      </c>
    </row>
    <row r="115" spans="2:18">
      <c r="H115" s="4" t="s">
        <v>51</v>
      </c>
      <c r="L115" s="1" t="s">
        <v>51</v>
      </c>
      <c r="M115" s="1" t="s">
        <v>51</v>
      </c>
      <c r="N115" s="4">
        <v>5.2387971008943257</v>
      </c>
    </row>
    <row r="116" spans="2:18">
      <c r="H116" s="4"/>
      <c r="N116" s="4"/>
    </row>
    <row r="117" spans="2:18">
      <c r="B117" s="43" t="s">
        <v>54</v>
      </c>
      <c r="C117" s="1" t="s">
        <v>178</v>
      </c>
      <c r="D117" s="46">
        <f>[1]BiblioClusters!$E$245</f>
        <v>300</v>
      </c>
      <c r="E117" s="1">
        <v>270</v>
      </c>
      <c r="F117" s="4">
        <v>-0.91613008312212241</v>
      </c>
      <c r="G117" s="4">
        <v>-0.88745389264593211</v>
      </c>
      <c r="H117" s="4">
        <v>-0.88680627359831288</v>
      </c>
      <c r="I117" s="4">
        <v>7.2449962796700005</v>
      </c>
      <c r="J117" s="4">
        <v>5.8878614364833339</v>
      </c>
      <c r="K117" s="4">
        <v>5.8096998463033325</v>
      </c>
      <c r="L117" s="4">
        <f t="shared" ref="L117" si="12">(F117+(5*LOG(D117, 10)-5))-(5*LOG(E117, 10)-5)</f>
        <v>-0.68734263031874843</v>
      </c>
      <c r="M117" s="4">
        <f t="shared" ref="M117" si="13">(G117+(5*LOG(D117, 10)-5))-(5*LOG(E117, 10)-5)</f>
        <v>-0.65866643984255813</v>
      </c>
      <c r="N117" s="4">
        <f t="shared" ref="N117" si="14">(H117+(5*LOG(D117, 10)-5))-(5*LOG(E117, 10)-5)</f>
        <v>-0.6580188207949389</v>
      </c>
      <c r="O117" s="4">
        <v>2.1781268965677776</v>
      </c>
      <c r="P117" s="21">
        <v>152.43620112577776</v>
      </c>
      <c r="Q117" s="1" t="s">
        <v>305</v>
      </c>
      <c r="R117" s="1" t="s">
        <v>307</v>
      </c>
    </row>
    <row r="118" spans="2:18">
      <c r="F118" s="4">
        <f>I117+F117</f>
        <v>6.3288661965478781</v>
      </c>
      <c r="G118" s="4">
        <f t="shared" ref="G118:H118" si="15">J117+G117</f>
        <v>5.0004075438374018</v>
      </c>
      <c r="H118" s="4">
        <f t="shared" si="15"/>
        <v>4.9228935727050196</v>
      </c>
      <c r="L118" s="4">
        <f>(H129+(5*LOG(D117, 10)-5))-(5*LOG(E117, 10)-5)</f>
        <v>8.454997452803374</v>
      </c>
      <c r="M118" s="4">
        <f t="shared" ref="M118" si="16">(G118+(5*LOG(D117, 10)-5))-(5*LOG(E117, 10)-5)</f>
        <v>5.2291949966407767</v>
      </c>
      <c r="N118" s="4">
        <f t="shared" ref="N118" si="17">(H118+(5*LOG(D117, 10)-5))-(5*LOG(E117, 10)-5)</f>
        <v>5.1516810255083936</v>
      </c>
    </row>
    <row r="119" spans="2:18">
      <c r="F119" s="4"/>
      <c r="G119" s="4"/>
      <c r="H119" s="4"/>
      <c r="L119" s="4"/>
      <c r="M119" s="4"/>
      <c r="N119" s="4"/>
    </row>
    <row r="120" spans="2:18">
      <c r="B120" s="43" t="s">
        <v>277</v>
      </c>
      <c r="D120" s="1" t="s">
        <v>51</v>
      </c>
      <c r="E120" s="1">
        <v>412</v>
      </c>
      <c r="F120" s="1" t="s">
        <v>51</v>
      </c>
      <c r="G120" s="1" t="s">
        <v>51</v>
      </c>
      <c r="H120" s="4" t="s">
        <v>51</v>
      </c>
      <c r="I120" s="1" t="s">
        <v>51</v>
      </c>
      <c r="J120" s="1" t="s">
        <v>51</v>
      </c>
      <c r="K120" s="4">
        <v>6.0344655105099996</v>
      </c>
      <c r="L120" s="1" t="s">
        <v>51</v>
      </c>
      <c r="M120" s="1" t="s">
        <v>51</v>
      </c>
      <c r="N120" s="4">
        <v>0.49401391983432674</v>
      </c>
      <c r="O120" s="4">
        <v>4.6200677048149998</v>
      </c>
      <c r="P120" s="21">
        <v>20.938009119</v>
      </c>
      <c r="R120" s="1" t="s">
        <v>310</v>
      </c>
    </row>
    <row r="121" spans="2:18">
      <c r="H121" s="4" t="s">
        <v>51</v>
      </c>
      <c r="L121" s="1" t="s">
        <v>51</v>
      </c>
      <c r="M121" s="1" t="s">
        <v>51</v>
      </c>
      <c r="N121" s="4">
        <v>6.5284794303443263</v>
      </c>
    </row>
    <row r="122" spans="2:18">
      <c r="H122" s="4"/>
      <c r="N122" s="4"/>
    </row>
    <row r="123" spans="2:18">
      <c r="B123" s="43" t="s">
        <v>278</v>
      </c>
      <c r="D123" s="1" t="s">
        <v>51</v>
      </c>
      <c r="E123" s="1">
        <v>412</v>
      </c>
      <c r="F123" s="1" t="s">
        <v>51</v>
      </c>
      <c r="G123" s="1" t="s">
        <v>51</v>
      </c>
      <c r="H123" s="1" t="s">
        <v>51</v>
      </c>
      <c r="I123" s="1" t="s">
        <v>51</v>
      </c>
      <c r="J123" s="1" t="s">
        <v>51</v>
      </c>
      <c r="K123" s="4">
        <v>7.9113200304250002</v>
      </c>
      <c r="L123" s="1" t="s">
        <v>51</v>
      </c>
      <c r="M123" s="1" t="s">
        <v>51</v>
      </c>
      <c r="N123" s="4">
        <v>0.49401391983432674</v>
      </c>
      <c r="O123" s="4">
        <v>2.735295995215</v>
      </c>
      <c r="P123" s="21">
        <v>137.16797976699999</v>
      </c>
    </row>
    <row r="124" spans="2:18">
      <c r="H124" s="1" t="s">
        <v>51</v>
      </c>
      <c r="L124" s="1" t="s">
        <v>51</v>
      </c>
      <c r="M124" s="1" t="s">
        <v>51</v>
      </c>
      <c r="N124" s="4">
        <v>8.4053339502593261</v>
      </c>
    </row>
    <row r="125" spans="2:18">
      <c r="N125" s="4"/>
    </row>
    <row r="126" spans="2:18">
      <c r="B126" s="43" t="s">
        <v>276</v>
      </c>
      <c r="C126" s="1" t="s">
        <v>184</v>
      </c>
      <c r="D126" s="1" t="s">
        <v>203</v>
      </c>
      <c r="E126" s="1" t="s">
        <v>203</v>
      </c>
      <c r="F126" s="1" t="s">
        <v>51</v>
      </c>
      <c r="G126" s="1" t="s">
        <v>51</v>
      </c>
      <c r="H126" s="1" t="s">
        <v>51</v>
      </c>
      <c r="I126" s="4">
        <v>7.8090750737699999</v>
      </c>
      <c r="J126" s="4">
        <v>7.5466544558399997</v>
      </c>
      <c r="K126" s="4">
        <v>7.3504892458899995</v>
      </c>
      <c r="L126" s="1" t="s">
        <v>51</v>
      </c>
      <c r="M126" s="1" t="s">
        <v>51</v>
      </c>
      <c r="N126" s="1" t="s">
        <v>51</v>
      </c>
      <c r="O126" s="4">
        <v>3.455289926172</v>
      </c>
      <c r="P126" s="21">
        <v>134.88458644360003</v>
      </c>
      <c r="Q126" s="30" t="s">
        <v>312</v>
      </c>
    </row>
    <row r="127" spans="2:18">
      <c r="F127" s="1" t="s">
        <v>51</v>
      </c>
      <c r="G127" s="1" t="s">
        <v>51</v>
      </c>
      <c r="H127" s="1" t="s">
        <v>51</v>
      </c>
      <c r="L127" s="1" t="s">
        <v>51</v>
      </c>
      <c r="M127" s="1" t="s">
        <v>51</v>
      </c>
      <c r="N127" s="1" t="s">
        <v>51</v>
      </c>
    </row>
    <row r="129" spans="1:19">
      <c r="B129" s="43" t="s">
        <v>275</v>
      </c>
      <c r="C129" s="1" t="s">
        <v>184</v>
      </c>
      <c r="D129" s="1" t="s">
        <v>203</v>
      </c>
      <c r="E129" s="1" t="s">
        <v>203</v>
      </c>
      <c r="F129" s="4">
        <v>8.2162000000000006</v>
      </c>
      <c r="G129" s="4">
        <v>8.1995899999999988</v>
      </c>
      <c r="H129" s="4">
        <v>8.22621</v>
      </c>
      <c r="I129" s="4">
        <f>F130-F129</f>
        <v>5.3264999999999976</v>
      </c>
      <c r="J129" s="4">
        <f t="shared" ref="J129:K129" si="18">G130-G129</f>
        <v>5.2057500000000037</v>
      </c>
      <c r="K129" s="4">
        <f t="shared" si="18"/>
        <v>5.181750000000001</v>
      </c>
      <c r="L129" s="1" t="s">
        <v>51</v>
      </c>
      <c r="M129" s="1" t="s">
        <v>51</v>
      </c>
      <c r="N129" s="1" t="s">
        <v>51</v>
      </c>
      <c r="O129" s="4">
        <v>2.7440594610396403</v>
      </c>
      <c r="P129" s="21">
        <v>344.87754783669379</v>
      </c>
    </row>
    <row r="130" spans="1:19">
      <c r="F130" s="4">
        <v>13.542699999999998</v>
      </c>
      <c r="G130" s="4">
        <v>13.405340000000002</v>
      </c>
      <c r="H130" s="4">
        <v>13.407960000000001</v>
      </c>
      <c r="L130" s="1" t="s">
        <v>51</v>
      </c>
      <c r="M130" s="1" t="s">
        <v>51</v>
      </c>
      <c r="N130" s="1" t="s">
        <v>51</v>
      </c>
    </row>
    <row r="131" spans="1:19">
      <c r="F131" s="4"/>
      <c r="G131" s="4"/>
      <c r="H131" s="4"/>
    </row>
    <row r="132" spans="1:19">
      <c r="A132" s="23"/>
      <c r="B132" s="23"/>
      <c r="C132" s="23"/>
      <c r="D132" s="23"/>
      <c r="E132" s="23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4"/>
      <c r="Q132" s="23"/>
      <c r="R132" s="23"/>
      <c r="S132" s="23"/>
    </row>
    <row r="133" spans="1:19">
      <c r="A133" s="31">
        <v>41690</v>
      </c>
      <c r="B133" s="25" t="s">
        <v>293</v>
      </c>
      <c r="C133" s="1" t="s">
        <v>194</v>
      </c>
      <c r="D133" s="1">
        <v>250</v>
      </c>
      <c r="E133" s="1">
        <v>184</v>
      </c>
      <c r="F133" s="4">
        <v>1.78</v>
      </c>
      <c r="G133" s="4">
        <v>1.81</v>
      </c>
      <c r="H133" s="4">
        <v>1.81</v>
      </c>
      <c r="I133" s="4">
        <f>F134-F133</f>
        <v>6.44</v>
      </c>
      <c r="J133" s="4">
        <f>G134-G133</f>
        <v>5.8599999999999994</v>
      </c>
      <c r="K133" s="4">
        <f>H134-H133</f>
        <v>5.8800000000000008</v>
      </c>
      <c r="L133" s="4">
        <f t="shared" ref="L133" si="19">(F133+(5*LOG(D133, 10)-5))-(5*LOG(E133, 10)-5)</f>
        <v>2.4456109283125027</v>
      </c>
      <c r="M133" s="4">
        <f t="shared" ref="M133" si="20">(G133+(5*LOG(D133, 10)-5))-(5*LOG(E133, 10)-5)</f>
        <v>2.4756109283125038</v>
      </c>
      <c r="N133" s="4">
        <f t="shared" ref="N133" si="21">(H133+(5*LOG(D133, 10)-5))-(5*LOG(E133, 10)-5)</f>
        <v>2.4756109283125038</v>
      </c>
      <c r="O133" s="28">
        <v>3.14</v>
      </c>
      <c r="P133" s="27">
        <v>102.7</v>
      </c>
      <c r="Q133" s="1" t="s">
        <v>205</v>
      </c>
    </row>
    <row r="134" spans="1:19">
      <c r="A134" s="31"/>
      <c r="F134" s="4">
        <v>8.2200000000000006</v>
      </c>
      <c r="G134" s="4">
        <v>7.67</v>
      </c>
      <c r="H134" s="4">
        <v>7.69</v>
      </c>
      <c r="L134" s="4">
        <f t="shared" ref="L134" si="22">(F134+(5*LOG(D133, 10)-5))-(5*LOG(E133, 10)-5)</f>
        <v>8.885610928312504</v>
      </c>
      <c r="M134" s="4">
        <f t="shared" ref="M134" si="23">(G134+(5*LOG(D133, 10)-5))-(5*LOG(E133, 10)-5)</f>
        <v>8.3356109283125033</v>
      </c>
      <c r="N134" s="4">
        <f t="shared" ref="N134" si="24">(H134+(5*LOG(D133, 10)-5))-(5*LOG(E133, 10)-5)</f>
        <v>8.3556109283125028</v>
      </c>
      <c r="O134" s="33">
        <f>O133*(0.0495/0.05)</f>
        <v>3.1086</v>
      </c>
      <c r="Q134" s="25"/>
    </row>
    <row r="135" spans="1:19">
      <c r="A135" s="31"/>
      <c r="F135" s="4"/>
      <c r="G135" s="4"/>
      <c r="H135" s="4"/>
      <c r="L135" s="4"/>
      <c r="M135" s="4"/>
      <c r="N135" s="4"/>
      <c r="Q135" s="25"/>
    </row>
    <row r="136" spans="1:19">
      <c r="B136" s="43" t="s">
        <v>294</v>
      </c>
      <c r="C136" s="1" t="s">
        <v>194</v>
      </c>
      <c r="D136" s="1">
        <v>250</v>
      </c>
      <c r="E136" s="1">
        <v>184</v>
      </c>
      <c r="F136" s="4">
        <v>14.66</v>
      </c>
      <c r="G136" s="4">
        <v>13.53</v>
      </c>
      <c r="H136" s="4">
        <v>13.57</v>
      </c>
      <c r="I136" s="4">
        <v>2.74</v>
      </c>
      <c r="J136" s="4">
        <v>3.09</v>
      </c>
      <c r="K136" s="4">
        <v>3.5</v>
      </c>
      <c r="L136" s="4">
        <f t="shared" ref="L136" si="25">(F136+(5*LOG(D136, 10)-5))-(5*LOG(E136, 10)-5)</f>
        <v>15.325610928312502</v>
      </c>
      <c r="M136" s="4">
        <f t="shared" ref="M136" si="26">(G136+(5*LOG(D136, 10)-5))-(5*LOG(E136, 10)-5)</f>
        <v>14.195610928312503</v>
      </c>
      <c r="N136" s="4">
        <f t="shared" ref="N136" si="27">(H136+(5*LOG(D136, 10)-5))-(5*LOG(E136, 10)-5)</f>
        <v>14.235610928312505</v>
      </c>
      <c r="O136" s="28">
        <v>0.36</v>
      </c>
      <c r="P136" s="27">
        <v>153.9</v>
      </c>
      <c r="Q136" s="1" t="s">
        <v>206</v>
      </c>
    </row>
    <row r="137" spans="1:19">
      <c r="F137" s="4">
        <v>21.1</v>
      </c>
      <c r="G137" s="4">
        <v>19.39</v>
      </c>
      <c r="H137" s="4">
        <v>19.45</v>
      </c>
      <c r="L137" s="4">
        <f t="shared" ref="L137" si="28">(F137+(5*LOG(D136, 10)-5))-(5*LOG(E136, 10)-5)</f>
        <v>21.765610928312505</v>
      </c>
      <c r="M137" s="4">
        <f t="shared" ref="M137" si="29">(G137+(5*LOG(D136, 10)-5))-(5*LOG(E136, 10)-5)</f>
        <v>20.055610928312504</v>
      </c>
      <c r="N137" s="4">
        <f t="shared" ref="N137" si="30">(H137+(5*LOG(D136, 10)-5))-(5*LOG(E136, 10)-5)</f>
        <v>20.115610928312499</v>
      </c>
      <c r="O137" s="33">
        <f>O136*(0.0495/0.05)</f>
        <v>0.35639999999999999</v>
      </c>
      <c r="Q137" s="25"/>
      <c r="R137" s="25"/>
    </row>
    <row r="138" spans="1:19">
      <c r="F138" s="4"/>
      <c r="G138" s="4"/>
      <c r="H138" s="4"/>
      <c r="L138" s="4"/>
      <c r="M138" s="4"/>
      <c r="N138" s="4"/>
      <c r="Q138" s="25"/>
      <c r="R138" s="25"/>
    </row>
    <row r="139" spans="1:19">
      <c r="B139" s="43" t="s">
        <v>303</v>
      </c>
      <c r="C139" s="1" t="s">
        <v>194</v>
      </c>
      <c r="D139" s="1">
        <v>250</v>
      </c>
      <c r="E139" s="1">
        <v>184</v>
      </c>
      <c r="F139" s="4">
        <v>27.54</v>
      </c>
      <c r="G139" s="4">
        <v>25.25</v>
      </c>
      <c r="H139" s="4">
        <v>25.33</v>
      </c>
      <c r="I139" s="4">
        <v>7.05</v>
      </c>
      <c r="J139" s="4">
        <v>7.39</v>
      </c>
      <c r="K139" s="4">
        <v>7.9</v>
      </c>
      <c r="L139" s="4">
        <f t="shared" ref="L139" si="31">(F139+(5*LOG(D139, 10)-5))-(5*LOG(E139, 10)-5)</f>
        <v>28.205610928312502</v>
      </c>
      <c r="M139" s="4">
        <f t="shared" ref="M139" si="32">(G139+(5*LOG(D139, 10)-5))-(5*LOG(E139, 10)-5)</f>
        <v>25.915610928312503</v>
      </c>
      <c r="N139" s="4">
        <f t="shared" ref="N139" si="33">(H139+(5*LOG(D139, 10)-5))-(5*LOG(E139, 10)-5)</f>
        <v>25.995610928312502</v>
      </c>
      <c r="O139" s="4">
        <v>2.0230000000000001</v>
      </c>
      <c r="P139" s="21">
        <v>232.32</v>
      </c>
    </row>
    <row r="140" spans="1:19">
      <c r="F140" s="4">
        <v>33.979999999999997</v>
      </c>
      <c r="G140" s="4">
        <v>31.11</v>
      </c>
      <c r="H140" s="4">
        <v>31.21</v>
      </c>
      <c r="L140" s="4">
        <f t="shared" ref="L140" si="34">(F140+(5*LOG(D139, 10)-5))-(5*LOG(E139, 10)-5)</f>
        <v>34.6456109283125</v>
      </c>
      <c r="M140" s="4">
        <f t="shared" ref="M140" si="35">(G140+(5*LOG(D139, 10)-5))-(5*LOG(E139, 10)-5)</f>
        <v>31.775610928312503</v>
      </c>
      <c r="N140" s="4">
        <f t="shared" ref="N140" si="36">(H140+(5*LOG(D139, 10)-5))-(5*LOG(E139, 10)-5)</f>
        <v>31.875610928312504</v>
      </c>
    </row>
    <row r="141" spans="1:19">
      <c r="F141" s="4"/>
      <c r="G141" s="4"/>
      <c r="H141" s="4"/>
      <c r="L141" s="4"/>
      <c r="M141" s="4"/>
      <c r="N141" s="4"/>
    </row>
    <row r="142" spans="1:19">
      <c r="B142" s="1" t="s">
        <v>79</v>
      </c>
      <c r="C142" s="1" t="s">
        <v>195</v>
      </c>
      <c r="D142" s="1">
        <v>250</v>
      </c>
      <c r="E142" s="1">
        <v>184</v>
      </c>
      <c r="F142" s="4">
        <v>1.59</v>
      </c>
      <c r="G142" s="4">
        <v>1.65</v>
      </c>
      <c r="H142" s="4">
        <v>1.66</v>
      </c>
      <c r="I142" s="4">
        <f>F143-F142</f>
        <v>6.9499999999999993</v>
      </c>
      <c r="J142" s="4">
        <f>G143-G142</f>
        <v>6.17</v>
      </c>
      <c r="K142" s="4">
        <f>H143-H142</f>
        <v>6.04</v>
      </c>
      <c r="L142" s="4">
        <f>(F142+(5*LOG(D142, 10)-5))-(5*LOG(E142, 10)-5)</f>
        <v>2.2556109283125032</v>
      </c>
      <c r="M142" s="4">
        <f>(G142+(5*LOG(D142, 10)-5))-(5*LOG(E142, 10)-5)</f>
        <v>2.3156109283125037</v>
      </c>
      <c r="N142" s="4">
        <f>(H142+(5*LOG(D142, 10)-5))-(5*LOG(E142, 10)-5)</f>
        <v>2.3256109283125035</v>
      </c>
      <c r="O142" s="4">
        <v>3.83</v>
      </c>
      <c r="P142" s="21">
        <v>5.7</v>
      </c>
      <c r="Q142" s="1" t="s">
        <v>205</v>
      </c>
    </row>
    <row r="143" spans="1:19">
      <c r="F143" s="4">
        <v>8.5399999999999991</v>
      </c>
      <c r="G143" s="4">
        <v>7.82</v>
      </c>
      <c r="H143" s="4">
        <v>7.7</v>
      </c>
      <c r="L143" s="4">
        <f>(F143+(5*LOG(D142, 10)-5))-(5*LOG(E142, 10)-5)</f>
        <v>9.2056109283125025</v>
      </c>
      <c r="M143" s="4">
        <f>(G143+(5*LOG(D142, 10)-5))-(5*LOG(E142, 10)-5)</f>
        <v>8.4856109283125036</v>
      </c>
      <c r="N143" s="4">
        <f>(H143+(5*LOG(D142, 10)-5))-(5*LOG(E142, 10)-5)</f>
        <v>8.3656109283125044</v>
      </c>
      <c r="O143" s="33">
        <f>O142*(0.0495/0.05)</f>
        <v>3.7917000000000001</v>
      </c>
    </row>
    <row r="144" spans="1:19">
      <c r="F144" s="4"/>
      <c r="G144" s="4"/>
      <c r="H144" s="4"/>
      <c r="L144" s="4"/>
      <c r="M144" s="4"/>
      <c r="N144" s="4"/>
    </row>
    <row r="145" spans="2:18">
      <c r="B145" s="25" t="s">
        <v>6</v>
      </c>
      <c r="C145" s="1" t="s">
        <v>196</v>
      </c>
      <c r="D145" s="1">
        <v>250</v>
      </c>
      <c r="E145" s="1">
        <v>184</v>
      </c>
      <c r="F145" s="4">
        <v>-0.91</v>
      </c>
      <c r="G145" s="4">
        <v>-0.84</v>
      </c>
      <c r="H145" s="4">
        <v>-0.79</v>
      </c>
      <c r="I145" s="4">
        <f>F146-F145</f>
        <v>2.25</v>
      </c>
      <c r="J145" s="4">
        <f>G146-G145</f>
        <v>2.14</v>
      </c>
      <c r="K145" s="4">
        <f>H146-H145</f>
        <v>2.0499999999999998</v>
      </c>
      <c r="L145" s="4">
        <f>(F145+(5*LOG(D145, 10)-5))-(5*LOG(E145, 10)-5)</f>
        <v>-0.24438907168749679</v>
      </c>
      <c r="M145" s="4">
        <f>(G145+(5*LOG(D145, 10)-5))-(5*LOG(E145, 10)-5)</f>
        <v>-0.17438907168749651</v>
      </c>
      <c r="N145" s="4">
        <f>(H145+(5*LOG(D145, 10)-5))-(5*LOG(E145, 10)-5)</f>
        <v>-0.12438907168749669</v>
      </c>
      <c r="O145" s="4">
        <v>1.29</v>
      </c>
      <c r="P145" s="21">
        <v>149.5</v>
      </c>
      <c r="Q145" s="1" t="s">
        <v>207</v>
      </c>
    </row>
    <row r="146" spans="2:18">
      <c r="F146" s="4">
        <v>1.34</v>
      </c>
      <c r="G146" s="4">
        <v>1.3</v>
      </c>
      <c r="H146" s="4">
        <v>1.26</v>
      </c>
      <c r="L146" s="4">
        <f>(F146+(5*LOG(D145, 10)-5))-(5*LOG(E145, 10)-5)</f>
        <v>2.0056109283125032</v>
      </c>
      <c r="M146" s="4">
        <f>(G146+(5*LOG(D145, 10)-5))-(5*LOG(E145, 10)-5)</f>
        <v>1.9656109283125041</v>
      </c>
      <c r="N146" s="4">
        <f>(H146+(5*LOG(D145, 10)-5))-(5*LOG(E145, 10)-5)</f>
        <v>1.9256109283125031</v>
      </c>
      <c r="O146" s="33">
        <f>O145*(0.0495/0.05)</f>
        <v>1.2771000000000001</v>
      </c>
      <c r="R146" s="1" t="s">
        <v>213</v>
      </c>
    </row>
    <row r="147" spans="2:18">
      <c r="F147" s="4"/>
      <c r="G147" s="4"/>
      <c r="H147" s="4"/>
      <c r="L147" s="4"/>
      <c r="M147" s="4"/>
      <c r="N147" s="4"/>
    </row>
    <row r="148" spans="2:18">
      <c r="B148" s="1" t="s">
        <v>7</v>
      </c>
      <c r="C148" s="1" t="s">
        <v>193</v>
      </c>
      <c r="D148" s="1">
        <v>250</v>
      </c>
      <c r="E148" s="1">
        <v>184</v>
      </c>
      <c r="F148" s="4">
        <v>1.42</v>
      </c>
      <c r="G148" s="4">
        <v>1.44</v>
      </c>
      <c r="H148" s="4">
        <v>1.43</v>
      </c>
      <c r="I148" s="4">
        <f>F149-F148</f>
        <v>5.48</v>
      </c>
      <c r="J148" s="4">
        <f>G149-G148</f>
        <v>4.9000000000000004</v>
      </c>
      <c r="K148" s="4">
        <f>H149-H148</f>
        <v>4.78</v>
      </c>
      <c r="L148" s="4">
        <f>(F148+(5*LOG(D148, 10)-5))-(5*LOG(E148, 10)-5)</f>
        <v>2.0856109283125033</v>
      </c>
      <c r="M148" s="4">
        <f>(G148+(5*LOG(D148, 10)-5))-(5*LOG(E148, 10)-5)</f>
        <v>2.1056109283125028</v>
      </c>
      <c r="N148" s="4">
        <f>(H148+(5*LOG(D148, 10)-5))-(5*LOG(E148, 10)-5)</f>
        <v>2.0956109283125031</v>
      </c>
      <c r="O148" s="4">
        <v>4.4400000000000004</v>
      </c>
      <c r="P148" s="21">
        <v>250</v>
      </c>
      <c r="Q148" s="1" t="s">
        <v>205</v>
      </c>
    </row>
    <row r="149" spans="2:18">
      <c r="F149" s="4">
        <v>6.9</v>
      </c>
      <c r="G149" s="4">
        <v>6.34</v>
      </c>
      <c r="H149" s="4">
        <v>6.21</v>
      </c>
      <c r="L149" s="4">
        <f>(F149+(5*LOG(D148, 10)-5))-(5*LOG(E148, 10)-5)</f>
        <v>7.5656109283125037</v>
      </c>
      <c r="M149" s="4">
        <f>(G149+(5*LOG(D148, 10)-5))-(5*LOG(E148, 10)-5)</f>
        <v>7.0056109283125032</v>
      </c>
      <c r="N149" s="4">
        <f>(H149+(5*LOG(D148, 10)-5))-(5*LOG(E148, 10)-5)</f>
        <v>6.8756109283125024</v>
      </c>
      <c r="O149" s="33">
        <f>O148*(0.0495/0.05)</f>
        <v>4.3956</v>
      </c>
    </row>
    <row r="150" spans="2:18">
      <c r="F150" s="4"/>
      <c r="G150" s="4"/>
      <c r="H150" s="4"/>
      <c r="L150" s="4"/>
      <c r="M150" s="4"/>
      <c r="N150" s="4"/>
    </row>
    <row r="151" spans="2:18">
      <c r="B151" s="1" t="s">
        <v>224</v>
      </c>
      <c r="C151" s="1" t="s">
        <v>198</v>
      </c>
      <c r="D151" s="1">
        <v>250</v>
      </c>
      <c r="E151" s="1">
        <v>184</v>
      </c>
      <c r="F151" s="4">
        <v>0.96</v>
      </c>
      <c r="G151" s="4">
        <v>0.79</v>
      </c>
      <c r="H151" s="4">
        <v>0.75</v>
      </c>
      <c r="I151" s="4">
        <f>F152-F151</f>
        <v>6.26</v>
      </c>
      <c r="J151" s="4">
        <f>G152-G151</f>
        <v>6.12</v>
      </c>
      <c r="K151" s="4">
        <f>H152-H151</f>
        <v>6.18</v>
      </c>
      <c r="L151" s="4">
        <f>(F151+(5*LOG(D151, 10)-5))-(5*LOG(E151, 10)-5)</f>
        <v>1.6256109283125033</v>
      </c>
      <c r="M151" s="4">
        <f>(G151+(5*LOG(D151, 10)-5))-(5*LOG(E151, 10)-5)</f>
        <v>1.4556109283125034</v>
      </c>
      <c r="N151" s="4">
        <f>(H151+(5*LOG(D151, 10)-5))-(5*LOG(E151, 10)-5)</f>
        <v>1.4156109283125033</v>
      </c>
      <c r="O151" s="4">
        <v>7.48</v>
      </c>
      <c r="P151" s="21">
        <v>154.19999999999999</v>
      </c>
      <c r="Q151" s="1" t="s">
        <v>205</v>
      </c>
    </row>
    <row r="152" spans="2:18">
      <c r="F152" s="4">
        <v>7.22</v>
      </c>
      <c r="G152" s="4">
        <v>6.91</v>
      </c>
      <c r="H152" s="4">
        <v>6.93</v>
      </c>
      <c r="L152" s="4">
        <f>(F152+(5*LOG(D151, 10)-5))-(5*LOG(E151, 10)-5)</f>
        <v>7.885610928312504</v>
      </c>
      <c r="M152" s="4">
        <f>(G152+(5*LOG(D151, 10)-5))-(5*LOG(E151, 10)-5)</f>
        <v>7.5756109283125035</v>
      </c>
      <c r="N152" s="4">
        <f>(H152+(5*LOG(D151, 10)-5))-(5*LOG(E151, 10)-5)</f>
        <v>7.5956109283125031</v>
      </c>
      <c r="O152" s="33">
        <f>O151*(0.0495/0.05)</f>
        <v>7.4052000000000007</v>
      </c>
    </row>
    <row r="153" spans="2:18">
      <c r="F153" s="4"/>
      <c r="G153" s="4"/>
      <c r="H153" s="4"/>
      <c r="L153" s="4"/>
      <c r="M153" s="4"/>
      <c r="N153" s="4"/>
    </row>
    <row r="154" spans="2:18">
      <c r="B154" s="1" t="s">
        <v>225</v>
      </c>
      <c r="C154" s="1" t="s">
        <v>198</v>
      </c>
      <c r="D154" s="1">
        <v>250</v>
      </c>
      <c r="E154" s="1">
        <v>184</v>
      </c>
      <c r="F154" s="4">
        <v>0.96</v>
      </c>
      <c r="G154" s="4">
        <v>0.79</v>
      </c>
      <c r="H154" s="4">
        <v>0.75</v>
      </c>
      <c r="I154" s="32">
        <v>7.42</v>
      </c>
      <c r="J154" s="32">
        <v>6.96</v>
      </c>
      <c r="K154" s="33">
        <v>6.6734964522600002</v>
      </c>
      <c r="L154" s="4">
        <f>(F154+(5*LOG(D154, 10)-5))-(5*LOG(E154, 10)-5)</f>
        <v>1.6256109283125033</v>
      </c>
      <c r="M154" s="4">
        <f>(G154+(5*LOG(D154, 10)-5))-(5*LOG(E154, 10)-5)</f>
        <v>1.4556109283125034</v>
      </c>
      <c r="N154" s="4">
        <f>(H154+(5*LOG(D154, 10)-5))-(5*LOG(E154, 10)-5)</f>
        <v>1.4156109283125033</v>
      </c>
      <c r="O154" s="33">
        <v>4.0105619585000003</v>
      </c>
      <c r="P154" s="34">
        <v>4.0999999999999996</v>
      </c>
      <c r="Q154" s="1" t="s">
        <v>205</v>
      </c>
      <c r="R154" s="1" t="s">
        <v>221</v>
      </c>
    </row>
    <row r="155" spans="2:18">
      <c r="F155" s="33">
        <f>I154+F154</f>
        <v>8.379999999999999</v>
      </c>
      <c r="G155" s="33">
        <f>J154+G154</f>
        <v>7.75</v>
      </c>
      <c r="H155" s="33">
        <f>K154+H154</f>
        <v>7.4234964522600002</v>
      </c>
      <c r="L155" s="4">
        <f>(F155+(5*LOG(D154, 10)-5))-(5*LOG(E154, 10)-5)</f>
        <v>9.0456109283125024</v>
      </c>
      <c r="M155" s="4">
        <f>(G155+(5*LOG(D154, 10)-5))-(5*LOG(E154, 10)-5)</f>
        <v>8.4156109283125033</v>
      </c>
      <c r="N155" s="4">
        <f>(H155+(5*LOG(D154, 10)-5))-(5*LOG(E154, 10)-5)</f>
        <v>8.0891073805725036</v>
      </c>
    </row>
    <row r="156" spans="2:18">
      <c r="F156" s="28"/>
      <c r="G156" s="28"/>
      <c r="H156" s="28"/>
      <c r="L156" s="4"/>
      <c r="M156" s="4"/>
      <c r="N156" s="4"/>
    </row>
    <row r="157" spans="2:18">
      <c r="B157" s="1" t="s">
        <v>8</v>
      </c>
      <c r="C157" s="1" t="s">
        <v>193</v>
      </c>
      <c r="D157" s="1">
        <v>250</v>
      </c>
      <c r="E157" s="1">
        <v>184</v>
      </c>
      <c r="F157" s="4">
        <v>0.34</v>
      </c>
      <c r="G157" s="4">
        <v>0.38</v>
      </c>
      <c r="H157" s="4">
        <v>0.39</v>
      </c>
      <c r="I157" s="4">
        <f>F158-F157</f>
        <v>4.88</v>
      </c>
      <c r="J157" s="4">
        <f>G158-G157</f>
        <v>4.17</v>
      </c>
      <c r="K157" s="4">
        <f>H158-H157</f>
        <v>3.9899999999999998</v>
      </c>
      <c r="L157" s="4">
        <f>(F157+(5*LOG(D157, 10)-5))-(5*LOG(E157, 10)-5)</f>
        <v>1.0056109283125032</v>
      </c>
      <c r="M157" s="4">
        <f>(G157+(5*LOG(D157, 10)-5))-(5*LOG(E157, 10)-5)</f>
        <v>1.0456109283125032</v>
      </c>
      <c r="N157" s="4">
        <f>(H157+(5*LOG(D157, 10)-5))-(5*LOG(E157, 10)-5)</f>
        <v>1.055610928312503</v>
      </c>
      <c r="O157" s="4">
        <v>3.27</v>
      </c>
      <c r="P157" s="21">
        <v>267</v>
      </c>
      <c r="Q157" s="1" t="s">
        <v>205</v>
      </c>
    </row>
    <row r="158" spans="2:18">
      <c r="F158" s="4">
        <v>5.22</v>
      </c>
      <c r="G158" s="4">
        <v>4.55</v>
      </c>
      <c r="H158" s="4">
        <v>4.38</v>
      </c>
      <c r="L158" s="4">
        <f>(F158+(5*LOG(D157, 10)-5))-(5*LOG(E157, 10)-5)</f>
        <v>5.885610928312504</v>
      </c>
      <c r="M158" s="4">
        <f>(G158+(5*LOG(D157, 10)-5))-(5*LOG(E157, 10)-5)</f>
        <v>5.2156109283125023</v>
      </c>
      <c r="N158" s="4">
        <f>(H158+(5*LOG(D157, 10)-5))-(5*LOG(E157, 10)-5)</f>
        <v>5.0456109283125041</v>
      </c>
      <c r="O158" s="33">
        <f>O157*(0.0495/0.05)</f>
        <v>3.2372999999999998</v>
      </c>
    </row>
    <row r="159" spans="2:18">
      <c r="F159" s="4"/>
      <c r="G159" s="4"/>
      <c r="H159" s="4"/>
      <c r="L159" s="4"/>
      <c r="M159" s="4"/>
      <c r="N159" s="4"/>
    </row>
    <row r="160" spans="2:18">
      <c r="B160" s="1" t="s">
        <v>9</v>
      </c>
      <c r="C160" s="1" t="s">
        <v>175</v>
      </c>
      <c r="D160" s="1">
        <v>250</v>
      </c>
      <c r="E160" s="1">
        <v>184</v>
      </c>
      <c r="F160" s="4">
        <v>0.76</v>
      </c>
      <c r="G160" s="4">
        <v>0.74</v>
      </c>
      <c r="H160" s="4">
        <v>0.73</v>
      </c>
      <c r="I160" s="4">
        <f>F161-F160</f>
        <v>2.1500000000000004</v>
      </c>
      <c r="J160" s="4">
        <f>G161-G160</f>
        <v>2.2999999999999998</v>
      </c>
      <c r="K160" s="4">
        <f>H161-H160</f>
        <v>2.4</v>
      </c>
      <c r="L160" s="4">
        <f>(F160+(5*LOG(D160, 10)-5))-(5*LOG(E160, 10)-5)</f>
        <v>1.4256109283125031</v>
      </c>
      <c r="M160" s="4">
        <f>(G160+(5*LOG(D160, 10)-5))-(5*LOG(E160, 10)-5)</f>
        <v>1.4056109283125036</v>
      </c>
      <c r="N160" s="4">
        <f>(H160+(5*LOG(D160, 10)-5))-(5*LOG(E160, 10)-5)</f>
        <v>1.3956109283125038</v>
      </c>
      <c r="O160" s="4">
        <v>0.48</v>
      </c>
      <c r="P160" s="4">
        <v>64.61</v>
      </c>
      <c r="Q160" s="1" t="s">
        <v>206</v>
      </c>
    </row>
    <row r="161" spans="2:19">
      <c r="F161" s="4">
        <v>2.91</v>
      </c>
      <c r="G161" s="4">
        <v>3.04</v>
      </c>
      <c r="H161" s="4">
        <v>3.13</v>
      </c>
      <c r="L161" s="4">
        <f>(F161+(5*LOG(D160, 10)-5))-(5*LOG(E160, 10)-5)</f>
        <v>3.5756109283125035</v>
      </c>
      <c r="M161" s="4">
        <f>(G161+(5*LOG(D160, 10)-5))-(5*LOG(E160, 10)-5)</f>
        <v>3.7056109283125043</v>
      </c>
      <c r="N161" s="4">
        <f>(H161+(5*LOG(D160, 10)-5))-(5*LOG(E160, 10)-5)</f>
        <v>3.7956109283125041</v>
      </c>
      <c r="O161" s="33">
        <f>O160*(0.0495/0.05)</f>
        <v>0.47519999999999996</v>
      </c>
    </row>
    <row r="162" spans="2:19">
      <c r="F162" s="4"/>
      <c r="G162" s="4"/>
      <c r="H162" s="4"/>
      <c r="L162" s="4"/>
      <c r="M162" s="4"/>
      <c r="N162" s="4"/>
    </row>
    <row r="163" spans="2:19">
      <c r="B163" s="1" t="s">
        <v>10</v>
      </c>
      <c r="C163" s="1" t="s">
        <v>199</v>
      </c>
      <c r="D163" s="1">
        <v>250</v>
      </c>
      <c r="E163" s="1">
        <v>184</v>
      </c>
      <c r="F163" s="4">
        <v>1.17</v>
      </c>
      <c r="G163" s="4">
        <v>1.1200000000000001</v>
      </c>
      <c r="H163" s="4">
        <v>1.1000000000000001</v>
      </c>
      <c r="I163" s="4">
        <f>F164-F163</f>
        <v>2.88</v>
      </c>
      <c r="J163" s="4">
        <f>G164-G163</f>
        <v>3.2</v>
      </c>
      <c r="K163" s="4">
        <f>H164-H163</f>
        <v>3.56</v>
      </c>
      <c r="L163" s="4">
        <f>(F163+(5*LOG(D163, 10)-5))-(5*LOG(E163, 10)-5)</f>
        <v>1.8356109283125033</v>
      </c>
      <c r="M163" s="4">
        <f>(G163+(5*LOG(D163, 10)-5))-(5*LOG(E163, 10)-5)</f>
        <v>1.7856109283125026</v>
      </c>
      <c r="N163" s="4">
        <f>(H163+(5*LOG(D163, 10)-5))-(5*LOG(E163, 10)-5)</f>
        <v>1.765610928312503</v>
      </c>
      <c r="O163" s="4">
        <v>0.7</v>
      </c>
      <c r="P163" s="21">
        <v>45.3</v>
      </c>
      <c r="Q163" s="1" t="s">
        <v>210</v>
      </c>
    </row>
    <row r="164" spans="2:19">
      <c r="F164" s="4">
        <v>4.05</v>
      </c>
      <c r="G164" s="4">
        <v>4.32</v>
      </c>
      <c r="H164" s="4">
        <v>4.66</v>
      </c>
      <c r="L164" s="4">
        <f>(F164+(5*LOG(D163, 10)-5))-(5*LOG(E163, 10)-5)</f>
        <v>4.7156109283125023</v>
      </c>
      <c r="M164" s="4">
        <f>(G164+(5*LOG(D163, 10)-5))-(5*LOG(E163, 10)-5)</f>
        <v>4.9856109283125036</v>
      </c>
      <c r="N164" s="4">
        <f>(H164+(5*LOG(D163, 10)-5))-(5*LOG(E163, 10)-5)</f>
        <v>5.3256109283125035</v>
      </c>
      <c r="O164" s="33">
        <f>O163*(0.0495/0.05)</f>
        <v>0.69299999999999995</v>
      </c>
      <c r="Q164" s="1" t="s">
        <v>211</v>
      </c>
    </row>
    <row r="165" spans="2:19">
      <c r="F165" s="4"/>
      <c r="G165" s="4"/>
      <c r="H165" s="4"/>
      <c r="L165" s="4"/>
      <c r="M165" s="4"/>
      <c r="N165" s="4"/>
    </row>
    <row r="166" spans="2:19">
      <c r="B166" s="1" t="s">
        <v>11</v>
      </c>
      <c r="C166" s="1" t="s">
        <v>200</v>
      </c>
      <c r="D166" s="1">
        <v>250</v>
      </c>
      <c r="E166" s="1">
        <v>184</v>
      </c>
      <c r="F166" s="4">
        <v>1.76</v>
      </c>
      <c r="G166" s="4">
        <v>1.74</v>
      </c>
      <c r="H166" s="4">
        <v>1.1100000000000001</v>
      </c>
      <c r="I166" s="4">
        <f>F167-F166</f>
        <v>0.57000000000000006</v>
      </c>
      <c r="J166" s="4">
        <f>G167-G166</f>
        <v>0.57999999999999985</v>
      </c>
      <c r="K166" s="4">
        <f>H167-H166</f>
        <v>0.54999999999999982</v>
      </c>
      <c r="L166" s="4">
        <f>(F166+(5*LOG(D166, 10)-5))-(5*LOG(E166, 10)-5)</f>
        <v>2.4256109283125031</v>
      </c>
      <c r="M166" s="4">
        <f>(G166+(5*LOG(D166, 10)-5))-(5*LOG(E166, 10)-5)</f>
        <v>2.4056109283125036</v>
      </c>
      <c r="N166" s="4">
        <f>(H166+(5*LOG(D166, 10)-5))-(5*LOG(E166, 10)-5)</f>
        <v>1.7756109283125028</v>
      </c>
      <c r="O166" s="4">
        <v>2.17</v>
      </c>
      <c r="P166" s="34">
        <v>207.1</v>
      </c>
      <c r="Q166" s="1" t="s">
        <v>205</v>
      </c>
      <c r="R166" s="1" t="s">
        <v>227</v>
      </c>
      <c r="S166" s="1" t="s">
        <v>247</v>
      </c>
    </row>
    <row r="167" spans="2:19">
      <c r="F167" s="4">
        <v>2.33</v>
      </c>
      <c r="G167" s="4">
        <v>2.3199999999999998</v>
      </c>
      <c r="H167" s="4">
        <v>1.66</v>
      </c>
      <c r="L167" s="4">
        <f>(F167+(5*LOG(D166, 10)-5))-(5*LOG(E166, 10)-5)</f>
        <v>2.9956109283125034</v>
      </c>
      <c r="M167" s="4">
        <f>(G167+(5*LOG(D166, 10)-5))-(5*LOG(E166, 10)-5)</f>
        <v>2.9856109283125036</v>
      </c>
      <c r="N167" s="4">
        <f>(H167+(5*LOG(D166, 10)-5))-(5*LOG(E166, 10)-5)</f>
        <v>2.3256109283125035</v>
      </c>
      <c r="O167" s="33">
        <f>O166*(0.0495/0.05)</f>
        <v>2.1482999999999999</v>
      </c>
    </row>
    <row r="168" spans="2:19">
      <c r="F168" s="4"/>
      <c r="G168" s="4"/>
      <c r="H168" s="4"/>
      <c r="L168" s="4"/>
      <c r="M168" s="4"/>
      <c r="N168" s="4"/>
    </row>
    <row r="169" spans="2:19">
      <c r="B169" s="43" t="s">
        <v>295</v>
      </c>
      <c r="C169" s="1" t="s">
        <v>201</v>
      </c>
      <c r="D169" s="1">
        <v>250</v>
      </c>
      <c r="E169" s="1">
        <v>184</v>
      </c>
      <c r="F169" s="4">
        <v>1.1399999999999999</v>
      </c>
      <c r="G169" s="4">
        <v>1.17</v>
      </c>
      <c r="H169" s="4">
        <v>1.1100000000000001</v>
      </c>
      <c r="I169" s="4">
        <v>8.1507423634350005</v>
      </c>
      <c r="J169" s="4">
        <v>7.3523661651049999</v>
      </c>
      <c r="K169" s="4">
        <v>7.2175889158400004</v>
      </c>
      <c r="L169" s="4">
        <f>(F169+(5*LOG(D169, 10)-5))-(5*LOG(E169, 10)-5)</f>
        <v>1.8056109283125039</v>
      </c>
      <c r="M169" s="4">
        <f>(G169+(5*LOG(D169, 10)-5))-(5*LOG(E169, 10)-5)</f>
        <v>1.8356109283125033</v>
      </c>
      <c r="N169" s="4">
        <f>(H169+(5*LOG(D169, 10)-5))-(5*LOG(E169, 10)-5)</f>
        <v>1.7756109283125028</v>
      </c>
      <c r="O169" s="4">
        <v>3.4878611791633332</v>
      </c>
      <c r="P169" s="21">
        <v>29.723914813150003</v>
      </c>
    </row>
    <row r="170" spans="2:19">
      <c r="F170" s="4">
        <f>I169+F169</f>
        <v>9.290742363435001</v>
      </c>
      <c r="G170" s="4">
        <f t="shared" ref="G170:H170" si="37">J169+G169</f>
        <v>8.5223661651049998</v>
      </c>
      <c r="H170" s="4">
        <f t="shared" si="37"/>
        <v>8.3275889158399998</v>
      </c>
      <c r="L170" s="4">
        <f>(F170+(5*LOG(D169, 10)-5))-(5*LOG(E169, 10)-5)</f>
        <v>9.9563532917475062</v>
      </c>
      <c r="M170" s="4">
        <f>(G170+(5*LOG(D169, 10)-5))-(5*LOG(E169, 10)-5)</f>
        <v>9.1879770934175031</v>
      </c>
      <c r="N170" s="4">
        <f>(H170+(5*LOG(D169, 10)-5))-(5*LOG(E169, 10)-5)</f>
        <v>8.9931998441525032</v>
      </c>
    </row>
    <row r="171" spans="2:19">
      <c r="F171" s="4"/>
      <c r="G171" s="4"/>
      <c r="H171" s="4"/>
      <c r="L171" s="4"/>
      <c r="M171" s="4"/>
      <c r="N171" s="4"/>
    </row>
    <row r="172" spans="2:19">
      <c r="B172" s="1" t="s">
        <v>282</v>
      </c>
      <c r="C172" s="1" t="s">
        <v>201</v>
      </c>
      <c r="D172" s="1">
        <v>250</v>
      </c>
      <c r="E172" s="1">
        <v>184</v>
      </c>
      <c r="F172" s="4">
        <v>1.1399999999999999</v>
      </c>
      <c r="G172" s="4">
        <v>1.17</v>
      </c>
      <c r="H172" s="4">
        <v>1.1100000000000001</v>
      </c>
      <c r="I172" s="4">
        <f>F173-F172</f>
        <v>1.89</v>
      </c>
      <c r="J172" s="4">
        <f>G173-G172</f>
        <v>1.62</v>
      </c>
      <c r="K172" s="4">
        <f>H173-H172</f>
        <v>1.49</v>
      </c>
      <c r="L172" s="4">
        <f>(F172+(5*LOG(D172, 10)-5))-(5*LOG(E172, 10)-5)</f>
        <v>1.8056109283125039</v>
      </c>
      <c r="M172" s="4">
        <f>(G172+(5*LOG(D172, 10)-5))-(5*LOG(E172, 10)-5)</f>
        <v>1.8356109283125033</v>
      </c>
      <c r="N172" s="4">
        <f>(H172+(5*LOG(D172, 10)-5))-(5*LOG(E172, 10)-5)</f>
        <v>1.7756109283125028</v>
      </c>
      <c r="O172" s="4">
        <v>0.76</v>
      </c>
      <c r="P172" s="21">
        <v>46.3</v>
      </c>
      <c r="Q172" s="1" t="s">
        <v>206</v>
      </c>
    </row>
    <row r="173" spans="2:19">
      <c r="F173" s="4">
        <v>3.03</v>
      </c>
      <c r="G173" s="4">
        <v>2.79</v>
      </c>
      <c r="H173" s="4">
        <v>2.6</v>
      </c>
      <c r="L173" s="4">
        <f>(F173+(5*LOG(D172, 10)-5))-(5*LOG(E172, 10)-5)</f>
        <v>3.6956109283125027</v>
      </c>
      <c r="M173" s="4">
        <f>(G173+(5*LOG(D172, 10)-5))-(5*LOG(E172, 10)-5)</f>
        <v>3.4556109283125043</v>
      </c>
      <c r="N173" s="4">
        <f>(H173+(5*LOG(D172, 10)-5))-(5*LOG(E172, 10)-5)</f>
        <v>3.265610928312503</v>
      </c>
      <c r="O173" s="33">
        <f>O172*(0.0495/0.05)</f>
        <v>0.75239999999999996</v>
      </c>
    </row>
    <row r="174" spans="2:19">
      <c r="F174" s="4"/>
      <c r="G174" s="4"/>
      <c r="H174" s="4"/>
      <c r="L174" s="4"/>
      <c r="M174" s="4"/>
      <c r="N174" s="4"/>
    </row>
    <row r="175" spans="2:19">
      <c r="B175" s="1" t="s">
        <v>172</v>
      </c>
      <c r="C175" s="1" t="s">
        <v>202</v>
      </c>
      <c r="D175" s="1">
        <v>400</v>
      </c>
      <c r="E175" s="1">
        <v>412</v>
      </c>
      <c r="F175" s="4">
        <v>-0.28999999999999998</v>
      </c>
      <c r="G175" s="4">
        <v>-0.34</v>
      </c>
      <c r="H175" s="4">
        <v>-0.37</v>
      </c>
      <c r="I175" s="4">
        <f>F176-F175</f>
        <v>5.84</v>
      </c>
      <c r="J175" s="4">
        <f>G176-G175</f>
        <v>5.64</v>
      </c>
      <c r="K175" s="4">
        <f>H176-H175</f>
        <v>5.68</v>
      </c>
      <c r="L175" s="4">
        <f>(F175+(5*LOG(D175, 10)-5))-(5*LOG(E175, 10)-5)</f>
        <v>-0.35418612352586276</v>
      </c>
      <c r="M175" s="4">
        <f>(G175+(5*LOG(D175, 10)-5))-(5*LOG(E175, 10)-5)</f>
        <v>-0.40418612352586258</v>
      </c>
      <c r="N175" s="4">
        <f>(H175+(5*LOG(D175, 10)-5))-(5*LOG(E175, 10)-5)</f>
        <v>-0.43418612352586283</v>
      </c>
      <c r="O175" s="4">
        <v>2.62</v>
      </c>
      <c r="P175" s="21">
        <v>300.10000000000002</v>
      </c>
      <c r="Q175" s="1" t="s">
        <v>205</v>
      </c>
    </row>
    <row r="176" spans="2:19">
      <c r="F176" s="4">
        <v>5.55</v>
      </c>
      <c r="G176" s="4">
        <v>5.3</v>
      </c>
      <c r="H176" s="4">
        <v>5.31</v>
      </c>
      <c r="L176" s="4">
        <f>(F176+(5*LOG(D175, 10)-5))-(5*LOG(E175, 10)-5)</f>
        <v>5.4858138764741362</v>
      </c>
      <c r="M176" s="4">
        <f>(G176+(5*LOG(D175, 10)-5))-(5*LOG(E175, 10)-5)</f>
        <v>5.2358138764741362</v>
      </c>
      <c r="N176" s="4">
        <f>(H176+(5*LOG(D175, 10)-5))-(5*LOG(E175, 10)-5)</f>
        <v>5.2458138764741378</v>
      </c>
      <c r="O176" s="33">
        <f>O175*(0.0495/0.05)</f>
        <v>2.5937999999999999</v>
      </c>
    </row>
    <row r="177" spans="2:18">
      <c r="F177" s="4"/>
      <c r="G177" s="4"/>
      <c r="H177" s="4"/>
      <c r="L177" s="4"/>
      <c r="M177" s="4"/>
      <c r="N177" s="4"/>
    </row>
    <row r="178" spans="2:18">
      <c r="B178" s="1" t="s">
        <v>297</v>
      </c>
      <c r="C178" s="1" t="s">
        <v>193</v>
      </c>
      <c r="D178" s="1">
        <v>300</v>
      </c>
      <c r="E178" s="1">
        <v>270</v>
      </c>
      <c r="F178" s="4">
        <v>-0.71</v>
      </c>
      <c r="G178" s="4">
        <v>-0.91</v>
      </c>
      <c r="H178" s="4">
        <v>-1.03</v>
      </c>
      <c r="I178" s="4">
        <f>F179-F178</f>
        <v>0.26999999999999996</v>
      </c>
      <c r="J178" s="4">
        <f>G179-G178</f>
        <v>0.75</v>
      </c>
      <c r="K178" s="4">
        <f>H179-H178</f>
        <v>1.1600000000000001</v>
      </c>
      <c r="L178" s="4">
        <f>(F178+(5*LOG(D178, 10)-5))-(5*LOG(E178, 10)-5)</f>
        <v>-0.48121254719662598</v>
      </c>
      <c r="M178" s="4">
        <f>(G178+(5*LOG(D178, 10)-5))-(5*LOG(E178, 10)-5)</f>
        <v>-0.68121254719662616</v>
      </c>
      <c r="N178" s="4">
        <f>(H178+(5*LOG(D178, 10)-5))-(5*LOG(E178, 10)-5)</f>
        <v>-0.80121254719662627</v>
      </c>
      <c r="O178" s="4">
        <v>0.21</v>
      </c>
      <c r="P178" s="21">
        <v>98.92</v>
      </c>
      <c r="Q178" s="1" t="s">
        <v>206</v>
      </c>
    </row>
    <row r="179" spans="2:18">
      <c r="F179" s="4">
        <v>-0.44</v>
      </c>
      <c r="G179" s="4">
        <v>-0.16</v>
      </c>
      <c r="H179" s="4">
        <v>0.13</v>
      </c>
      <c r="I179" s="4"/>
      <c r="J179" s="4"/>
      <c r="K179" s="4"/>
      <c r="L179" s="4">
        <f>(F179+(5*LOG(D178, 10)-5))-(5*LOG(E178, 10)-5)</f>
        <v>-0.21121254719662641</v>
      </c>
      <c r="M179" s="4">
        <f>(G179+(5*LOG(D178, 10)-5))-(5*LOG(E178, 10)-5)</f>
        <v>6.8787452803373839E-2</v>
      </c>
      <c r="N179" s="4">
        <f>(H179+(5*LOG(D178, 10)-5))-(5*LOG(E178, 10)-5)</f>
        <v>0.35878745280337387</v>
      </c>
      <c r="O179" s="33">
        <f>O178*(0.0495/0.05)</f>
        <v>0.2079</v>
      </c>
      <c r="Q179" s="1" t="s">
        <v>212</v>
      </c>
    </row>
    <row r="180" spans="2:18">
      <c r="F180" s="4">
        <v>5.47</v>
      </c>
      <c r="G180" s="4">
        <v>4.53</v>
      </c>
      <c r="H180" s="4">
        <v>4.28</v>
      </c>
      <c r="I180" s="4">
        <f>F180-F178</f>
        <v>6.18</v>
      </c>
      <c r="J180" s="4">
        <f>G180-G178</f>
        <v>5.44</v>
      </c>
      <c r="K180" s="4">
        <f>H180-H178</f>
        <v>5.3100000000000005</v>
      </c>
      <c r="L180" s="4">
        <f>(F180+(5*LOG(D178, 10)-5))-(5*LOG(E178, 10)-5)</f>
        <v>5.6987874528033746</v>
      </c>
      <c r="M180" s="4">
        <f>(G180+(5*LOG(D178, 10)-5))-(5*LOG(E178, 10)-5)</f>
        <v>4.7587874528033733</v>
      </c>
      <c r="N180" s="4">
        <f>(H180+(5*LOG(D178, 10)-5))-(5*LOG(E178, 10)-5)</f>
        <v>4.5087874528033733</v>
      </c>
      <c r="O180" s="4">
        <v>6.49</v>
      </c>
      <c r="P180" s="21">
        <v>177.2</v>
      </c>
      <c r="R180" s="38" t="s">
        <v>233</v>
      </c>
    </row>
    <row r="181" spans="2:18">
      <c r="F181" s="4"/>
      <c r="G181" s="4"/>
      <c r="H181" s="4"/>
      <c r="I181" s="4"/>
      <c r="J181" s="4"/>
      <c r="K181" s="4"/>
      <c r="L181" s="4"/>
      <c r="M181" s="4"/>
      <c r="N181" s="4"/>
      <c r="O181" s="33">
        <f>O180*(0.0495/0.05)</f>
        <v>6.4251000000000005</v>
      </c>
      <c r="P181" s="21"/>
      <c r="R181" s="38"/>
    </row>
    <row r="182" spans="2:18">
      <c r="B182" s="43" t="s">
        <v>296</v>
      </c>
      <c r="C182" s="1" t="s">
        <v>193</v>
      </c>
      <c r="D182" s="1">
        <v>300</v>
      </c>
      <c r="E182" s="1">
        <v>270</v>
      </c>
      <c r="F182" s="4">
        <v>-0.71</v>
      </c>
      <c r="G182" s="4">
        <v>-0.91</v>
      </c>
      <c r="H182" s="4">
        <v>-1.03</v>
      </c>
      <c r="I182" s="4">
        <v>8.1017041618950003</v>
      </c>
      <c r="J182" s="4">
        <v>7.5104437275549998</v>
      </c>
      <c r="K182" s="4">
        <v>7.3370258902050001</v>
      </c>
      <c r="L182" s="4">
        <f>(F182+(5*LOG(D182, 10)-5))-(5*LOG(E182, 10)-5)</f>
        <v>-0.48121254719662598</v>
      </c>
      <c r="M182" s="4">
        <f>(G182+(5*LOG(D182, 10)-5))-(5*LOG(E182, 10)-5)</f>
        <v>-0.68121254719662616</v>
      </c>
      <c r="N182" s="4">
        <f>(H182+(5*LOG(D182, 10)-5))-(5*LOG(E182, 10)-5)</f>
        <v>-0.80121254719662627</v>
      </c>
      <c r="O182" s="4">
        <v>3.5418935813466668</v>
      </c>
      <c r="P182" s="21">
        <v>113.85656817716669</v>
      </c>
    </row>
    <row r="183" spans="2:18">
      <c r="F183" s="4">
        <f>I182+F182</f>
        <v>7.3917041618950003</v>
      </c>
      <c r="G183" s="4">
        <f t="shared" ref="G183:H183" si="38">J182+G182</f>
        <v>6.6004437275549996</v>
      </c>
      <c r="H183" s="4">
        <f t="shared" si="38"/>
        <v>6.3070258902049998</v>
      </c>
      <c r="L183" s="4">
        <f>(F183+(5*LOG(D182, 10)-5))-(5*LOG(E182, 10)-5)</f>
        <v>7.6204916146983752</v>
      </c>
      <c r="M183" s="4">
        <f>(G183+(5*LOG(D182, 10)-5))-(5*LOG(E182, 10)-5)</f>
        <v>6.8292311803583736</v>
      </c>
      <c r="N183" s="4">
        <f>(H183+(5*LOG(D182, 10)-5))-(5*LOG(E182, 10)-5)</f>
        <v>6.5358133430083729</v>
      </c>
    </row>
    <row r="186" spans="2:18">
      <c r="R186" s="25"/>
    </row>
  </sheetData>
  <pageMargins left="0.75" right="0.75" top="1" bottom="1" header="0.5" footer="0.5"/>
  <pageSetup orientation="portrait" horizontalDpi="4294967292" verticalDpi="4294967292"/>
  <ignoredErrors>
    <ignoredError sqref="L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N39" sqref="N3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First Run</vt:lpstr>
      <vt:lpstr>Second Run</vt:lpstr>
      <vt:lpstr>Third Run</vt:lpstr>
      <vt:lpstr>All Data</vt:lpstr>
      <vt:lpstr>Missing Binaries</vt:lpstr>
      <vt:lpstr>Final Missed Binaries</vt:lpstr>
      <vt:lpstr>Abs Calculations</vt:lpstr>
      <vt:lpstr>Final Table</vt:lpstr>
      <vt:lpstr>All Singles</vt:lpstr>
      <vt:lpstr>Cluster 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2014-09-23T20:19:49Z</dcterms:modified>
</cp:coreProperties>
</file>