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ladet/Desktop/RSM BAM/Courses/Spring Semester/Thesis/Master Thesis/Data/"/>
    </mc:Choice>
  </mc:AlternateContent>
  <xr:revisionPtr revIDLastSave="0" documentId="13_ncr:1_{2CDD24B2-D4C7-4C4B-AE8B-D50A881AF2E7}" xr6:coauthVersionLast="47" xr6:coauthVersionMax="47" xr10:uidLastSave="{00000000-0000-0000-0000-000000000000}"/>
  <bookViews>
    <workbookView xWindow="0" yWindow="500" windowWidth="28800" windowHeight="17500" xr2:uid="{608BF703-88FC-0E44-B6C7-B881F4665629}"/>
  </bookViews>
  <sheets>
    <sheet name="Aircraft Perform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H22" i="2" l="1"/>
  <c r="H2" i="2"/>
  <c r="L22" i="2" l="1"/>
  <c r="L21" i="2"/>
  <c r="H21" i="2"/>
  <c r="L20" i="2"/>
  <c r="H20" i="2"/>
  <c r="L19" i="2"/>
  <c r="H19" i="2"/>
  <c r="L18" i="2"/>
  <c r="H18" i="2"/>
  <c r="L17" i="2"/>
  <c r="H17" i="2"/>
  <c r="L16" i="2"/>
  <c r="H16" i="2"/>
  <c r="L15" i="2"/>
  <c r="H15" i="2"/>
  <c r="L14" i="2"/>
  <c r="H14" i="2"/>
  <c r="L13" i="2"/>
  <c r="H13" i="2"/>
  <c r="L12" i="2"/>
  <c r="H12" i="2"/>
  <c r="L2" i="2"/>
  <c r="L3" i="2"/>
  <c r="L4" i="2"/>
  <c r="L5" i="2"/>
  <c r="L6" i="2"/>
  <c r="L7" i="2"/>
  <c r="L8" i="2"/>
  <c r="L9" i="2"/>
  <c r="L10" i="2"/>
  <c r="L11" i="2"/>
  <c r="H3" i="2"/>
  <c r="H4" i="2"/>
  <c r="H5" i="2"/>
  <c r="H6" i="2"/>
  <c r="H7" i="2"/>
  <c r="H8" i="2"/>
  <c r="H9" i="2"/>
  <c r="H10" i="2"/>
  <c r="H11" i="2"/>
</calcChain>
</file>

<file path=xl/sharedStrings.xml><?xml version="1.0" encoding="utf-8"?>
<sst xmlns="http://schemas.openxmlformats.org/spreadsheetml/2006/main" count="86" uniqueCount="43">
  <si>
    <t>Aircraft Type</t>
  </si>
  <si>
    <t>Capacity Business</t>
  </si>
  <si>
    <t>Capacity Economy</t>
  </si>
  <si>
    <t>Cruise Speed (Mach)</t>
  </si>
  <si>
    <t>Range (km)</t>
  </si>
  <si>
    <t>Max Flight Minutes</t>
  </si>
  <si>
    <t>Turnaround Time (Minutes)</t>
  </si>
  <si>
    <t>Cruise Speed (km/h)</t>
  </si>
  <si>
    <t>Aircraft Classification</t>
  </si>
  <si>
    <t>Narrow-Body</t>
  </si>
  <si>
    <t>Wide-Body</t>
  </si>
  <si>
    <t>Aircraft Generation</t>
  </si>
  <si>
    <t>G4-1</t>
  </si>
  <si>
    <t>G4-2</t>
  </si>
  <si>
    <t>Airbus A220-100</t>
  </si>
  <si>
    <t>Airbus A220-300</t>
  </si>
  <si>
    <t>Airbus A320</t>
  </si>
  <si>
    <t>Airbus A320neo</t>
  </si>
  <si>
    <t>Airbus A321</t>
  </si>
  <si>
    <t>Airbus A321neo</t>
  </si>
  <si>
    <t>Airbus A330-300</t>
  </si>
  <si>
    <t>Airbus A330-900</t>
  </si>
  <si>
    <t>Airbus A340-300</t>
  </si>
  <si>
    <t>Airbus A340-600</t>
  </si>
  <si>
    <t>Airbus A350-900</t>
  </si>
  <si>
    <t>Airbus A380-800</t>
  </si>
  <si>
    <t>Boeing 737 MAX 8</t>
  </si>
  <si>
    <t>Boeing 737 MAX 9</t>
  </si>
  <si>
    <t>Boeing 737-800</t>
  </si>
  <si>
    <t>Boeing 737-900</t>
  </si>
  <si>
    <t>Boeing 747-400</t>
  </si>
  <si>
    <t>Boeing 747-8</t>
  </si>
  <si>
    <t>Boeing 767-400ER</t>
  </si>
  <si>
    <t>Boeing 777-300ER</t>
  </si>
  <si>
    <t>Boeing 787-9</t>
  </si>
  <si>
    <t>https://blog.gitnux.com/aircraft-utilization-statistics/</t>
  </si>
  <si>
    <t>Airbus / Boeing</t>
  </si>
  <si>
    <t>-</t>
  </si>
  <si>
    <t>Quote Stutdy Heathrow</t>
  </si>
  <si>
    <t>Total Seats (Average)</t>
  </si>
  <si>
    <t>Wikipedia Entries</t>
  </si>
  <si>
    <t>KLM Split (15/85)</t>
  </si>
  <si>
    <t>Noise (EPNL - 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</si>
</sst>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3" fontId="0" fillId="3" borderId="5" xfId="0" applyNumberFormat="1" applyFill="1" applyBorder="1" applyAlignment="1">
      <alignment horizontal="left" vertical="center"/>
    </xf>
    <xf numFmtId="3" fontId="0" fillId="3" borderId="10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3" fontId="0" fillId="4" borderId="6" xfId="0" applyNumberFormat="1" applyFill="1" applyBorder="1" applyAlignment="1">
      <alignment horizontal="left" vertical="center"/>
    </xf>
    <xf numFmtId="3" fontId="0" fillId="4" borderId="8" xfId="0" applyNumberFormat="1" applyFill="1" applyBorder="1" applyAlignment="1">
      <alignment horizontal="left" vertical="center"/>
    </xf>
    <xf numFmtId="3" fontId="0" fillId="4" borderId="11" xfId="0" applyNumberForma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left" vertical="center"/>
    </xf>
    <xf numFmtId="3" fontId="0" fillId="4" borderId="10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3" fontId="0" fillId="3" borderId="0" xfId="0" applyNumberFormat="1" applyFill="1" applyAlignment="1">
      <alignment horizontal="left" vertical="center"/>
    </xf>
    <xf numFmtId="2" fontId="0" fillId="4" borderId="0" xfId="0" applyNumberFormat="1" applyFill="1" applyAlignment="1">
      <alignment horizontal="left" vertical="center"/>
    </xf>
    <xf numFmtId="3" fontId="0" fillId="4" borderId="0" xfId="0" applyNumberFormat="1" applyFill="1" applyAlignment="1">
      <alignment horizontal="left" vertical="center"/>
    </xf>
  </cellXfs>
  <cellStyles count="1">
    <cellStyle name="Normal" xfId="0" builtinId="0"/>
  </cellStyles>
  <dxfs count="15">
    <dxf>
      <numFmt numFmtId="3" formatCode="#,##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" formatCode="#,##0"/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font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30E59-0E0A-EB41-888E-B82CC6833032}" name="Table1" displayName="Table1" ref="A1:L22" totalsRowShown="0" headerRowDxfId="14" dataDxfId="12" headerRowBorderDxfId="13">
  <autoFilter ref="A1:L22" xr:uid="{0DC30E59-0E0A-EB41-888E-B82CC6833032}"/>
  <tableColumns count="12">
    <tableColumn id="1" xr3:uid="{2610B805-E7CF-2845-84F2-24DF228643BB}" name="Aircraft Type" dataDxfId="11"/>
    <tableColumn id="2" xr3:uid="{93B9681A-5F2A-9940-98B7-FE2FECC6D2E7}" name="Aircraft Classification" dataDxfId="10"/>
    <tableColumn id="3" xr3:uid="{14F7259C-B9C7-F14F-9D52-2A0AAB338759}" name="Aircraft Generation" dataDxfId="9"/>
    <tableColumn id="13" xr3:uid="{14A66F8C-24B9-2F45-9709-D8C1D7035ED0}" name="Total Seats (Average)" dataDxfId="8"/>
    <tableColumn id="4" xr3:uid="{795A0CC7-AAE7-1F49-B930-36105B545E12}" name="Capacity Business" dataDxfId="7">
      <calculatedColumnFormula>(Table1[[#This Row],[Total Seats (Average)]]*0.15)</calculatedColumnFormula>
    </tableColumn>
    <tableColumn id="5" xr3:uid="{5CCC85A0-2B70-0E4E-B4C4-80948E91DEF4}" name="Capacity Economy" dataDxfId="6">
      <calculatedColumnFormula>(Table1[[#This Row],[Total Seats (Average)]]*0.85)</calculatedColumnFormula>
    </tableColumn>
    <tableColumn id="6" xr3:uid="{4AAD1DA6-1518-9F4E-9532-958852AFD854}" name="Cruise Speed (Mach)" dataDxfId="5"/>
    <tableColumn id="7" xr3:uid="{AFBE80A1-92F7-2B46-AC28-A4862FC92462}" name="Cruise Speed (km/h)" dataDxfId="4">
      <calculatedColumnFormula>(G2*1092)</calculatedColumnFormula>
    </tableColumn>
    <tableColumn id="8" xr3:uid="{D35B5AC2-D096-9548-B077-24FF9FC425A5}" name="Range (km)" dataDxfId="3"/>
    <tableColumn id="9" xr3:uid="{14E98568-3136-B542-AA3E-15CB7D791749}" name="Noise (EPNL - Adjusted)" dataDxfId="2"/>
    <tableColumn id="10" xr3:uid="{7F3E52BB-DEF9-BA42-8A3F-926818EA3C5C}" name="Max Flight Minutes" dataDxfId="1">
      <calculatedColumnFormula>(525600)*(12/24)</calculatedColumnFormula>
    </tableColumn>
    <tableColumn id="11" xr3:uid="{E0DE5D5B-5FF8-9147-ACED-CF3F119553A0}" name="Turnaround Time (Minutes)" dataDxfId="0">
      <calculatedColumnFormula>IF(B2="Narrow-Body",60,120)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BCE6-26E7-7D46-9BF5-AC5E7970796C}">
  <dimension ref="A1:L24"/>
  <sheetViews>
    <sheetView tabSelected="1" topLeftCell="H1" zoomScale="110" workbookViewId="0">
      <selection activeCell="J2" sqref="J2"/>
    </sheetView>
  </sheetViews>
  <sheetFormatPr baseColWidth="10" defaultColWidth="25.83203125" defaultRowHeight="20" customHeight="1" x14ac:dyDescent="0.2"/>
  <cols>
    <col min="1" max="11" width="25.83203125" style="1"/>
    <col min="12" max="12" width="26" style="1" customWidth="1"/>
    <col min="13" max="16384" width="25.83203125" style="1"/>
  </cols>
  <sheetData>
    <row r="1" spans="1:12" ht="20" customHeight="1" thickBot="1" x14ac:dyDescent="0.25">
      <c r="A1" s="12" t="s">
        <v>0</v>
      </c>
      <c r="B1" s="13" t="s">
        <v>8</v>
      </c>
      <c r="C1" s="13" t="s">
        <v>11</v>
      </c>
      <c r="D1" s="13" t="s">
        <v>39</v>
      </c>
      <c r="E1" s="13" t="s">
        <v>1</v>
      </c>
      <c r="F1" s="13" t="s">
        <v>2</v>
      </c>
      <c r="G1" s="13" t="s">
        <v>3</v>
      </c>
      <c r="H1" s="13" t="s">
        <v>7</v>
      </c>
      <c r="I1" s="13" t="s">
        <v>4</v>
      </c>
      <c r="J1" s="13" t="s">
        <v>42</v>
      </c>
      <c r="K1" s="13" t="s">
        <v>5</v>
      </c>
      <c r="L1" s="14" t="s">
        <v>6</v>
      </c>
    </row>
    <row r="2" spans="1:12" ht="20" customHeight="1" x14ac:dyDescent="0.2">
      <c r="A2" s="4" t="s">
        <v>14</v>
      </c>
      <c r="B2" s="7" t="s">
        <v>9</v>
      </c>
      <c r="C2" s="7" t="s">
        <v>13</v>
      </c>
      <c r="D2" s="7">
        <v>120</v>
      </c>
      <c r="E2" s="2">
        <f>(Table1[[#This Row],[Total Seats (Average)]]*0.15)</f>
        <v>18</v>
      </c>
      <c r="F2" s="2">
        <f>(Table1[[#This Row],[Total Seats (Average)]]*0.85)</f>
        <v>102</v>
      </c>
      <c r="G2" s="17">
        <v>0.78</v>
      </c>
      <c r="H2" s="2">
        <f>(G2*1092)</f>
        <v>851.76</v>
      </c>
      <c r="I2" s="15">
        <v>6390</v>
      </c>
      <c r="J2" s="17">
        <v>1.3000000000000003</v>
      </c>
      <c r="K2" s="15">
        <f>(525600)*(12/24)</f>
        <v>262800</v>
      </c>
      <c r="L2" s="9">
        <f t="shared" ref="L2:L12" si="0">IF(B2="Narrow-Body",60,120)</f>
        <v>60</v>
      </c>
    </row>
    <row r="3" spans="1:12" ht="20" customHeight="1" x14ac:dyDescent="0.2">
      <c r="A3" s="5" t="s">
        <v>15</v>
      </c>
      <c r="B3" s="23" t="s">
        <v>9</v>
      </c>
      <c r="C3" s="23" t="s">
        <v>13</v>
      </c>
      <c r="D3" s="23">
        <v>135</v>
      </c>
      <c r="E3" s="24">
        <f>(Table1[[#This Row],[Total Seats (Average)]]*0.15)</f>
        <v>20.25</v>
      </c>
      <c r="F3" s="24">
        <f>(Table1[[#This Row],[Total Seats (Average)]]*0.85)</f>
        <v>114.75</v>
      </c>
      <c r="G3" s="25">
        <v>0.78</v>
      </c>
      <c r="H3" s="24">
        <f t="shared" ref="H3:H11" si="1">(G3*1092)</f>
        <v>851.76</v>
      </c>
      <c r="I3" s="26">
        <v>6700</v>
      </c>
      <c r="J3" s="25">
        <v>1.3500000000000003</v>
      </c>
      <c r="K3" s="26">
        <f t="shared" ref="K3:K22" si="2">(525600)*(12/24)</f>
        <v>262800</v>
      </c>
      <c r="L3" s="10">
        <f t="shared" si="0"/>
        <v>60</v>
      </c>
    </row>
    <row r="4" spans="1:12" ht="20" customHeight="1" x14ac:dyDescent="0.2">
      <c r="A4" s="5" t="s">
        <v>16</v>
      </c>
      <c r="B4" s="23" t="s">
        <v>9</v>
      </c>
      <c r="C4" s="23" t="s">
        <v>12</v>
      </c>
      <c r="D4" s="23">
        <v>150</v>
      </c>
      <c r="E4" s="24">
        <f>(Table1[[#This Row],[Total Seats (Average)]]*0.15)</f>
        <v>22.5</v>
      </c>
      <c r="F4" s="24">
        <f>(Table1[[#This Row],[Total Seats (Average)]]*0.85)</f>
        <v>127.5</v>
      </c>
      <c r="G4" s="25">
        <v>0.78</v>
      </c>
      <c r="H4" s="24">
        <f t="shared" si="1"/>
        <v>851.76</v>
      </c>
      <c r="I4" s="26">
        <v>6100</v>
      </c>
      <c r="J4" s="25">
        <v>1.7200000000000006</v>
      </c>
      <c r="K4" s="26">
        <f t="shared" si="2"/>
        <v>262800</v>
      </c>
      <c r="L4" s="10">
        <f t="shared" si="0"/>
        <v>60</v>
      </c>
    </row>
    <row r="5" spans="1:12" ht="20" customHeight="1" x14ac:dyDescent="0.2">
      <c r="A5" s="5" t="s">
        <v>17</v>
      </c>
      <c r="B5" s="23" t="s">
        <v>9</v>
      </c>
      <c r="C5" s="23" t="s">
        <v>13</v>
      </c>
      <c r="D5" s="23">
        <v>165</v>
      </c>
      <c r="E5" s="24">
        <f>(Table1[[#This Row],[Total Seats (Average)]]*0.15)</f>
        <v>24.75</v>
      </c>
      <c r="F5" s="24">
        <f>(Table1[[#This Row],[Total Seats (Average)]]*0.85)</f>
        <v>140.25</v>
      </c>
      <c r="G5" s="25">
        <v>0.78</v>
      </c>
      <c r="H5" s="24">
        <f t="shared" si="1"/>
        <v>851.76</v>
      </c>
      <c r="I5" s="26">
        <v>6500</v>
      </c>
      <c r="J5" s="25">
        <v>1.4300000000000004</v>
      </c>
      <c r="K5" s="26">
        <f t="shared" si="2"/>
        <v>262800</v>
      </c>
      <c r="L5" s="10">
        <f t="shared" si="0"/>
        <v>60</v>
      </c>
    </row>
    <row r="6" spans="1:12" ht="20" customHeight="1" x14ac:dyDescent="0.2">
      <c r="A6" s="5" t="s">
        <v>18</v>
      </c>
      <c r="B6" s="23" t="s">
        <v>9</v>
      </c>
      <c r="C6" s="23" t="s">
        <v>12</v>
      </c>
      <c r="D6" s="23">
        <v>185</v>
      </c>
      <c r="E6" s="24">
        <f>(Table1[[#This Row],[Total Seats (Average)]]*0.15)</f>
        <v>27.75</v>
      </c>
      <c r="F6" s="24">
        <f>(Table1[[#This Row],[Total Seats (Average)]]*0.85)</f>
        <v>157.25</v>
      </c>
      <c r="G6" s="25">
        <v>0.8</v>
      </c>
      <c r="H6" s="24">
        <f t="shared" si="1"/>
        <v>873.6</v>
      </c>
      <c r="I6" s="26">
        <v>5900</v>
      </c>
      <c r="J6" s="25">
        <v>1.8100000000000007</v>
      </c>
      <c r="K6" s="26">
        <f t="shared" si="2"/>
        <v>262800</v>
      </c>
      <c r="L6" s="10">
        <f t="shared" si="0"/>
        <v>60</v>
      </c>
    </row>
    <row r="7" spans="1:12" ht="20" customHeight="1" x14ac:dyDescent="0.2">
      <c r="A7" s="5" t="s">
        <v>19</v>
      </c>
      <c r="B7" s="23" t="s">
        <v>9</v>
      </c>
      <c r="C7" s="23" t="s">
        <v>13</v>
      </c>
      <c r="D7" s="23">
        <v>206</v>
      </c>
      <c r="E7" s="24">
        <f>(Table1[[#This Row],[Total Seats (Average)]]*0.15)</f>
        <v>30.9</v>
      </c>
      <c r="F7" s="24">
        <f>(Table1[[#This Row],[Total Seats (Average)]]*0.85)</f>
        <v>175.1</v>
      </c>
      <c r="G7" s="25">
        <v>0.8</v>
      </c>
      <c r="H7" s="24">
        <f t="shared" si="1"/>
        <v>873.6</v>
      </c>
      <c r="I7" s="26">
        <v>6500</v>
      </c>
      <c r="J7" s="25">
        <v>1.5500000000000005</v>
      </c>
      <c r="K7" s="26">
        <f t="shared" si="2"/>
        <v>262800</v>
      </c>
      <c r="L7" s="10">
        <f t="shared" si="0"/>
        <v>60</v>
      </c>
    </row>
    <row r="8" spans="1:12" ht="20" customHeight="1" x14ac:dyDescent="0.2">
      <c r="A8" s="5" t="s">
        <v>20</v>
      </c>
      <c r="B8" s="23" t="s">
        <v>10</v>
      </c>
      <c r="C8" s="23" t="s">
        <v>12</v>
      </c>
      <c r="D8" s="23">
        <v>300</v>
      </c>
      <c r="E8" s="24">
        <f>(Table1[[#This Row],[Total Seats (Average)]]*0.15)</f>
        <v>45</v>
      </c>
      <c r="F8" s="24">
        <f>(Table1[[#This Row],[Total Seats (Average)]]*0.85)</f>
        <v>255</v>
      </c>
      <c r="G8" s="25">
        <v>0.82</v>
      </c>
      <c r="H8" s="24">
        <f t="shared" si="1"/>
        <v>895.43999999999994</v>
      </c>
      <c r="I8" s="26">
        <v>11750</v>
      </c>
      <c r="J8" s="25">
        <v>2.3400000000000012</v>
      </c>
      <c r="K8" s="26">
        <f t="shared" si="2"/>
        <v>262800</v>
      </c>
      <c r="L8" s="10">
        <f t="shared" si="0"/>
        <v>120</v>
      </c>
    </row>
    <row r="9" spans="1:12" ht="20" customHeight="1" x14ac:dyDescent="0.2">
      <c r="A9" s="5" t="s">
        <v>21</v>
      </c>
      <c r="B9" s="23" t="s">
        <v>10</v>
      </c>
      <c r="C9" s="23" t="s">
        <v>13</v>
      </c>
      <c r="D9" s="23">
        <v>330</v>
      </c>
      <c r="E9" s="24">
        <f>(Table1[[#This Row],[Total Seats (Average)]]*0.15)</f>
        <v>49.5</v>
      </c>
      <c r="F9" s="24">
        <f>(Table1[[#This Row],[Total Seats (Average)]]*0.85)</f>
        <v>280.5</v>
      </c>
      <c r="G9" s="25">
        <v>0.82</v>
      </c>
      <c r="H9" s="24">
        <f t="shared" si="1"/>
        <v>895.43999999999994</v>
      </c>
      <c r="I9" s="26">
        <v>13335</v>
      </c>
      <c r="J9" s="25">
        <v>1.8600000000000008</v>
      </c>
      <c r="K9" s="26">
        <f t="shared" si="2"/>
        <v>262800</v>
      </c>
      <c r="L9" s="10">
        <f t="shared" si="0"/>
        <v>120</v>
      </c>
    </row>
    <row r="10" spans="1:12" ht="20" customHeight="1" x14ac:dyDescent="0.2">
      <c r="A10" s="5" t="s">
        <v>22</v>
      </c>
      <c r="B10" s="23" t="s">
        <v>10</v>
      </c>
      <c r="C10" s="23" t="s">
        <v>12</v>
      </c>
      <c r="D10" s="23">
        <v>335</v>
      </c>
      <c r="E10" s="24">
        <f>(Table1[[#This Row],[Total Seats (Average)]]*0.15)</f>
        <v>50.25</v>
      </c>
      <c r="F10" s="24">
        <f>(Table1[[#This Row],[Total Seats (Average)]]*0.85)</f>
        <v>284.75</v>
      </c>
      <c r="G10" s="25">
        <v>0.82</v>
      </c>
      <c r="H10" s="24">
        <f t="shared" si="1"/>
        <v>895.43999999999994</v>
      </c>
      <c r="I10" s="26">
        <v>13500</v>
      </c>
      <c r="J10" s="25">
        <v>2.4400000000000013</v>
      </c>
      <c r="K10" s="26">
        <f t="shared" si="2"/>
        <v>262800</v>
      </c>
      <c r="L10" s="10">
        <f t="shared" si="0"/>
        <v>120</v>
      </c>
    </row>
    <row r="11" spans="1:12" ht="20" customHeight="1" x14ac:dyDescent="0.2">
      <c r="A11" s="5" t="s">
        <v>23</v>
      </c>
      <c r="B11" s="23" t="s">
        <v>10</v>
      </c>
      <c r="C11" s="23" t="s">
        <v>12</v>
      </c>
      <c r="D11" s="23">
        <v>380</v>
      </c>
      <c r="E11" s="24">
        <f>(Table1[[#This Row],[Total Seats (Average)]]*0.15)</f>
        <v>57</v>
      </c>
      <c r="F11" s="24">
        <f>(Table1[[#This Row],[Total Seats (Average)]]*0.85)</f>
        <v>323</v>
      </c>
      <c r="G11" s="25">
        <v>0.82</v>
      </c>
      <c r="H11" s="24">
        <f t="shared" si="1"/>
        <v>895.43999999999994</v>
      </c>
      <c r="I11" s="26">
        <v>14450</v>
      </c>
      <c r="J11" s="25">
        <v>2.3800000000000012</v>
      </c>
      <c r="K11" s="26">
        <f t="shared" si="2"/>
        <v>262800</v>
      </c>
      <c r="L11" s="10">
        <f t="shared" si="0"/>
        <v>120</v>
      </c>
    </row>
    <row r="12" spans="1:12" ht="20" customHeight="1" x14ac:dyDescent="0.2">
      <c r="A12" s="5" t="s">
        <v>24</v>
      </c>
      <c r="B12" s="23" t="s">
        <v>10</v>
      </c>
      <c r="C12" s="23" t="s">
        <v>13</v>
      </c>
      <c r="D12" s="23">
        <v>315</v>
      </c>
      <c r="E12" s="24">
        <f>(Table1[[#This Row],[Total Seats (Average)]]*0.15)</f>
        <v>47.25</v>
      </c>
      <c r="F12" s="24">
        <f>(Table1[[#This Row],[Total Seats (Average)]]*0.85)</f>
        <v>267.75</v>
      </c>
      <c r="G12" s="25">
        <v>0.85</v>
      </c>
      <c r="H12" s="24">
        <f>(G12*1092)</f>
        <v>928.19999999999993</v>
      </c>
      <c r="I12" s="26">
        <v>15370</v>
      </c>
      <c r="J12" s="25">
        <v>1.7800000000000007</v>
      </c>
      <c r="K12" s="26">
        <f t="shared" si="2"/>
        <v>262800</v>
      </c>
      <c r="L12" s="10">
        <f t="shared" si="0"/>
        <v>120</v>
      </c>
    </row>
    <row r="13" spans="1:12" ht="20" customHeight="1" x14ac:dyDescent="0.2">
      <c r="A13" s="5" t="s">
        <v>25</v>
      </c>
      <c r="B13" s="23" t="s">
        <v>10</v>
      </c>
      <c r="C13" s="23" t="s">
        <v>12</v>
      </c>
      <c r="D13" s="23">
        <v>575</v>
      </c>
      <c r="E13" s="24">
        <f>(Table1[[#This Row],[Total Seats (Average)]]*0.15)</f>
        <v>86.25</v>
      </c>
      <c r="F13" s="24">
        <f>(Table1[[#This Row],[Total Seats (Average)]]*0.85)</f>
        <v>488.75</v>
      </c>
      <c r="G13" s="25">
        <v>0.85</v>
      </c>
      <c r="H13" s="24">
        <f t="shared" ref="H13:H21" si="3">(G13*1092)</f>
        <v>928.19999999999993</v>
      </c>
      <c r="I13" s="26">
        <v>14800</v>
      </c>
      <c r="J13" s="25">
        <v>2.4400000000000013</v>
      </c>
      <c r="K13" s="26">
        <f t="shared" si="2"/>
        <v>262800</v>
      </c>
      <c r="L13" s="10">
        <f t="shared" ref="L13:L21" si="4">IF(B13="Narrow-Body",60,120)</f>
        <v>120</v>
      </c>
    </row>
    <row r="14" spans="1:12" ht="20" customHeight="1" x14ac:dyDescent="0.2">
      <c r="A14" s="5" t="s">
        <v>26</v>
      </c>
      <c r="B14" s="23" t="s">
        <v>9</v>
      </c>
      <c r="C14" s="23" t="s">
        <v>13</v>
      </c>
      <c r="D14" s="23">
        <v>178</v>
      </c>
      <c r="E14" s="24">
        <f>(Table1[[#This Row],[Total Seats (Average)]]*0.15)</f>
        <v>26.7</v>
      </c>
      <c r="F14" s="24">
        <f>(Table1[[#This Row],[Total Seats (Average)]]*0.85)</f>
        <v>151.29999999999998</v>
      </c>
      <c r="G14" s="25">
        <v>0.79</v>
      </c>
      <c r="H14" s="24">
        <f t="shared" si="3"/>
        <v>862.68000000000006</v>
      </c>
      <c r="I14" s="26">
        <v>6500</v>
      </c>
      <c r="J14" s="25">
        <v>1.4900000000000004</v>
      </c>
      <c r="K14" s="26">
        <f t="shared" si="2"/>
        <v>262800</v>
      </c>
      <c r="L14" s="10">
        <f t="shared" si="4"/>
        <v>60</v>
      </c>
    </row>
    <row r="15" spans="1:12" ht="20" customHeight="1" x14ac:dyDescent="0.2">
      <c r="A15" s="5" t="s">
        <v>27</v>
      </c>
      <c r="B15" s="23" t="s">
        <v>9</v>
      </c>
      <c r="C15" s="23" t="s">
        <v>13</v>
      </c>
      <c r="D15" s="23">
        <v>193</v>
      </c>
      <c r="E15" s="24">
        <f>(Table1[[#This Row],[Total Seats (Average)]]*0.15)</f>
        <v>28.95</v>
      </c>
      <c r="F15" s="24">
        <f>(Table1[[#This Row],[Total Seats (Average)]]*0.85)</f>
        <v>164.04999999999998</v>
      </c>
      <c r="G15" s="25">
        <v>0.79</v>
      </c>
      <c r="H15" s="24">
        <f t="shared" si="3"/>
        <v>862.68000000000006</v>
      </c>
      <c r="I15" s="26">
        <v>6100</v>
      </c>
      <c r="J15" s="25">
        <v>1.6100000000000005</v>
      </c>
      <c r="K15" s="26">
        <f t="shared" si="2"/>
        <v>262800</v>
      </c>
      <c r="L15" s="10">
        <f t="shared" si="4"/>
        <v>60</v>
      </c>
    </row>
    <row r="16" spans="1:12" ht="20" customHeight="1" x14ac:dyDescent="0.2">
      <c r="A16" s="5" t="s">
        <v>28</v>
      </c>
      <c r="B16" s="23" t="s">
        <v>9</v>
      </c>
      <c r="C16" s="23" t="s">
        <v>12</v>
      </c>
      <c r="D16" s="23">
        <v>160</v>
      </c>
      <c r="E16" s="24">
        <f>(Table1[[#This Row],[Total Seats (Average)]]*0.15)</f>
        <v>24</v>
      </c>
      <c r="F16" s="24">
        <f>(Table1[[#This Row],[Total Seats (Average)]]*0.85)</f>
        <v>136</v>
      </c>
      <c r="G16" s="25">
        <v>0.79</v>
      </c>
      <c r="H16" s="24">
        <f t="shared" si="3"/>
        <v>862.68000000000006</v>
      </c>
      <c r="I16" s="26">
        <v>5440</v>
      </c>
      <c r="J16" s="25">
        <v>1.7200000000000006</v>
      </c>
      <c r="K16" s="26">
        <f t="shared" si="2"/>
        <v>262800</v>
      </c>
      <c r="L16" s="10">
        <f t="shared" si="4"/>
        <v>60</v>
      </c>
    </row>
    <row r="17" spans="1:12" ht="20" customHeight="1" x14ac:dyDescent="0.2">
      <c r="A17" s="5" t="s">
        <v>29</v>
      </c>
      <c r="B17" s="23" t="s">
        <v>9</v>
      </c>
      <c r="C17" s="23" t="s">
        <v>12</v>
      </c>
      <c r="D17" s="23">
        <v>177</v>
      </c>
      <c r="E17" s="24">
        <f>(Table1[[#This Row],[Total Seats (Average)]]*0.15)</f>
        <v>26.55</v>
      </c>
      <c r="F17" s="24">
        <f>(Table1[[#This Row],[Total Seats (Average)]]*0.85)</f>
        <v>150.44999999999999</v>
      </c>
      <c r="G17" s="25">
        <v>0.79</v>
      </c>
      <c r="H17" s="24">
        <f t="shared" si="3"/>
        <v>862.68000000000006</v>
      </c>
      <c r="I17" s="26">
        <v>5460</v>
      </c>
      <c r="J17" s="25">
        <v>1.8400000000000007</v>
      </c>
      <c r="K17" s="26">
        <f t="shared" si="2"/>
        <v>262800</v>
      </c>
      <c r="L17" s="10">
        <f t="shared" si="4"/>
        <v>60</v>
      </c>
    </row>
    <row r="18" spans="1:12" ht="20" customHeight="1" x14ac:dyDescent="0.2">
      <c r="A18" s="5" t="s">
        <v>30</v>
      </c>
      <c r="B18" s="23" t="s">
        <v>10</v>
      </c>
      <c r="C18" s="23" t="s">
        <v>12</v>
      </c>
      <c r="D18" s="23">
        <v>416</v>
      </c>
      <c r="E18" s="24">
        <f>(Table1[[#This Row],[Total Seats (Average)]]*0.15)</f>
        <v>62.4</v>
      </c>
      <c r="F18" s="24">
        <f>(Table1[[#This Row],[Total Seats (Average)]]*0.85)</f>
        <v>353.59999999999997</v>
      </c>
      <c r="G18" s="25">
        <v>0.85499999999999998</v>
      </c>
      <c r="H18" s="24">
        <f t="shared" si="3"/>
        <v>933.66</v>
      </c>
      <c r="I18" s="26">
        <v>14205</v>
      </c>
      <c r="J18" s="25">
        <v>3.5600000000000023</v>
      </c>
      <c r="K18" s="26">
        <f t="shared" si="2"/>
        <v>262800</v>
      </c>
      <c r="L18" s="10">
        <f t="shared" si="4"/>
        <v>120</v>
      </c>
    </row>
    <row r="19" spans="1:12" ht="20" customHeight="1" x14ac:dyDescent="0.2">
      <c r="A19" s="5" t="s">
        <v>31</v>
      </c>
      <c r="B19" s="23" t="s">
        <v>10</v>
      </c>
      <c r="C19" s="23" t="s">
        <v>13</v>
      </c>
      <c r="D19" s="23">
        <v>467</v>
      </c>
      <c r="E19" s="24">
        <f>(Table1[[#This Row],[Total Seats (Average)]]*0.15)</f>
        <v>70.05</v>
      </c>
      <c r="F19" s="24">
        <f>(Table1[[#This Row],[Total Seats (Average)]]*0.85)</f>
        <v>396.95</v>
      </c>
      <c r="G19" s="25">
        <v>0.85499999999999998</v>
      </c>
      <c r="H19" s="24">
        <f t="shared" si="3"/>
        <v>933.66</v>
      </c>
      <c r="I19" s="26">
        <v>14320</v>
      </c>
      <c r="J19" s="25">
        <v>2.6400000000000015</v>
      </c>
      <c r="K19" s="26">
        <f t="shared" si="2"/>
        <v>262800</v>
      </c>
      <c r="L19" s="10">
        <f t="shared" si="4"/>
        <v>120</v>
      </c>
    </row>
    <row r="20" spans="1:12" ht="20" customHeight="1" x14ac:dyDescent="0.2">
      <c r="A20" s="5" t="s">
        <v>32</v>
      </c>
      <c r="B20" s="23" t="s">
        <v>10</v>
      </c>
      <c r="C20" s="23" t="s">
        <v>12</v>
      </c>
      <c r="D20" s="23">
        <v>296</v>
      </c>
      <c r="E20" s="24">
        <f>(Table1[[#This Row],[Total Seats (Average)]]*0.15)</f>
        <v>44.4</v>
      </c>
      <c r="F20" s="24">
        <f>(Table1[[#This Row],[Total Seats (Average)]]*0.85)</f>
        <v>251.6</v>
      </c>
      <c r="G20" s="25">
        <v>0.8</v>
      </c>
      <c r="H20" s="24">
        <f t="shared" si="3"/>
        <v>873.6</v>
      </c>
      <c r="I20" s="26">
        <v>10415</v>
      </c>
      <c r="J20" s="25">
        <v>2.7400000000000015</v>
      </c>
      <c r="K20" s="26">
        <f t="shared" si="2"/>
        <v>262800</v>
      </c>
      <c r="L20" s="10">
        <f t="shared" si="4"/>
        <v>120</v>
      </c>
    </row>
    <row r="21" spans="1:12" ht="20" customHeight="1" x14ac:dyDescent="0.2">
      <c r="A21" s="5" t="s">
        <v>33</v>
      </c>
      <c r="B21" s="23" t="s">
        <v>10</v>
      </c>
      <c r="C21" s="23" t="s">
        <v>12</v>
      </c>
      <c r="D21" s="23">
        <v>396</v>
      </c>
      <c r="E21" s="24">
        <f>(Table1[[#This Row],[Total Seats (Average)]]*0.15)</f>
        <v>59.4</v>
      </c>
      <c r="F21" s="24">
        <f>(Table1[[#This Row],[Total Seats (Average)]]*0.85)</f>
        <v>336.59999999999997</v>
      </c>
      <c r="G21" s="25">
        <v>0.84</v>
      </c>
      <c r="H21" s="24">
        <f t="shared" si="3"/>
        <v>917.28</v>
      </c>
      <c r="I21" s="26">
        <v>13650</v>
      </c>
      <c r="J21" s="25">
        <v>2.5000000000000013</v>
      </c>
      <c r="K21" s="26">
        <f t="shared" si="2"/>
        <v>262800</v>
      </c>
      <c r="L21" s="10">
        <f t="shared" si="4"/>
        <v>120</v>
      </c>
    </row>
    <row r="22" spans="1:12" ht="20" customHeight="1" thickBot="1" x14ac:dyDescent="0.25">
      <c r="A22" s="6" t="s">
        <v>34</v>
      </c>
      <c r="B22" s="8" t="s">
        <v>10</v>
      </c>
      <c r="C22" s="8" t="s">
        <v>13</v>
      </c>
      <c r="D22" s="8">
        <v>290</v>
      </c>
      <c r="E22" s="3">
        <f>(Table1[[#This Row],[Total Seats (Average)]]*0.15)</f>
        <v>43.5</v>
      </c>
      <c r="F22" s="3">
        <f>(Table1[[#This Row],[Total Seats (Average)]]*0.85)</f>
        <v>246.5</v>
      </c>
      <c r="G22" s="18">
        <v>0.85</v>
      </c>
      <c r="H22" s="3">
        <f>(G22*1092)</f>
        <v>928.19999999999993</v>
      </c>
      <c r="I22" s="16">
        <v>14140</v>
      </c>
      <c r="J22" s="18">
        <v>1.7600000000000007</v>
      </c>
      <c r="K22" s="16">
        <f t="shared" si="2"/>
        <v>262800</v>
      </c>
      <c r="L22" s="11">
        <f t="shared" ref="L22" si="5">IF(B22="Narrow-Body",60,120)</f>
        <v>120</v>
      </c>
    </row>
    <row r="23" spans="1:12" ht="20" customHeight="1" thickBot="1" x14ac:dyDescent="0.25"/>
    <row r="24" spans="1:12" ht="20" customHeight="1" thickBot="1" x14ac:dyDescent="0.25">
      <c r="A24" s="19" t="s">
        <v>37</v>
      </c>
      <c r="B24" s="20" t="s">
        <v>37</v>
      </c>
      <c r="C24" s="20" t="s">
        <v>37</v>
      </c>
      <c r="D24" s="20" t="s">
        <v>40</v>
      </c>
      <c r="E24" s="20" t="s">
        <v>41</v>
      </c>
      <c r="F24" s="20" t="s">
        <v>41</v>
      </c>
      <c r="G24" s="20" t="s">
        <v>36</v>
      </c>
      <c r="H24" s="21" t="s">
        <v>37</v>
      </c>
      <c r="I24" s="20" t="s">
        <v>36</v>
      </c>
      <c r="J24" s="20" t="s">
        <v>38</v>
      </c>
      <c r="K24" s="20" t="s">
        <v>35</v>
      </c>
      <c r="L24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Aircraft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2023-07-28T15:03:42Z</dcterms:created>
  <dcterms:modified xsi:type="dcterms:W3CDTF">2023-09-06T19:14:32Z</dcterms:modified>
</cp:coreProperties>
</file>