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fcolaborativo.sharepoint.com/sites/DPFE-DGTP-Pedro-MEF/Shared Documents/Pedro - MEF/pportocarrero.MEF/Proyectos/Petroperu/Dashboard/"/>
    </mc:Choice>
  </mc:AlternateContent>
  <xr:revisionPtr revIDLastSave="721" documentId="8_{5C0DBD7B-3721-4EC2-A936-715170DE2459}" xr6:coauthVersionLast="47" xr6:coauthVersionMax="47" xr10:uidLastSave="{B5A2B30B-6A58-47C9-B6D5-9066BFD1107A}"/>
  <bookViews>
    <workbookView xWindow="50640" yWindow="3690" windowWidth="19665" windowHeight="11460" activeTab="2" xr2:uid="{6CC1D3B2-F88B-457D-8B66-BBE6E2F7DA44}"/>
  </bookViews>
  <sheets>
    <sheet name="Balance General" sheetId="1" r:id="rId1"/>
    <sheet name="Estado resultados" sheetId="3" r:id="rId2"/>
    <sheet name="Ratios" sheetId="2" r:id="rId3"/>
    <sheet name="Covenant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C23" i="2" l="1"/>
  <c r="D23" i="2"/>
  <c r="E23" i="2"/>
  <c r="F23" i="2"/>
  <c r="G23" i="2"/>
  <c r="B23" i="2"/>
  <c r="B22" i="2"/>
  <c r="C22" i="2"/>
  <c r="D22" i="2"/>
  <c r="F22" i="2"/>
  <c r="G22" i="2"/>
  <c r="E22" i="2"/>
  <c r="C21" i="2"/>
  <c r="D21" i="2"/>
  <c r="E21" i="2"/>
  <c r="F21" i="2"/>
  <c r="G21" i="2"/>
  <c r="B21" i="2"/>
  <c r="C20" i="2"/>
  <c r="D20" i="2"/>
  <c r="E20" i="2"/>
  <c r="F20" i="2"/>
  <c r="G20" i="2"/>
  <c r="B20" i="2"/>
  <c r="C12" i="2"/>
  <c r="D12" i="2"/>
  <c r="E12" i="2"/>
  <c r="F12" i="2"/>
  <c r="G12" i="2"/>
  <c r="B12" i="2"/>
  <c r="F10" i="2"/>
  <c r="C10" i="2"/>
  <c r="D10" i="2"/>
  <c r="E10" i="2"/>
  <c r="G10" i="2"/>
  <c r="B10" i="2"/>
  <c r="B9" i="2"/>
  <c r="C9" i="2"/>
  <c r="D9" i="2"/>
  <c r="F9" i="2"/>
  <c r="G9" i="2"/>
  <c r="E9" i="2"/>
  <c r="B8" i="2"/>
  <c r="C8" i="2"/>
  <c r="D8" i="2"/>
  <c r="F8" i="2"/>
  <c r="G8" i="2"/>
  <c r="E8" i="2"/>
  <c r="B13" i="3"/>
  <c r="B17" i="3" s="1"/>
  <c r="G12" i="3"/>
  <c r="F12" i="3"/>
  <c r="E12" i="3"/>
  <c r="D12" i="3"/>
  <c r="C12" i="3"/>
  <c r="B12" i="3"/>
  <c r="B4" i="3"/>
  <c r="B6" i="3" s="1"/>
  <c r="C4" i="3"/>
  <c r="C6" i="3" s="1"/>
  <c r="D4" i="3"/>
  <c r="D6" i="3" s="1"/>
  <c r="D13" i="3" s="1"/>
  <c r="D17" i="3" s="1"/>
  <c r="D19" i="3" s="1"/>
  <c r="D22" i="3" s="1"/>
  <c r="E4" i="3"/>
  <c r="E6" i="3" s="1"/>
  <c r="F4" i="3"/>
  <c r="F6" i="3" s="1"/>
  <c r="G4" i="3"/>
  <c r="G6" i="3" s="1"/>
  <c r="G13" i="3" l="1"/>
  <c r="G17" i="3" s="1"/>
  <c r="G19" i="3" s="1"/>
  <c r="G22" i="3" s="1"/>
  <c r="F13" i="3"/>
  <c r="F17" i="3" s="1"/>
  <c r="F19" i="3" s="1"/>
  <c r="F22" i="3" s="1"/>
  <c r="E13" i="3"/>
  <c r="E17" i="3" s="1"/>
  <c r="E19" i="3" s="1"/>
  <c r="E22" i="3" s="1"/>
  <c r="C13" i="3"/>
  <c r="C17" i="3" s="1"/>
  <c r="C19" i="3" s="1"/>
  <c r="C22" i="3" s="1"/>
  <c r="B19" i="3"/>
  <c r="B22" i="3" s="1"/>
  <c r="C16" i="1"/>
  <c r="D16" i="1"/>
  <c r="E16" i="1"/>
  <c r="F16" i="1"/>
  <c r="G16" i="1"/>
  <c r="B16" i="1"/>
  <c r="B17" i="1" s="1"/>
  <c r="C28" i="1"/>
  <c r="D28" i="1"/>
  <c r="E28" i="1"/>
  <c r="F28" i="1"/>
  <c r="G28" i="1"/>
  <c r="B28" i="1"/>
  <c r="C23" i="1"/>
  <c r="D23" i="1"/>
  <c r="E23" i="1"/>
  <c r="F23" i="1"/>
  <c r="G23" i="1"/>
  <c r="B23" i="1"/>
  <c r="G35" i="1"/>
  <c r="G25" i="2" s="1"/>
  <c r="F35" i="1"/>
  <c r="F25" i="2" s="1"/>
  <c r="E35" i="1"/>
  <c r="E25" i="2" s="1"/>
  <c r="D35" i="1"/>
  <c r="D25" i="2" s="1"/>
  <c r="C35" i="1"/>
  <c r="C25" i="2" s="1"/>
  <c r="B35" i="1"/>
  <c r="B25" i="2" s="1"/>
  <c r="C9" i="1"/>
  <c r="C17" i="1" s="1"/>
  <c r="D9" i="1"/>
  <c r="E9" i="1"/>
  <c r="F9" i="1"/>
  <c r="G9" i="1"/>
  <c r="F17" i="2" l="1"/>
  <c r="G17" i="2"/>
  <c r="B17" i="2"/>
  <c r="E5" i="2"/>
  <c r="E2" i="2"/>
  <c r="E3" i="2"/>
  <c r="C16" i="2"/>
  <c r="C4" i="2"/>
  <c r="C3" i="2"/>
  <c r="C2" i="2"/>
  <c r="C5" i="2"/>
  <c r="B5" i="2"/>
  <c r="B3" i="2"/>
  <c r="B2" i="2"/>
  <c r="E17" i="2"/>
  <c r="D17" i="2"/>
  <c r="C17" i="2"/>
  <c r="D16" i="2"/>
  <c r="D4" i="2"/>
  <c r="D3" i="2"/>
  <c r="D5" i="2"/>
  <c r="D2" i="2"/>
  <c r="B16" i="2"/>
  <c r="B4" i="2"/>
  <c r="G16" i="2"/>
  <c r="G4" i="2"/>
  <c r="G3" i="2"/>
  <c r="G5" i="2"/>
  <c r="G2" i="2"/>
  <c r="F16" i="2"/>
  <c r="F4" i="2"/>
  <c r="F2" i="2"/>
  <c r="F5" i="2"/>
  <c r="F3" i="2"/>
  <c r="E16" i="2"/>
  <c r="E4" i="2"/>
  <c r="E17" i="1"/>
  <c r="D17" i="1"/>
  <c r="B29" i="1"/>
  <c r="D29" i="1"/>
  <c r="E29" i="1"/>
  <c r="F29" i="1"/>
  <c r="G29" i="1"/>
  <c r="C29" i="1"/>
  <c r="G17" i="1"/>
  <c r="F17" i="1"/>
  <c r="B24" i="2" l="1"/>
  <c r="B11" i="2"/>
  <c r="B36" i="1"/>
  <c r="B15" i="2"/>
  <c r="F24" i="2"/>
  <c r="F11" i="2"/>
  <c r="D11" i="2"/>
  <c r="D24" i="2"/>
  <c r="C11" i="2"/>
  <c r="C24" i="2"/>
  <c r="E24" i="2"/>
  <c r="E11" i="2"/>
  <c r="G11" i="2"/>
  <c r="G24" i="2"/>
  <c r="C36" i="1"/>
  <c r="C15" i="2"/>
  <c r="G36" i="1"/>
  <c r="G15" i="2"/>
  <c r="F36" i="1"/>
  <c r="F15" i="2"/>
  <c r="E36" i="1"/>
  <c r="E15" i="2"/>
  <c r="D36" i="1"/>
  <c r="D15" i="2"/>
</calcChain>
</file>

<file path=xl/sharedStrings.xml><?xml version="1.0" encoding="utf-8"?>
<sst xmlns="http://schemas.openxmlformats.org/spreadsheetml/2006/main" count="98" uniqueCount="93">
  <si>
    <t>Efectivo y equivalente de efectivo</t>
  </si>
  <si>
    <t>Cuentas por cobrar comerciales</t>
  </si>
  <si>
    <t>Otras cuentas por cobrar</t>
  </si>
  <si>
    <t>Otros activos financieros al costo amortizado</t>
  </si>
  <si>
    <t>Inventarios</t>
  </si>
  <si>
    <t>Otros activos</t>
  </si>
  <si>
    <t>Activos mantenidos para la venta</t>
  </si>
  <si>
    <t>Total activo corriente</t>
  </si>
  <si>
    <t>Propiedad, planta y equipo</t>
  </si>
  <si>
    <t>Propiedades de inversiòn</t>
  </si>
  <si>
    <t>Activos intangibles</t>
  </si>
  <si>
    <t>Activos por derecho de uso</t>
  </si>
  <si>
    <t>Total activo no corriente</t>
  </si>
  <si>
    <t>TOTAL ACTIVO</t>
  </si>
  <si>
    <t>Otros pasivos financieros</t>
  </si>
  <si>
    <t>Cuentas por pagar comerciales</t>
  </si>
  <si>
    <t>Otras cuentas por pagar comerciales</t>
  </si>
  <si>
    <t>Otras provisiones</t>
  </si>
  <si>
    <t>Pasivos por arrendamientos</t>
  </si>
  <si>
    <t>Total pasivo corriente</t>
  </si>
  <si>
    <t>Provisiones</t>
  </si>
  <si>
    <t>Pasivos por impuestos diferidos</t>
  </si>
  <si>
    <t>Total pasivo no corriente</t>
  </si>
  <si>
    <t>TOTAL PASIVO</t>
  </si>
  <si>
    <t>Capital social</t>
  </si>
  <si>
    <t>Capital adicional</t>
  </si>
  <si>
    <t>Reserva legal</t>
  </si>
  <si>
    <t>Otras reservas del patrimonio</t>
  </si>
  <si>
    <t>Resultados acumulados</t>
  </si>
  <si>
    <t>TOTAL PATRIMONIO</t>
  </si>
  <si>
    <t>TOTAL PASIVO Y PATRIMONIO</t>
  </si>
  <si>
    <t>Ingresos de actividades ordinarias</t>
  </si>
  <si>
    <t>Otros ingresos operacionales</t>
  </si>
  <si>
    <t>Total ingresos</t>
  </si>
  <si>
    <t>Costo de ventas</t>
  </si>
  <si>
    <t>Ganancia bruta</t>
  </si>
  <si>
    <t>Gastos de ventas de distribución</t>
  </si>
  <si>
    <t>Gastos de administración</t>
  </si>
  <si>
    <t>Otros ingresos</t>
  </si>
  <si>
    <t>Deterioro de activos</t>
  </si>
  <si>
    <t>Otros gastos</t>
  </si>
  <si>
    <t>Total gastos de operación</t>
  </si>
  <si>
    <t>(Pérdida) Ganancia por actividades de operación</t>
  </si>
  <si>
    <t>Ingresos financieros</t>
  </si>
  <si>
    <t>Gastos financieros</t>
  </si>
  <si>
    <t>Diferencia de cambio neta</t>
  </si>
  <si>
    <t>Resultado antes del impuesto a la ganancia</t>
  </si>
  <si>
    <t>Gasto por impuesto a las ganancias</t>
  </si>
  <si>
    <t>Resultado neto del periodo</t>
  </si>
  <si>
    <t>Resultados de instrumentos derivados</t>
  </si>
  <si>
    <t>Efecto de traducción monetaria</t>
  </si>
  <si>
    <t>Total resultados integrales</t>
  </si>
  <si>
    <t>LIQUIDEZ</t>
  </si>
  <si>
    <t>Fórmulas</t>
  </si>
  <si>
    <t>Liquidez</t>
  </si>
  <si>
    <t>AC/PC</t>
  </si>
  <si>
    <t>Prueba ácida</t>
  </si>
  <si>
    <t>(AC-Inv)/PC</t>
  </si>
  <si>
    <t>Prueba defensiva</t>
  </si>
  <si>
    <t>Caja/PC%</t>
  </si>
  <si>
    <t>Capital de trabajo</t>
  </si>
  <si>
    <t>AC-PC</t>
  </si>
  <si>
    <t>EFICIENCIA</t>
  </si>
  <si>
    <t>Rotación de cartera</t>
  </si>
  <si>
    <t>CxC*360/Ventas</t>
  </si>
  <si>
    <t>Rotación de inventarios</t>
  </si>
  <si>
    <t>Inv*360/Costo ventas</t>
  </si>
  <si>
    <t>Rotación de caja</t>
  </si>
  <si>
    <t>Caja*360/Ventas</t>
  </si>
  <si>
    <t>Rotación de activos</t>
  </si>
  <si>
    <t>Ventas/Activos</t>
  </si>
  <si>
    <t>Rotación de activo fijo</t>
  </si>
  <si>
    <t>Ventas/Activo fijo</t>
  </si>
  <si>
    <t>SOLVENCIA</t>
  </si>
  <si>
    <t>Endeudamiento</t>
  </si>
  <si>
    <t>Pasivo/Patrimonio</t>
  </si>
  <si>
    <t>Endeudamiento de CP</t>
  </si>
  <si>
    <t>PC/Patrimonio</t>
  </si>
  <si>
    <t>Endeudamiento de LP</t>
  </si>
  <si>
    <t>PNC/Patrimonio</t>
  </si>
  <si>
    <t>RENTABILIDAD</t>
  </si>
  <si>
    <t>Ingresos en millones USD</t>
  </si>
  <si>
    <t>Margen bruto</t>
  </si>
  <si>
    <t>Margen bruto / Ingresos %</t>
  </si>
  <si>
    <t>Margen operativo</t>
  </si>
  <si>
    <t>Margen operativo / Ingresos %</t>
  </si>
  <si>
    <t>Margen neto</t>
  </si>
  <si>
    <t>Resultado neto / Ingresos %</t>
  </si>
  <si>
    <t>ROA</t>
  </si>
  <si>
    <t>Resultado neto / Activos</t>
  </si>
  <si>
    <t>ROE</t>
  </si>
  <si>
    <t>Resultado neto / Patrimonio</t>
  </si>
  <si>
    <t>Deuda neta / 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</si>
</sst>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3" fontId="1" fillId="2" borderId="0" xfId="0" applyNumberFormat="1" applyFont="1" applyFill="1"/>
    <xf numFmtId="3" fontId="0" fillId="2" borderId="0" xfId="0" applyNumberFormat="1" applyFill="1"/>
    <xf numFmtId="1" fontId="1" fillId="2" borderId="0" xfId="0" applyNumberFormat="1" applyFont="1" applyFill="1"/>
    <xf numFmtId="3" fontId="1" fillId="3" borderId="0" xfId="0" applyNumberFormat="1" applyFont="1" applyFill="1"/>
    <xf numFmtId="3" fontId="1" fillId="4" borderId="0" xfId="0" applyNumberFormat="1" applyFont="1" applyFill="1"/>
    <xf numFmtId="164" fontId="0" fillId="2" borderId="0" xfId="1" applyNumberFormat="1" applyFont="1" applyFill="1"/>
    <xf numFmtId="0" fontId="1" fillId="5" borderId="0" xfId="0" applyFont="1" applyFill="1"/>
    <xf numFmtId="0" fontId="1" fillId="2" borderId="0" xfId="0" applyFont="1" applyFill="1"/>
    <xf numFmtId="0" fontId="0" fillId="2" borderId="0" xfId="0" applyFill="1"/>
    <xf numFmtId="3" fontId="0" fillId="4" borderId="0" xfId="0" applyNumberFormat="1" applyFill="1"/>
    <xf numFmtId="2" fontId="0" fillId="2" borderId="0" xfId="0" applyNumberFormat="1" applyFill="1"/>
    <xf numFmtId="9" fontId="0" fillId="2" borderId="0" xfId="1" applyFont="1" applyFill="1"/>
    <xf numFmtId="1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0410-D9B7-476C-A109-6AB58D64C78E}">
  <sheetPr>
    <pageSetUpPr fitToPage="1"/>
  </sheetPr>
  <dimension ref="A1:G36"/>
  <sheetViews>
    <sheetView zoomScale="145" zoomScaleNormal="145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.3046875" defaultRowHeight="14.6" x14ac:dyDescent="0.4"/>
  <cols>
    <col min="1" max="1" width="38.15234375" style="2" bestFit="1" customWidth="1"/>
    <col min="2" max="16384" width="9.3046875" style="2"/>
  </cols>
  <sheetData>
    <row r="1" spans="1:7" s="3" customFormat="1" x14ac:dyDescent="0.4">
      <c r="B1" s="3">
        <v>2016</v>
      </c>
      <c r="C1" s="3">
        <v>2017</v>
      </c>
      <c r="D1" s="3">
        <v>2018</v>
      </c>
      <c r="E1" s="3">
        <v>2019</v>
      </c>
      <c r="F1" s="3">
        <v>2020</v>
      </c>
      <c r="G1" s="3">
        <v>2021</v>
      </c>
    </row>
    <row r="2" spans="1:7" x14ac:dyDescent="0.4">
      <c r="A2" s="2" t="s">
        <v>0</v>
      </c>
      <c r="B2" s="2">
        <v>74005</v>
      </c>
      <c r="C2" s="2">
        <v>666141</v>
      </c>
      <c r="D2" s="2">
        <v>528700</v>
      </c>
      <c r="E2" s="2">
        <v>375699</v>
      </c>
      <c r="F2" s="2">
        <v>84818</v>
      </c>
      <c r="G2" s="2">
        <v>239557</v>
      </c>
    </row>
    <row r="3" spans="1:7" x14ac:dyDescent="0.4">
      <c r="A3" s="2" t="s">
        <v>1</v>
      </c>
      <c r="B3" s="2">
        <v>266124</v>
      </c>
      <c r="C3" s="2">
        <v>343303</v>
      </c>
      <c r="D3" s="2">
        <v>438698</v>
      </c>
      <c r="E3" s="2">
        <v>362632</v>
      </c>
      <c r="F3" s="2">
        <v>287853</v>
      </c>
      <c r="G3" s="2">
        <v>315424</v>
      </c>
    </row>
    <row r="4" spans="1:7" x14ac:dyDescent="0.4">
      <c r="A4" s="2" t="s">
        <v>2</v>
      </c>
      <c r="B4" s="2">
        <v>207791</v>
      </c>
      <c r="C4" s="2">
        <v>661227</v>
      </c>
      <c r="D4" s="2">
        <v>1455757</v>
      </c>
      <c r="E4" s="2">
        <v>168627</v>
      </c>
      <c r="F4" s="2">
        <v>157282</v>
      </c>
      <c r="G4" s="2">
        <v>273836</v>
      </c>
    </row>
    <row r="5" spans="1:7" x14ac:dyDescent="0.4">
      <c r="A5" s="2" t="s">
        <v>3</v>
      </c>
      <c r="E5" s="2">
        <v>5364</v>
      </c>
      <c r="F5" s="2">
        <v>35</v>
      </c>
      <c r="G5" s="2">
        <v>74</v>
      </c>
    </row>
    <row r="6" spans="1:7" x14ac:dyDescent="0.4">
      <c r="A6" s="2" t="s">
        <v>4</v>
      </c>
      <c r="B6" s="2">
        <v>595704</v>
      </c>
      <c r="C6" s="2">
        <v>643611</v>
      </c>
      <c r="D6" s="2">
        <v>590537</v>
      </c>
      <c r="E6" s="2">
        <v>654419</v>
      </c>
      <c r="F6" s="2">
        <v>417612</v>
      </c>
      <c r="G6" s="2">
        <v>641323</v>
      </c>
    </row>
    <row r="7" spans="1:7" x14ac:dyDescent="0.4">
      <c r="A7" s="2" t="s">
        <v>5</v>
      </c>
      <c r="B7" s="2">
        <v>4409</v>
      </c>
      <c r="C7" s="2">
        <v>4889</v>
      </c>
      <c r="D7" s="2">
        <v>431</v>
      </c>
      <c r="E7" s="2">
        <v>4259</v>
      </c>
      <c r="F7" s="2">
        <v>3687</v>
      </c>
      <c r="G7" s="2">
        <v>2012</v>
      </c>
    </row>
    <row r="8" spans="1:7" x14ac:dyDescent="0.4">
      <c r="A8" s="2" t="s">
        <v>6</v>
      </c>
      <c r="D8" s="2">
        <v>1963</v>
      </c>
    </row>
    <row r="9" spans="1:7" s="1" customFormat="1" x14ac:dyDescent="0.4">
      <c r="A9" s="5" t="s">
        <v>7</v>
      </c>
      <c r="B9" s="5">
        <f t="shared" ref="B9:G9" si="0">+SUM(B2:B8)</f>
        <v>1148033</v>
      </c>
      <c r="C9" s="5">
        <f t="shared" si="0"/>
        <v>2319171</v>
      </c>
      <c r="D9" s="5">
        <f t="shared" si="0"/>
        <v>3016086</v>
      </c>
      <c r="E9" s="5">
        <f t="shared" si="0"/>
        <v>1571000</v>
      </c>
      <c r="F9" s="5">
        <f t="shared" si="0"/>
        <v>951287</v>
      </c>
      <c r="G9" s="5">
        <f t="shared" si="0"/>
        <v>1472226</v>
      </c>
    </row>
    <row r="10" spans="1:7" x14ac:dyDescent="0.4">
      <c r="A10" s="2" t="s">
        <v>2</v>
      </c>
      <c r="B10" s="2">
        <v>252488</v>
      </c>
      <c r="C10" s="2">
        <v>215168</v>
      </c>
      <c r="D10" s="2">
        <v>241751</v>
      </c>
      <c r="E10" s="2">
        <v>363609</v>
      </c>
      <c r="F10" s="2">
        <v>425688</v>
      </c>
      <c r="G10" s="2">
        <v>567702</v>
      </c>
    </row>
    <row r="11" spans="1:7" x14ac:dyDescent="0.4">
      <c r="A11" s="2" t="s">
        <v>5</v>
      </c>
      <c r="B11" s="2">
        <v>67</v>
      </c>
      <c r="C11" s="2">
        <v>67</v>
      </c>
    </row>
    <row r="12" spans="1:7" x14ac:dyDescent="0.4">
      <c r="A12" s="2" t="s">
        <v>8</v>
      </c>
      <c r="B12" s="2">
        <v>2665281</v>
      </c>
      <c r="C12" s="2">
        <v>3291409</v>
      </c>
      <c r="D12" s="2">
        <v>4043033</v>
      </c>
      <c r="E12" s="2">
        <v>5094563</v>
      </c>
      <c r="F12" s="2">
        <v>5831901</v>
      </c>
      <c r="G12" s="2">
        <v>6579422</v>
      </c>
    </row>
    <row r="13" spans="1:7" x14ac:dyDescent="0.4">
      <c r="A13" s="2" t="s">
        <v>9</v>
      </c>
      <c r="B13" s="2">
        <v>84859</v>
      </c>
      <c r="C13" s="2">
        <v>79430</v>
      </c>
      <c r="D13" s="2">
        <v>9579</v>
      </c>
      <c r="E13" s="2">
        <v>9569</v>
      </c>
      <c r="F13" s="2">
        <v>9556</v>
      </c>
      <c r="G13" s="2">
        <v>9545</v>
      </c>
    </row>
    <row r="14" spans="1:7" x14ac:dyDescent="0.4">
      <c r="A14" s="2" t="s">
        <v>10</v>
      </c>
      <c r="B14" s="2">
        <v>26027</v>
      </c>
      <c r="C14" s="2">
        <v>33498</v>
      </c>
      <c r="D14" s="2">
        <v>33554</v>
      </c>
      <c r="E14" s="2">
        <v>36773</v>
      </c>
      <c r="F14" s="2">
        <v>37565</v>
      </c>
      <c r="G14" s="2">
        <v>43758</v>
      </c>
    </row>
    <row r="15" spans="1:7" x14ac:dyDescent="0.4">
      <c r="A15" s="2" t="s">
        <v>11</v>
      </c>
      <c r="E15" s="2">
        <v>11527</v>
      </c>
      <c r="F15" s="2">
        <v>3760</v>
      </c>
      <c r="G15" s="2">
        <v>26216</v>
      </c>
    </row>
    <row r="16" spans="1:7" s="1" customFormat="1" x14ac:dyDescent="0.4">
      <c r="A16" s="5" t="s">
        <v>12</v>
      </c>
      <c r="B16" s="5">
        <f t="shared" ref="B16:G16" si="1">+SUM(B10:B15)</f>
        <v>3028722</v>
      </c>
      <c r="C16" s="5">
        <f t="shared" si="1"/>
        <v>3619572</v>
      </c>
      <c r="D16" s="5">
        <f t="shared" si="1"/>
        <v>4327917</v>
      </c>
      <c r="E16" s="5">
        <f t="shared" si="1"/>
        <v>5516041</v>
      </c>
      <c r="F16" s="5">
        <f t="shared" si="1"/>
        <v>6308470</v>
      </c>
      <c r="G16" s="5">
        <f t="shared" si="1"/>
        <v>7226643</v>
      </c>
    </row>
    <row r="17" spans="1:7" s="1" customFormat="1" x14ac:dyDescent="0.4">
      <c r="A17" s="4" t="s">
        <v>13</v>
      </c>
      <c r="B17" s="4">
        <f t="shared" ref="B17:G17" si="2">+B9+B16</f>
        <v>4176755</v>
      </c>
      <c r="C17" s="4">
        <f t="shared" si="2"/>
        <v>5938743</v>
      </c>
      <c r="D17" s="4">
        <f t="shared" si="2"/>
        <v>7344003</v>
      </c>
      <c r="E17" s="4">
        <f t="shared" si="2"/>
        <v>7087041</v>
      </c>
      <c r="F17" s="4">
        <f t="shared" si="2"/>
        <v>7259757</v>
      </c>
      <c r="G17" s="4">
        <f t="shared" si="2"/>
        <v>8698869</v>
      </c>
    </row>
    <row r="18" spans="1:7" x14ac:dyDescent="0.4">
      <c r="A18" s="2" t="s">
        <v>14</v>
      </c>
      <c r="B18" s="2">
        <v>1733443</v>
      </c>
      <c r="C18" s="2">
        <v>1319200</v>
      </c>
      <c r="D18" s="2">
        <v>1673112</v>
      </c>
      <c r="E18" s="2">
        <v>1009994</v>
      </c>
      <c r="F18" s="2">
        <v>1196648</v>
      </c>
      <c r="G18" s="2">
        <v>824511</v>
      </c>
    </row>
    <row r="19" spans="1:7" x14ac:dyDescent="0.4">
      <c r="A19" s="2" t="s">
        <v>15</v>
      </c>
      <c r="B19" s="2">
        <v>722593</v>
      </c>
      <c r="C19" s="2">
        <v>772247</v>
      </c>
      <c r="D19" s="2">
        <v>529801</v>
      </c>
      <c r="E19" s="2">
        <v>739128</v>
      </c>
      <c r="F19" s="2">
        <v>807568</v>
      </c>
      <c r="G19" s="2">
        <v>1352831</v>
      </c>
    </row>
    <row r="20" spans="1:7" x14ac:dyDescent="0.4">
      <c r="A20" s="2" t="s">
        <v>16</v>
      </c>
      <c r="B20" s="2">
        <v>156417</v>
      </c>
      <c r="C20" s="2">
        <v>115189</v>
      </c>
      <c r="D20" s="2">
        <v>105092</v>
      </c>
      <c r="E20" s="2">
        <v>139318</v>
      </c>
      <c r="F20" s="2">
        <v>53229</v>
      </c>
      <c r="G20" s="2">
        <v>70793</v>
      </c>
    </row>
    <row r="21" spans="1:7" x14ac:dyDescent="0.4">
      <c r="A21" s="2" t="s">
        <v>17</v>
      </c>
      <c r="B21" s="2">
        <v>115768</v>
      </c>
      <c r="C21" s="2">
        <v>59611</v>
      </c>
      <c r="D21" s="2">
        <v>34662</v>
      </c>
      <c r="E21" s="2">
        <v>37913</v>
      </c>
      <c r="F21" s="2">
        <v>24204</v>
      </c>
      <c r="G21" s="2">
        <v>16282</v>
      </c>
    </row>
    <row r="22" spans="1:7" x14ac:dyDescent="0.4">
      <c r="A22" s="2" t="s">
        <v>18</v>
      </c>
      <c r="E22" s="2">
        <v>8811</v>
      </c>
      <c r="F22" s="2">
        <v>1755</v>
      </c>
      <c r="G22" s="2">
        <v>12004</v>
      </c>
    </row>
    <row r="23" spans="1:7" s="1" customFormat="1" x14ac:dyDescent="0.4">
      <c r="A23" s="5" t="s">
        <v>19</v>
      </c>
      <c r="B23" s="5">
        <f t="shared" ref="B23:G23" si="3">+SUM(B18:B22)</f>
        <v>2728221</v>
      </c>
      <c r="C23" s="5">
        <f t="shared" si="3"/>
        <v>2266247</v>
      </c>
      <c r="D23" s="5">
        <f t="shared" si="3"/>
        <v>2342667</v>
      </c>
      <c r="E23" s="5">
        <f t="shared" si="3"/>
        <v>1935164</v>
      </c>
      <c r="F23" s="5">
        <f t="shared" si="3"/>
        <v>2083404</v>
      </c>
      <c r="G23" s="5">
        <f t="shared" si="3"/>
        <v>2276421</v>
      </c>
    </row>
    <row r="24" spans="1:7" x14ac:dyDescent="0.4">
      <c r="A24" s="2" t="s">
        <v>14</v>
      </c>
      <c r="B24" s="2">
        <v>248923</v>
      </c>
      <c r="C24" s="2">
        <v>1985124</v>
      </c>
      <c r="D24" s="2">
        <v>3147610</v>
      </c>
      <c r="E24" s="2">
        <v>3153745</v>
      </c>
      <c r="F24" s="2">
        <v>3217750</v>
      </c>
      <c r="G24" s="2">
        <v>4240973</v>
      </c>
    </row>
    <row r="25" spans="1:7" x14ac:dyDescent="0.4">
      <c r="A25" s="2" t="s">
        <v>20</v>
      </c>
      <c r="B25" s="2">
        <v>5652</v>
      </c>
      <c r="C25" s="2">
        <v>14461</v>
      </c>
      <c r="D25" s="2">
        <v>7067</v>
      </c>
      <c r="E25" s="2">
        <v>11700</v>
      </c>
      <c r="F25" s="2">
        <v>14434</v>
      </c>
      <c r="G25" s="2">
        <v>13464</v>
      </c>
    </row>
    <row r="26" spans="1:7" x14ac:dyDescent="0.4">
      <c r="A26" s="2" t="s">
        <v>21</v>
      </c>
      <c r="B26" s="2">
        <v>78035</v>
      </c>
      <c r="C26" s="2">
        <v>55307</v>
      </c>
      <c r="D26" s="2">
        <v>109349</v>
      </c>
      <c r="E26" s="2">
        <v>75488</v>
      </c>
      <c r="F26" s="2">
        <v>101439</v>
      </c>
      <c r="G26" s="2">
        <v>206600</v>
      </c>
    </row>
    <row r="27" spans="1:7" x14ac:dyDescent="0.4">
      <c r="A27" s="2" t="s">
        <v>18</v>
      </c>
      <c r="E27" s="2">
        <v>2682</v>
      </c>
      <c r="F27" s="2">
        <v>1748</v>
      </c>
      <c r="G27" s="2">
        <v>14159</v>
      </c>
    </row>
    <row r="28" spans="1:7" s="1" customFormat="1" x14ac:dyDescent="0.4">
      <c r="A28" s="5" t="s">
        <v>22</v>
      </c>
      <c r="B28" s="5">
        <f t="shared" ref="B28:G28" si="4">+SUM(B24:B27)</f>
        <v>332610</v>
      </c>
      <c r="C28" s="5">
        <f t="shared" si="4"/>
        <v>2054892</v>
      </c>
      <c r="D28" s="5">
        <f t="shared" si="4"/>
        <v>3264026</v>
      </c>
      <c r="E28" s="5">
        <f t="shared" si="4"/>
        <v>3243615</v>
      </c>
      <c r="F28" s="5">
        <f t="shared" si="4"/>
        <v>3335371</v>
      </c>
      <c r="G28" s="5">
        <f t="shared" si="4"/>
        <v>4475196</v>
      </c>
    </row>
    <row r="29" spans="1:7" s="1" customFormat="1" x14ac:dyDescent="0.4">
      <c r="A29" s="5" t="s">
        <v>23</v>
      </c>
      <c r="B29" s="5">
        <f t="shared" ref="B29:G29" si="5">+B23+B28</f>
        <v>3060831</v>
      </c>
      <c r="C29" s="5">
        <f t="shared" si="5"/>
        <v>4321139</v>
      </c>
      <c r="D29" s="5">
        <f t="shared" si="5"/>
        <v>5606693</v>
      </c>
      <c r="E29" s="5">
        <f t="shared" si="5"/>
        <v>5178779</v>
      </c>
      <c r="F29" s="5">
        <f t="shared" si="5"/>
        <v>5418775</v>
      </c>
      <c r="G29" s="5">
        <f t="shared" si="5"/>
        <v>6751617</v>
      </c>
    </row>
    <row r="30" spans="1:7" x14ac:dyDescent="0.4">
      <c r="A30" s="2" t="s">
        <v>24</v>
      </c>
      <c r="B30" s="2">
        <v>733645</v>
      </c>
      <c r="C30" s="2">
        <v>1171395</v>
      </c>
      <c r="D30" s="2">
        <v>1337989</v>
      </c>
      <c r="E30" s="2">
        <v>1445586</v>
      </c>
      <c r="F30" s="2">
        <v>1599443</v>
      </c>
      <c r="G30" s="2">
        <v>1599443</v>
      </c>
    </row>
    <row r="31" spans="1:7" x14ac:dyDescent="0.4">
      <c r="A31" s="2" t="s">
        <v>25</v>
      </c>
      <c r="B31" s="2">
        <v>110241</v>
      </c>
    </row>
    <row r="32" spans="1:7" x14ac:dyDescent="0.4">
      <c r="A32" s="2" t="s">
        <v>26</v>
      </c>
      <c r="B32" s="2">
        <v>16189</v>
      </c>
      <c r="C32" s="2">
        <v>21650</v>
      </c>
      <c r="D32" s="2">
        <v>40160</v>
      </c>
      <c r="E32" s="2">
        <v>52115</v>
      </c>
      <c r="F32" s="2">
        <v>69210</v>
      </c>
      <c r="G32" s="2">
        <v>1930</v>
      </c>
    </row>
    <row r="33" spans="1:7" x14ac:dyDescent="0.4">
      <c r="A33" s="2" t="s">
        <v>27</v>
      </c>
      <c r="B33" s="2">
        <v>-373</v>
      </c>
      <c r="C33" s="2">
        <v>-154</v>
      </c>
    </row>
    <row r="34" spans="1:7" x14ac:dyDescent="0.4">
      <c r="A34" s="2" t="s">
        <v>28</v>
      </c>
      <c r="B34" s="2">
        <v>256222</v>
      </c>
      <c r="C34" s="2">
        <v>424713</v>
      </c>
      <c r="D34" s="2">
        <v>359161</v>
      </c>
      <c r="E34" s="2">
        <v>410561</v>
      </c>
      <c r="F34" s="2">
        <v>172329</v>
      </c>
      <c r="G34" s="2">
        <v>345879</v>
      </c>
    </row>
    <row r="35" spans="1:7" s="1" customFormat="1" x14ac:dyDescent="0.4">
      <c r="A35" s="5" t="s">
        <v>29</v>
      </c>
      <c r="B35" s="5">
        <f t="shared" ref="B35:G35" si="6">+SUM(B30:B34)</f>
        <v>1115924</v>
      </c>
      <c r="C35" s="5">
        <f t="shared" si="6"/>
        <v>1617604</v>
      </c>
      <c r="D35" s="5">
        <f t="shared" si="6"/>
        <v>1737310</v>
      </c>
      <c r="E35" s="5">
        <f t="shared" si="6"/>
        <v>1908262</v>
      </c>
      <c r="F35" s="5">
        <f t="shared" si="6"/>
        <v>1840982</v>
      </c>
      <c r="G35" s="5">
        <f t="shared" si="6"/>
        <v>1947252</v>
      </c>
    </row>
    <row r="36" spans="1:7" s="1" customFormat="1" x14ac:dyDescent="0.4">
      <c r="A36" s="4" t="s">
        <v>30</v>
      </c>
      <c r="B36" s="4">
        <f t="shared" ref="B36:G36" si="7">+B29+B35</f>
        <v>4176755</v>
      </c>
      <c r="C36" s="4">
        <f t="shared" si="7"/>
        <v>5938743</v>
      </c>
      <c r="D36" s="4">
        <f t="shared" si="7"/>
        <v>7344003</v>
      </c>
      <c r="E36" s="4">
        <f t="shared" si="7"/>
        <v>7087041</v>
      </c>
      <c r="F36" s="4">
        <f t="shared" si="7"/>
        <v>7259757</v>
      </c>
      <c r="G36" s="4">
        <f t="shared" si="7"/>
        <v>8698869</v>
      </c>
    </row>
  </sheetData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C594-BB3C-4595-98AB-E84F24502679}">
  <dimension ref="A1:G22"/>
  <sheetViews>
    <sheetView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defaultColWidth="9.3046875" defaultRowHeight="14.6" x14ac:dyDescent="0.4"/>
  <cols>
    <col min="1" max="1" width="40.84375" style="2" bestFit="1" customWidth="1"/>
    <col min="2" max="7" width="10.3828125" style="2" bestFit="1" customWidth="1"/>
    <col min="8" max="16384" width="9.3046875" style="2"/>
  </cols>
  <sheetData>
    <row r="1" spans="1:7" s="1" customFormat="1" x14ac:dyDescent="0.4">
      <c r="B1" s="3">
        <v>2016</v>
      </c>
      <c r="C1" s="3">
        <v>2017</v>
      </c>
      <c r="D1" s="3">
        <v>2018</v>
      </c>
      <c r="E1" s="3">
        <v>2019</v>
      </c>
      <c r="F1" s="3">
        <v>2020</v>
      </c>
      <c r="G1" s="3">
        <v>2021</v>
      </c>
    </row>
    <row r="2" spans="1:7" x14ac:dyDescent="0.4">
      <c r="A2" s="2" t="s">
        <v>31</v>
      </c>
      <c r="B2" s="2">
        <v>3317738</v>
      </c>
      <c r="C2" s="2">
        <v>3979292</v>
      </c>
      <c r="D2" s="2">
        <v>4884006</v>
      </c>
      <c r="E2" s="2">
        <v>4568327</v>
      </c>
      <c r="F2" s="2">
        <v>3045302</v>
      </c>
      <c r="G2" s="2">
        <v>4156414</v>
      </c>
    </row>
    <row r="3" spans="1:7" x14ac:dyDescent="0.4">
      <c r="A3" s="2" t="s">
        <v>32</v>
      </c>
      <c r="B3" s="2">
        <v>72236</v>
      </c>
      <c r="C3" s="2">
        <v>72282</v>
      </c>
      <c r="D3" s="2">
        <v>81064</v>
      </c>
      <c r="E3" s="2">
        <v>99719</v>
      </c>
      <c r="F3" s="2">
        <v>76457</v>
      </c>
      <c r="G3" s="2">
        <v>65363</v>
      </c>
    </row>
    <row r="4" spans="1:7" s="5" customFormat="1" x14ac:dyDescent="0.4">
      <c r="A4" s="5" t="s">
        <v>33</v>
      </c>
      <c r="B4" s="5">
        <f>+SUM(B2:B3)</f>
        <v>3389974</v>
      </c>
      <c r="C4" s="5">
        <f t="shared" ref="C4:G4" si="0">+SUM(C2:C3)</f>
        <v>4051574</v>
      </c>
      <c r="D4" s="5">
        <f t="shared" si="0"/>
        <v>4965070</v>
      </c>
      <c r="E4" s="5">
        <f t="shared" si="0"/>
        <v>4668046</v>
      </c>
      <c r="F4" s="5">
        <f t="shared" si="0"/>
        <v>3121759</v>
      </c>
      <c r="G4" s="5">
        <f t="shared" si="0"/>
        <v>4221777</v>
      </c>
    </row>
    <row r="5" spans="1:7" x14ac:dyDescent="0.4">
      <c r="A5" s="2" t="s">
        <v>34</v>
      </c>
      <c r="B5" s="2">
        <v>-2834756</v>
      </c>
      <c r="C5" s="2">
        <v>-3537093</v>
      </c>
      <c r="D5" s="2">
        <v>-4617600</v>
      </c>
      <c r="E5" s="2">
        <v>-4139942</v>
      </c>
      <c r="F5" s="2">
        <v>-2862410</v>
      </c>
      <c r="G5" s="2">
        <v>-3764406</v>
      </c>
    </row>
    <row r="6" spans="1:7" s="5" customFormat="1" x14ac:dyDescent="0.4">
      <c r="A6" s="5" t="s">
        <v>35</v>
      </c>
      <c r="B6" s="5">
        <f>+SUM(B4:B5)</f>
        <v>555218</v>
      </c>
      <c r="C6" s="5">
        <f t="shared" ref="C6:G6" si="1">+SUM(C4:C5)</f>
        <v>514481</v>
      </c>
      <c r="D6" s="5">
        <f t="shared" si="1"/>
        <v>347470</v>
      </c>
      <c r="E6" s="5">
        <f t="shared" si="1"/>
        <v>528104</v>
      </c>
      <c r="F6" s="5">
        <f t="shared" si="1"/>
        <v>259349</v>
      </c>
      <c r="G6" s="5">
        <f t="shared" si="1"/>
        <v>457371</v>
      </c>
    </row>
    <row r="7" spans="1:7" x14ac:dyDescent="0.4">
      <c r="A7" s="2" t="s">
        <v>36</v>
      </c>
      <c r="B7" s="2">
        <v>-139522</v>
      </c>
      <c r="C7" s="2">
        <v>-70206</v>
      </c>
      <c r="D7" s="2">
        <v>-77409</v>
      </c>
      <c r="E7" s="2">
        <v>-78904</v>
      </c>
      <c r="F7" s="2">
        <v>-64271</v>
      </c>
      <c r="G7" s="2">
        <v>-61681</v>
      </c>
    </row>
    <row r="8" spans="1:7" x14ac:dyDescent="0.4">
      <c r="A8" s="2" t="s">
        <v>37</v>
      </c>
      <c r="B8" s="2">
        <v>-165982</v>
      </c>
      <c r="C8" s="2">
        <v>-178984</v>
      </c>
      <c r="D8" s="2">
        <v>-156225</v>
      </c>
      <c r="E8" s="2">
        <v>-186088</v>
      </c>
      <c r="F8" s="2">
        <v>-129741</v>
      </c>
      <c r="G8" s="2">
        <v>-145049</v>
      </c>
    </row>
    <row r="9" spans="1:7" x14ac:dyDescent="0.4">
      <c r="A9" s="2" t="s">
        <v>38</v>
      </c>
      <c r="B9" s="2">
        <v>33078</v>
      </c>
      <c r="C9" s="2">
        <v>68812</v>
      </c>
      <c r="D9" s="2">
        <v>135487</v>
      </c>
      <c r="E9" s="2">
        <v>38269</v>
      </c>
      <c r="F9" s="2">
        <v>13876</v>
      </c>
      <c r="G9" s="2">
        <v>48414</v>
      </c>
    </row>
    <row r="10" spans="1:7" x14ac:dyDescent="0.4">
      <c r="A10" s="2" t="s">
        <v>39</v>
      </c>
      <c r="F10" s="2">
        <v>-71446</v>
      </c>
    </row>
    <row r="11" spans="1:7" x14ac:dyDescent="0.4">
      <c r="A11" s="2" t="s">
        <v>40</v>
      </c>
      <c r="B11" s="2">
        <v>-177054</v>
      </c>
      <c r="C11" s="2">
        <v>-35548</v>
      </c>
      <c r="D11" s="2">
        <v>-33480</v>
      </c>
      <c r="E11" s="2">
        <v>-36230</v>
      </c>
      <c r="F11" s="2">
        <v>-7535</v>
      </c>
      <c r="G11" s="2">
        <v>-398</v>
      </c>
    </row>
    <row r="12" spans="1:7" s="10" customFormat="1" x14ac:dyDescent="0.4">
      <c r="A12" s="5" t="s">
        <v>41</v>
      </c>
      <c r="B12" s="5">
        <f>+SUM(B7:B11)</f>
        <v>-449480</v>
      </c>
      <c r="C12" s="5">
        <f t="shared" ref="C12:G12" si="2">+SUM(C7:C11)</f>
        <v>-215926</v>
      </c>
      <c r="D12" s="5">
        <f t="shared" si="2"/>
        <v>-131627</v>
      </c>
      <c r="E12" s="5">
        <f t="shared" si="2"/>
        <v>-262953</v>
      </c>
      <c r="F12" s="5">
        <f t="shared" si="2"/>
        <v>-259117</v>
      </c>
      <c r="G12" s="5">
        <f t="shared" si="2"/>
        <v>-158714</v>
      </c>
    </row>
    <row r="13" spans="1:7" s="5" customFormat="1" x14ac:dyDescent="0.4">
      <c r="A13" s="5" t="s">
        <v>42</v>
      </c>
      <c r="B13" s="5">
        <f>+B6+B12</f>
        <v>105738</v>
      </c>
      <c r="C13" s="5">
        <f>+C6+C12</f>
        <v>298555</v>
      </c>
      <c r="D13" s="5">
        <f t="shared" ref="D13:G13" si="3">+D6+D12</f>
        <v>215843</v>
      </c>
      <c r="E13" s="5">
        <f t="shared" si="3"/>
        <v>265151</v>
      </c>
      <c r="F13" s="5">
        <f t="shared" si="3"/>
        <v>232</v>
      </c>
      <c r="G13" s="5">
        <f t="shared" si="3"/>
        <v>298657</v>
      </c>
    </row>
    <row r="14" spans="1:7" x14ac:dyDescent="0.4">
      <c r="A14" s="2" t="s">
        <v>43</v>
      </c>
      <c r="B14" s="2">
        <v>6845</v>
      </c>
      <c r="C14" s="2">
        <v>3395</v>
      </c>
      <c r="D14" s="2">
        <v>17021</v>
      </c>
      <c r="E14" s="2">
        <v>19134</v>
      </c>
      <c r="F14" s="2">
        <v>17758</v>
      </c>
      <c r="G14" s="2">
        <v>14280</v>
      </c>
    </row>
    <row r="15" spans="1:7" x14ac:dyDescent="0.4">
      <c r="A15" s="2" t="s">
        <v>44</v>
      </c>
      <c r="B15" s="2">
        <v>-23318</v>
      </c>
      <c r="C15" s="2">
        <v>-51844</v>
      </c>
      <c r="D15" s="2">
        <v>-48928</v>
      </c>
      <c r="E15" s="2">
        <v>-37398</v>
      </c>
      <c r="F15" s="2">
        <v>-33278</v>
      </c>
      <c r="G15" s="2">
        <v>-35783</v>
      </c>
    </row>
    <row r="16" spans="1:7" x14ac:dyDescent="0.4">
      <c r="A16" s="2" t="s">
        <v>45</v>
      </c>
      <c r="B16" s="2">
        <v>15009</v>
      </c>
      <c r="C16" s="2">
        <v>-2043</v>
      </c>
      <c r="D16" s="2">
        <v>-6661</v>
      </c>
      <c r="E16" s="2">
        <v>6877</v>
      </c>
      <c r="F16" s="2">
        <v>-26041</v>
      </c>
      <c r="G16" s="2">
        <v>-65723</v>
      </c>
    </row>
    <row r="17" spans="1:7" s="5" customFormat="1" x14ac:dyDescent="0.4">
      <c r="A17" s="5" t="s">
        <v>46</v>
      </c>
      <c r="B17" s="5">
        <f>+SUM(B13:B16)</f>
        <v>104274</v>
      </c>
      <c r="C17" s="5">
        <f t="shared" ref="C17:G17" si="4">+SUM(C13:C16)</f>
        <v>248063</v>
      </c>
      <c r="D17" s="5">
        <f t="shared" si="4"/>
        <v>177275</v>
      </c>
      <c r="E17" s="5">
        <f t="shared" si="4"/>
        <v>253764</v>
      </c>
      <c r="F17" s="5">
        <f t="shared" si="4"/>
        <v>-41329</v>
      </c>
      <c r="G17" s="5">
        <f t="shared" si="4"/>
        <v>211431</v>
      </c>
    </row>
    <row r="18" spans="1:7" x14ac:dyDescent="0.4">
      <c r="A18" s="2" t="s">
        <v>47</v>
      </c>
      <c r="B18" s="2">
        <v>-63588</v>
      </c>
      <c r="C18" s="2">
        <v>-62959</v>
      </c>
      <c r="D18" s="2">
        <v>-57723</v>
      </c>
      <c r="E18" s="2">
        <v>-82812</v>
      </c>
      <c r="F18" s="2">
        <v>-25951</v>
      </c>
      <c r="G18" s="2">
        <v>-105161</v>
      </c>
    </row>
    <row r="19" spans="1:7" s="4" customFormat="1" x14ac:dyDescent="0.4">
      <c r="A19" s="4" t="s">
        <v>48</v>
      </c>
      <c r="B19" s="4">
        <f>+SUM(B17:B18)</f>
        <v>40686</v>
      </c>
      <c r="C19" s="4">
        <f t="shared" ref="C19:G19" si="5">+SUM(C17:C18)</f>
        <v>185104</v>
      </c>
      <c r="D19" s="4">
        <f t="shared" si="5"/>
        <v>119552</v>
      </c>
      <c r="E19" s="4">
        <f t="shared" si="5"/>
        <v>170952</v>
      </c>
      <c r="F19" s="4">
        <f t="shared" si="5"/>
        <v>-67280</v>
      </c>
      <c r="G19" s="4">
        <f t="shared" si="5"/>
        <v>106270</v>
      </c>
    </row>
    <row r="20" spans="1:7" x14ac:dyDescent="0.4">
      <c r="A20" s="2" t="s">
        <v>49</v>
      </c>
      <c r="B20" s="2">
        <v>-373</v>
      </c>
      <c r="C20" s="2">
        <v>219</v>
      </c>
      <c r="D20" s="2">
        <v>154</v>
      </c>
      <c r="E20" s="2">
        <v>0</v>
      </c>
    </row>
    <row r="21" spans="1:7" x14ac:dyDescent="0.4">
      <c r="A21" s="2" t="s">
        <v>50</v>
      </c>
      <c r="B21" s="2">
        <v>22999</v>
      </c>
      <c r="C21" s="2">
        <v>0</v>
      </c>
      <c r="D21" s="2">
        <v>0</v>
      </c>
      <c r="E21" s="2">
        <v>0</v>
      </c>
    </row>
    <row r="22" spans="1:7" s="4" customFormat="1" x14ac:dyDescent="0.4">
      <c r="A22" s="4" t="s">
        <v>51</v>
      </c>
      <c r="B22" s="4">
        <f>+SUM(B19:B21)</f>
        <v>63312</v>
      </c>
      <c r="C22" s="4">
        <f t="shared" ref="C22:G22" si="6">+SUM(C19:C21)</f>
        <v>185323</v>
      </c>
      <c r="D22" s="4">
        <f t="shared" si="6"/>
        <v>119706</v>
      </c>
      <c r="E22" s="4">
        <f t="shared" si="6"/>
        <v>170952</v>
      </c>
      <c r="F22" s="4">
        <f t="shared" si="6"/>
        <v>-67280</v>
      </c>
      <c r="G22" s="4">
        <f t="shared" si="6"/>
        <v>106270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AD6-E57E-4D9E-89D4-3FDD23B92F85}">
  <dimension ref="A1:I25"/>
  <sheetViews>
    <sheetView tabSelected="1" zoomScale="130" zoomScaleNormal="13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G12" sqref="G12"/>
    </sheetView>
  </sheetViews>
  <sheetFormatPr defaultColWidth="9.3046875" defaultRowHeight="14.6" x14ac:dyDescent="0.4"/>
  <cols>
    <col min="1" max="1" width="20.3828125" style="9" bestFit="1" customWidth="1"/>
    <col min="2" max="2" width="6.53515625" style="9" bestFit="1" customWidth="1"/>
    <col min="3" max="3" width="6" style="9" bestFit="1" customWidth="1"/>
    <col min="4" max="4" width="5.61328125" style="9" bestFit="1" customWidth="1"/>
    <col min="5" max="5" width="6" style="9" bestFit="1" customWidth="1"/>
    <col min="6" max="6" width="6.15234375" style="9" bestFit="1" customWidth="1"/>
    <col min="7" max="7" width="6" style="9" bestFit="1" customWidth="1"/>
    <col min="8" max="8" width="9.3046875" style="9"/>
    <col min="9" max="9" width="26.3046875" style="9" bestFit="1" customWidth="1"/>
    <col min="10" max="16384" width="9.3046875" style="9"/>
  </cols>
  <sheetData>
    <row r="1" spans="1:9" s="8" customFormat="1" x14ac:dyDescent="0.4">
      <c r="A1" s="7" t="s">
        <v>52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I1" s="8" t="s">
        <v>53</v>
      </c>
    </row>
    <row r="2" spans="1:9" x14ac:dyDescent="0.4">
      <c r="A2" s="9" t="s">
        <v>54</v>
      </c>
      <c r="B2" s="11">
        <f>+'Balance General'!B9/'Balance General'!B23</f>
        <v>0.42079912147879517</v>
      </c>
      <c r="C2" s="11">
        <f>+'Balance General'!C9/'Balance General'!C23</f>
        <v>1.0233531472959478</v>
      </c>
      <c r="D2" s="11">
        <f>+'Balance General'!D9/'Balance General'!D23</f>
        <v>1.2874582687168086</v>
      </c>
      <c r="E2" s="11">
        <f>+'Balance General'!E9/'Balance General'!E23</f>
        <v>0.81181749970545136</v>
      </c>
      <c r="F2" s="11">
        <f>+'Balance General'!F9/'Balance General'!F23</f>
        <v>0.45660227205093201</v>
      </c>
      <c r="G2" s="11">
        <f>+'Balance General'!G9/'Balance General'!G23</f>
        <v>0.64672835121447214</v>
      </c>
      <c r="I2" s="9" t="s">
        <v>55</v>
      </c>
    </row>
    <row r="3" spans="1:9" x14ac:dyDescent="0.4">
      <c r="A3" s="9" t="s">
        <v>56</v>
      </c>
      <c r="B3" s="11">
        <f>+('Balance General'!B9-'Balance General'!B6)/'Balance General'!B23</f>
        <v>0.20245024138440398</v>
      </c>
      <c r="C3" s="11">
        <f>+('Balance General'!C9-'Balance General'!C6)/'Balance General'!C23</f>
        <v>0.73935453637666149</v>
      </c>
      <c r="D3" s="11">
        <f>+('Balance General'!D9-'Balance General'!D6)/'Balance General'!D23</f>
        <v>1.0353793347496678</v>
      </c>
      <c r="E3" s="11">
        <f>+('Balance General'!E9-'Balance General'!E6)/'Balance General'!E23</f>
        <v>0.4736451277514464</v>
      </c>
      <c r="F3" s="11">
        <f>+('Balance General'!F9-'Balance General'!F6)/'Balance General'!F23</f>
        <v>0.25615531121184371</v>
      </c>
      <c r="G3" s="11">
        <f>+('Balance General'!G9-'Balance General'!G6)/'Balance General'!G23</f>
        <v>0.36500410073532091</v>
      </c>
      <c r="I3" s="9" t="s">
        <v>57</v>
      </c>
    </row>
    <row r="4" spans="1:9" x14ac:dyDescent="0.4">
      <c r="A4" s="9" t="s">
        <v>58</v>
      </c>
      <c r="B4" s="12">
        <f>+'Balance General'!B2/'Balance General'!B23</f>
        <v>2.7125735048590272E-2</v>
      </c>
      <c r="C4" s="12">
        <f>+'Balance General'!C2/'Balance General'!C23</f>
        <v>0.29394015744973961</v>
      </c>
      <c r="D4" s="12">
        <f>+'Balance General'!D2/'Balance General'!D23</f>
        <v>0.22568295024431556</v>
      </c>
      <c r="E4" s="12">
        <f>+'Balance General'!E2/'Balance General'!E23</f>
        <v>0.19414323540537132</v>
      </c>
      <c r="F4" s="12">
        <f>+'Balance General'!F2/'Balance General'!F23</f>
        <v>4.0711259074092204E-2</v>
      </c>
      <c r="G4" s="12">
        <f>+'Balance General'!G2/'Balance General'!G23</f>
        <v>0.10523404941353115</v>
      </c>
      <c r="I4" s="9" t="s">
        <v>59</v>
      </c>
    </row>
    <row r="5" spans="1:9" x14ac:dyDescent="0.4">
      <c r="A5" s="9" t="s">
        <v>60</v>
      </c>
      <c r="B5" s="2">
        <f>+('Balance General'!B9-'Balance General'!B23)/1000</f>
        <v>-1580.1880000000001</v>
      </c>
      <c r="C5" s="2">
        <f>+('Balance General'!C9-'Balance General'!C23)/1000</f>
        <v>52.923999999999999</v>
      </c>
      <c r="D5" s="2">
        <f>+('Balance General'!D9-'Balance General'!D23)/1000</f>
        <v>673.41899999999998</v>
      </c>
      <c r="E5" s="2">
        <f>+('Balance General'!E9-'Balance General'!E23)/1000</f>
        <v>-364.16399999999999</v>
      </c>
      <c r="F5" s="2">
        <f>+('Balance General'!F9-'Balance General'!F23)/1000</f>
        <v>-1132.117</v>
      </c>
      <c r="G5" s="2">
        <f>+('Balance General'!G9-'Balance General'!G23)/1000</f>
        <v>-804.19500000000005</v>
      </c>
      <c r="I5" s="9" t="s">
        <v>61</v>
      </c>
    </row>
    <row r="7" spans="1:9" x14ac:dyDescent="0.4">
      <c r="A7" s="7" t="s">
        <v>62</v>
      </c>
      <c r="B7" s="8">
        <v>2016</v>
      </c>
      <c r="C7" s="8">
        <v>2017</v>
      </c>
      <c r="D7" s="8">
        <v>2018</v>
      </c>
      <c r="E7" s="8">
        <v>2019</v>
      </c>
      <c r="F7" s="8">
        <v>2020</v>
      </c>
      <c r="G7" s="8">
        <v>2021</v>
      </c>
    </row>
    <row r="8" spans="1:9" x14ac:dyDescent="0.4">
      <c r="A8" s="9" t="s">
        <v>63</v>
      </c>
      <c r="B8" s="13">
        <f>+('Balance General'!B3+'Balance General'!B4)*360/'Estado resultados'!B4</f>
        <v>50.327642630887432</v>
      </c>
      <c r="C8" s="13">
        <f>+('Balance General'!C3+'Balance General'!C4)*360/'Estado resultados'!C4</f>
        <v>89.256866590613924</v>
      </c>
      <c r="D8" s="13">
        <f>+('Balance General'!D3+'Balance General'!D4)*360/'Estado resultados'!D4</f>
        <v>137.36035947126626</v>
      </c>
      <c r="E8" s="13">
        <f>+('Balance General'!E3+'Balance General'!E4)*360/'Estado resultados'!E4</f>
        <v>40.970727366439831</v>
      </c>
      <c r="F8" s="13">
        <f>+('Balance General'!F3+'Balance General'!F4)*360/'Estado resultados'!F4</f>
        <v>51.332790263438014</v>
      </c>
      <c r="G8" s="13">
        <f>+('Balance General'!G3+'Balance General'!G4)*360/'Estado resultados'!G4</f>
        <v>50.247466884205394</v>
      </c>
      <c r="I8" s="9" t="s">
        <v>64</v>
      </c>
    </row>
    <row r="9" spans="1:9" x14ac:dyDescent="0.4">
      <c r="A9" s="9" t="s">
        <v>65</v>
      </c>
      <c r="B9" s="13">
        <f>+'Balance General'!B6*360/-'Estado resultados'!B5</f>
        <v>75.65146347692712</v>
      </c>
      <c r="C9" s="13">
        <f>+'Balance General'!C6*360/-'Estado resultados'!C5</f>
        <v>65.505758542396251</v>
      </c>
      <c r="D9" s="13">
        <f>+'Balance General'!D6*360/-'Estado resultados'!D5</f>
        <v>46.039786902286899</v>
      </c>
      <c r="E9" s="13">
        <f>+'Balance General'!E6*360/-'Estado resultados'!E5</f>
        <v>56.906797244985555</v>
      </c>
      <c r="F9" s="13">
        <f>+'Balance General'!F6*360/-'Estado resultados'!F5</f>
        <v>52.522287163613875</v>
      </c>
      <c r="G9" s="13">
        <f>+'Balance General'!G6*360/-'Estado resultados'!G5</f>
        <v>61.331397304116507</v>
      </c>
      <c r="I9" s="9" t="s">
        <v>66</v>
      </c>
    </row>
    <row r="10" spans="1:9" x14ac:dyDescent="0.4">
      <c r="A10" s="9" t="s">
        <v>67</v>
      </c>
      <c r="B10" s="13">
        <f>+'Balance General'!B2*360/'Estado resultados'!B4</f>
        <v>7.8589983286007508</v>
      </c>
      <c r="C10" s="13">
        <f>+'Balance General'!C2*360/'Estado resultados'!C4</f>
        <v>59.189529797555224</v>
      </c>
      <c r="D10" s="13">
        <f>+'Balance General'!D2*360/'Estado resultados'!D4</f>
        <v>38.334202740344047</v>
      </c>
      <c r="E10" s="13">
        <f>+'Balance General'!E2*360/'Estado resultados'!E4</f>
        <v>28.973930419708804</v>
      </c>
      <c r="F10" s="13">
        <f>+'Balance General'!F2*360/'Estado resultados'!F4</f>
        <v>9.7811778551771607</v>
      </c>
      <c r="G10" s="13">
        <f>+'Balance General'!G2*360/'Estado resultados'!G4</f>
        <v>20.427540346162292</v>
      </c>
      <c r="I10" s="9" t="s">
        <v>68</v>
      </c>
    </row>
    <row r="11" spans="1:9" x14ac:dyDescent="0.4">
      <c r="A11" s="9" t="s">
        <v>69</v>
      </c>
      <c r="B11" s="11">
        <f>+'Estado resultados'!B4/'Balance General'!B17</f>
        <v>0.81162864472539087</v>
      </c>
      <c r="C11" s="11">
        <f>+'Estado resultados'!C4/'Balance General'!C17</f>
        <v>0.68222753535554581</v>
      </c>
      <c r="D11" s="11">
        <f>+'Estado resultados'!D4/'Balance General'!D17</f>
        <v>0.67607134692074611</v>
      </c>
      <c r="E11" s="11">
        <f>+'Estado resultados'!E4/'Balance General'!E17</f>
        <v>0.65867348587372365</v>
      </c>
      <c r="F11" s="11">
        <f>+'Estado resultados'!F4/'Balance General'!F17</f>
        <v>0.43000874547178369</v>
      </c>
      <c r="G11" s="11">
        <f>+'Estado resultados'!G4/'Balance General'!G17</f>
        <v>0.48532481636405839</v>
      </c>
      <c r="I11" s="9" t="s">
        <v>70</v>
      </c>
    </row>
    <row r="12" spans="1:9" x14ac:dyDescent="0.4">
      <c r="A12" s="9" t="s">
        <v>71</v>
      </c>
      <c r="B12" s="11">
        <f>+'Estado resultados'!B4/('Balance General'!B12+'Balance General'!B13+'Balance General'!B14+'Balance General'!B15)</f>
        <v>1.2210987307319769</v>
      </c>
      <c r="C12" s="11">
        <f>+'Estado resultados'!C4/('Balance General'!C12+'Balance General'!C13+'Balance General'!C14+'Balance General'!C15)</f>
        <v>1.1901213070268895</v>
      </c>
      <c r="D12" s="11">
        <f>+'Estado resultados'!D4/('Balance General'!D12+'Balance General'!D13+'Balance General'!D14+'Balance General'!D15)</f>
        <v>1.2150925831207053</v>
      </c>
      <c r="E12" s="11">
        <f>+'Estado resultados'!E4/('Balance General'!E12+'Balance General'!E13+'Balance General'!E14+'Balance General'!E15)</f>
        <v>0.90598886118244748</v>
      </c>
      <c r="F12" s="11">
        <f>+'Estado resultados'!F4/('Balance General'!F12+'Balance General'!F13+'Balance General'!F14+'Balance General'!F15)</f>
        <v>0.53066032363599402</v>
      </c>
      <c r="G12" s="11">
        <f>+'Estado resultados'!G4/('Balance General'!G12+'Balance General'!G13+'Balance General'!G14+'Balance General'!G15)</f>
        <v>0.63400126236288923</v>
      </c>
      <c r="I12" s="9" t="s">
        <v>72</v>
      </c>
    </row>
    <row r="14" spans="1:9" x14ac:dyDescent="0.4">
      <c r="A14" s="7" t="s">
        <v>73</v>
      </c>
      <c r="B14" s="8">
        <v>2016</v>
      </c>
      <c r="C14" s="8">
        <v>2017</v>
      </c>
      <c r="D14" s="8">
        <v>2018</v>
      </c>
      <c r="E14" s="8">
        <v>2019</v>
      </c>
      <c r="F14" s="8">
        <v>2020</v>
      </c>
      <c r="G14" s="8">
        <v>2021</v>
      </c>
    </row>
    <row r="15" spans="1:9" x14ac:dyDescent="0.4">
      <c r="A15" s="9" t="s">
        <v>74</v>
      </c>
      <c r="B15" s="11">
        <f>+'Balance General'!B29/'Balance General'!B35</f>
        <v>2.7428668977457247</v>
      </c>
      <c r="C15" s="11">
        <f>+'Balance General'!C29/'Balance General'!C35</f>
        <v>2.6713206693356346</v>
      </c>
      <c r="D15" s="11">
        <f>+'Balance General'!D29/'Balance General'!D35</f>
        <v>3.227226574416771</v>
      </c>
      <c r="E15" s="11">
        <f>+'Balance General'!E29/'Balance General'!E35</f>
        <v>2.7138720993238872</v>
      </c>
      <c r="F15" s="11">
        <f>+'Balance General'!F29/'Balance General'!F35</f>
        <v>2.9434155249752578</v>
      </c>
      <c r="G15" s="11">
        <f>+'Balance General'!G29/'Balance General'!G35</f>
        <v>3.4672538531222461</v>
      </c>
      <c r="I15" s="9" t="s">
        <v>75</v>
      </c>
    </row>
    <row r="16" spans="1:9" x14ac:dyDescent="0.4">
      <c r="A16" s="9" t="s">
        <v>76</v>
      </c>
      <c r="B16" s="11">
        <f>+'Balance General'!B23/'Balance General'!B35</f>
        <v>2.4448089654851048</v>
      </c>
      <c r="C16" s="11">
        <f>+'Balance General'!C23/'Balance General'!C35</f>
        <v>1.4009899827151762</v>
      </c>
      <c r="D16" s="11">
        <f>+'Balance General'!D23/'Balance General'!D35</f>
        <v>1.3484450098140228</v>
      </c>
      <c r="E16" s="11">
        <f>+'Balance General'!E23/'Balance General'!E35</f>
        <v>1.0140976448726642</v>
      </c>
      <c r="F16" s="11">
        <f>+'Balance General'!F23/'Balance General'!F35</f>
        <v>1.1316808094810269</v>
      </c>
      <c r="G16" s="11">
        <f>+'Balance General'!G23/'Balance General'!G35</f>
        <v>1.1690428357500724</v>
      </c>
      <c r="I16" s="9" t="s">
        <v>77</v>
      </c>
    </row>
    <row r="17" spans="1:9" x14ac:dyDescent="0.4">
      <c r="A17" s="9" t="s">
        <v>78</v>
      </c>
      <c r="B17" s="11">
        <f>+'Balance General'!B28/'Balance General'!B35</f>
        <v>0.29805793226061988</v>
      </c>
      <c r="C17" s="11">
        <f>+'Balance General'!C28/'Balance General'!C35</f>
        <v>1.2703306866204584</v>
      </c>
      <c r="D17" s="11">
        <f>+'Balance General'!D28/'Balance General'!D35</f>
        <v>1.8787815646027479</v>
      </c>
      <c r="E17" s="11">
        <f>+'Balance General'!E28/'Balance General'!E35</f>
        <v>1.6997744544512232</v>
      </c>
      <c r="F17" s="11">
        <f>+'Balance General'!F28/'Balance General'!F35</f>
        <v>1.8117347154942307</v>
      </c>
      <c r="G17" s="11">
        <f>+'Balance General'!G28/'Balance General'!G35</f>
        <v>2.2982110173721737</v>
      </c>
      <c r="I17" s="9" t="s">
        <v>79</v>
      </c>
    </row>
    <row r="19" spans="1:9" x14ac:dyDescent="0.4">
      <c r="A19" s="7" t="s">
        <v>80</v>
      </c>
      <c r="B19" s="8">
        <v>2016</v>
      </c>
      <c r="C19" s="8">
        <v>2017</v>
      </c>
      <c r="D19" s="8">
        <v>2018</v>
      </c>
      <c r="E19" s="8">
        <v>2019</v>
      </c>
      <c r="F19" s="8">
        <v>2020</v>
      </c>
      <c r="G19" s="8">
        <v>2021</v>
      </c>
    </row>
    <row r="20" spans="1:9" x14ac:dyDescent="0.4">
      <c r="A20" s="9" t="s">
        <v>33</v>
      </c>
      <c r="B20" s="2">
        <f>+'Estado resultados'!B4/1000</f>
        <v>3389.9740000000002</v>
      </c>
      <c r="C20" s="2">
        <f>+'Estado resultados'!C4/1000</f>
        <v>4051.5740000000001</v>
      </c>
      <c r="D20" s="2">
        <f>+'Estado resultados'!D4/1000</f>
        <v>4965.07</v>
      </c>
      <c r="E20" s="2">
        <f>+'Estado resultados'!E4/1000</f>
        <v>4668.0460000000003</v>
      </c>
      <c r="F20" s="2">
        <f>+'Estado resultados'!F4/1000</f>
        <v>3121.759</v>
      </c>
      <c r="G20" s="2">
        <f>+'Estado resultados'!G4/1000</f>
        <v>4221.777</v>
      </c>
      <c r="I20" s="9" t="s">
        <v>81</v>
      </c>
    </row>
    <row r="21" spans="1:9" x14ac:dyDescent="0.4">
      <c r="A21" s="9" t="s">
        <v>82</v>
      </c>
      <c r="B21" s="6">
        <f>+'Estado resultados'!B6/'Estado resultados'!B4</f>
        <v>0.16378237709197771</v>
      </c>
      <c r="C21" s="6">
        <f>+'Estado resultados'!C6/'Estado resultados'!C4</f>
        <v>0.12698299475709934</v>
      </c>
      <c r="D21" s="6">
        <f>+'Estado resultados'!D6/'Estado resultados'!D4</f>
        <v>6.9982900543194754E-2</v>
      </c>
      <c r="E21" s="6">
        <f>+'Estado resultados'!E6/'Estado resultados'!E4</f>
        <v>0.11313170435766914</v>
      </c>
      <c r="F21" s="6">
        <f>+'Estado resultados'!F6/'Estado resultados'!F4</f>
        <v>8.3077841691174756E-2</v>
      </c>
      <c r="G21" s="6">
        <f>+'Estado resultados'!G6/'Estado resultados'!G4</f>
        <v>0.10833613428658122</v>
      </c>
      <c r="I21" s="9" t="s">
        <v>83</v>
      </c>
    </row>
    <row r="22" spans="1:9" x14ac:dyDescent="0.4">
      <c r="A22" s="9" t="s">
        <v>84</v>
      </c>
      <c r="B22" s="6">
        <f>+'Estado resultados'!B12/'Estado resultados'!B4</f>
        <v>-0.13259098742350237</v>
      </c>
      <c r="C22" s="6">
        <f>+'Estado resultados'!C12/'Estado resultados'!C4</f>
        <v>-5.3294349307207521E-2</v>
      </c>
      <c r="D22" s="6">
        <f>+'Estado resultados'!D12/'Estado resultados'!D4</f>
        <v>-2.6510603073068455E-2</v>
      </c>
      <c r="E22" s="6">
        <f>+'Estado resultados'!E12/'Estado resultados'!E4</f>
        <v>-5.6330421765338215E-2</v>
      </c>
      <c r="F22" s="6">
        <f>+'Estado resultados'!F12/'Estado resultados'!F4</f>
        <v>-8.3003524615449173E-2</v>
      </c>
      <c r="G22" s="6">
        <f>+'Estado resultados'!G12/'Estado resultados'!G4</f>
        <v>-3.7594122095979961E-2</v>
      </c>
      <c r="I22" s="9" t="s">
        <v>85</v>
      </c>
    </row>
    <row r="23" spans="1:9" x14ac:dyDescent="0.4">
      <c r="A23" s="9" t="s">
        <v>86</v>
      </c>
      <c r="B23" s="6">
        <f>+'Estado resultados'!B22/'Estado resultados'!B4</f>
        <v>1.8676249434361445E-2</v>
      </c>
      <c r="C23" s="6">
        <f>+'Estado resultados'!C22/'Estado resultados'!C4</f>
        <v>4.5740988563950702E-2</v>
      </c>
      <c r="D23" s="6">
        <f>+'Estado resultados'!D22/'Estado resultados'!D4</f>
        <v>2.4109629874301874E-2</v>
      </c>
      <c r="E23" s="6">
        <f>+'Estado resultados'!E22/'Estado resultados'!E4</f>
        <v>3.6621747086468301E-2</v>
      </c>
      <c r="F23" s="6">
        <f>+'Estado resultados'!F22/'Estado resultados'!F4</f>
        <v>-2.1551951960417186E-2</v>
      </c>
      <c r="G23" s="6">
        <f>+'Estado resultados'!G22/'Estado resultados'!G4</f>
        <v>2.5171864833220703E-2</v>
      </c>
      <c r="I23" s="9" t="s">
        <v>87</v>
      </c>
    </row>
    <row r="24" spans="1:9" x14ac:dyDescent="0.4">
      <c r="A24" s="9" t="s">
        <v>88</v>
      </c>
      <c r="B24" s="6">
        <f>+'Estado resultados'!B22/'Balance General'!B17</f>
        <v>1.5158179016964127E-2</v>
      </c>
      <c r="C24" s="6">
        <f>+'Estado resultados'!C22/'Balance General'!C17</f>
        <v>3.1205761892710293E-2</v>
      </c>
      <c r="D24" s="6">
        <f>+'Estado resultados'!D22/'Balance General'!D17</f>
        <v>1.6299829942879925E-2</v>
      </c>
      <c r="E24" s="6">
        <f>+'Estado resultados'!E22/'Balance General'!E17</f>
        <v>2.4121773812229956E-2</v>
      </c>
      <c r="F24" s="6">
        <f>+'Estado resultados'!F22/'Balance General'!F17</f>
        <v>-9.2675278249671443E-3</v>
      </c>
      <c r="G24" s="6">
        <f>+'Estado resultados'!G22/'Balance General'!G17</f>
        <v>1.2216530677723736E-2</v>
      </c>
      <c r="I24" s="9" t="s">
        <v>89</v>
      </c>
    </row>
    <row r="25" spans="1:9" x14ac:dyDescent="0.4">
      <c r="A25" s="9" t="s">
        <v>90</v>
      </c>
      <c r="B25" s="6">
        <f>+'Estado resultados'!B22/'Balance General'!B35</f>
        <v>5.6735046472698857E-2</v>
      </c>
      <c r="C25" s="6">
        <f>+'Estado resultados'!C22/'Balance General'!C35</f>
        <v>0.11456635863907359</v>
      </c>
      <c r="D25" s="6">
        <f>+'Estado resultados'!D22/'Balance General'!D35</f>
        <v>6.8903074293016217E-2</v>
      </c>
      <c r="E25" s="6">
        <f>+'Estado resultados'!E22/'Balance General'!E35</f>
        <v>8.9585182747442441E-2</v>
      </c>
      <c r="F25" s="6">
        <f>+'Estado resultados'!F22/'Balance General'!F35</f>
        <v>-3.6545713103115621E-2</v>
      </c>
      <c r="G25" s="6">
        <f>+'Estado resultados'!G22/'Balance General'!G35</f>
        <v>5.4574343741847484E-2</v>
      </c>
      <c r="I25" s="9" t="s">
        <v>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9D35-8DFF-4D43-90FA-22D85EE40B72}">
  <dimension ref="A2"/>
  <sheetViews>
    <sheetView workbookViewId="0">
      <selection activeCell="B2" sqref="B2"/>
    </sheetView>
  </sheetViews>
  <sheetFormatPr defaultRowHeight="14.6" x14ac:dyDescent="0.4"/>
  <cols>
    <col min="1" max="1" width="21.3046875" bestFit="1" customWidth="1"/>
  </cols>
  <sheetData>
    <row r="2" spans="1:1" x14ac:dyDescent="0.4">
      <c r="A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84D97E96CE1341B2055D25F9702A4E" ma:contentTypeVersion="8" ma:contentTypeDescription="Create a new document." ma:contentTypeScope="" ma:versionID="47b8d02a4ab059c91d4f2be0c4d7d2ee">
  <xsd:schema xmlns:xsd="http://www.w3.org/2001/XMLSchema" xmlns:xs="http://www.w3.org/2001/XMLSchema" xmlns:p="http://schemas.microsoft.com/office/2006/metadata/properties" xmlns:ns2="9724799d-e8c4-4b64-b4fa-f89d69fa2995" targetNamespace="http://schemas.microsoft.com/office/2006/metadata/properties" ma:root="true" ma:fieldsID="a5e5cece37b32cea536e764e7b61c98b" ns2:_="">
    <xsd:import namespace="9724799d-e8c4-4b64-b4fa-f89d69fa29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4799d-e8c4-4b64-b4fa-f89d69fa29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B5542D-F0DB-4E69-8286-7D529D39BF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3ABB0E-BF0F-4646-92E3-46E34ACF55A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64D2A16-CD03-416A-8F2C-2A14A45C7E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24799d-e8c4-4b64-b4fa-f89d69fa29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General</vt:lpstr>
      <vt:lpstr>Estado resultados</vt:lpstr>
      <vt:lpstr>Ratios</vt:lpstr>
      <vt:lpstr>Covenants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Portocarrero</dc:creator>
  <cp:keywords/>
  <dc:description/>
  <cp:lastModifiedBy>Pedro Portocarrero</cp:lastModifiedBy>
  <cp:revision/>
  <dcterms:created xsi:type="dcterms:W3CDTF">2022-03-23T16:21:21Z</dcterms:created>
  <dcterms:modified xsi:type="dcterms:W3CDTF">2022-04-07T01:36:02Z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0x010100CF84D97E96CE1341B2055D25F9702A4E</vt:lpwstr>
  </property>
</Properties>
</file>