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prianto_chalmers_se/Documents/Documents/99. RegModel/modelinput/"/>
    </mc:Choice>
  </mc:AlternateContent>
  <xr:revisionPtr revIDLastSave="507" documentId="8_{CFF00F47-7BB3-4B95-81F1-C9D66D6C6408}" xr6:coauthVersionLast="47" xr6:coauthVersionMax="47" xr10:uidLastSave="{B166D4A1-7098-4767-920F-9F1CFABC280A}"/>
  <bookViews>
    <workbookView xWindow="-28920" yWindow="-120" windowWidth="29040" windowHeight="15840" xr2:uid="{CDD20ED2-A9DA-4A80-92E5-898A75D04877}"/>
  </bookViews>
  <sheets>
    <sheet name="gen_tech_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B23" i="1"/>
  <c r="B22" i="1"/>
  <c r="E21" i="1" l="1"/>
  <c r="D21" i="1"/>
  <c r="N19" i="1"/>
  <c r="E20" i="1"/>
  <c r="D20" i="1"/>
  <c r="E19" i="1"/>
  <c r="D19" i="1"/>
  <c r="E18" i="1"/>
  <c r="D18" i="1"/>
  <c r="D17" i="1"/>
  <c r="D16" i="1"/>
  <c r="D15" i="1"/>
  <c r="E14" i="1"/>
  <c r="D14" i="1"/>
  <c r="E13" i="1"/>
  <c r="D13" i="1"/>
  <c r="D12" i="1" l="1"/>
  <c r="D11" i="1"/>
  <c r="E9" i="1"/>
  <c r="D9" i="1"/>
  <c r="E8" i="1"/>
  <c r="D8" i="1"/>
  <c r="N10" i="1"/>
  <c r="E10" i="1"/>
  <c r="D10" i="1"/>
  <c r="N9" i="1"/>
  <c r="N8" i="1"/>
  <c r="N7" i="1"/>
  <c r="E7" i="1"/>
  <c r="D7" i="1"/>
  <c r="N6" i="1"/>
  <c r="E6" i="1"/>
  <c r="D6" i="1"/>
  <c r="N5" i="1"/>
  <c r="E5" i="1"/>
  <c r="D5" i="1"/>
  <c r="N4" i="1"/>
  <c r="E4" i="1"/>
  <c r="D4" i="1"/>
  <c r="N3" i="1"/>
  <c r="D3" i="1"/>
  <c r="E3" i="1"/>
  <c r="N2" i="1"/>
  <c r="D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tc={C982B18F-CD9A-4FC3-8C0B-0D94CB258372}</author>
    <author>tc={578BBFE0-EEB2-464A-BB3D-59506A19533E}</author>
    <author>tc={46418E36-8B23-4336-A008-8A26490C54E2}</author>
    <author>tc={4C43BB42-F0C1-4996-9BDD-E9A0F308C5D6}</author>
    <author>tc={6A71DAAD-05BD-44C7-8467-C545F39348A3}</author>
    <author>tc={95762B7E-A267-4E64-BF3E-AF2E302DDBE0}</author>
    <author>tc={992C7271-BE23-4441-9444-89BB9C4DB178}</author>
    <author>tc={8BF0B83A-894E-4B56-88F6-CA4A9B807E7B}</author>
    <author>tc={89100A1E-7787-4AC3-B0AE-1441131F804F}</author>
    <author>tc={4819F40C-0C08-417C-83A2-C6C2D41D1144}</author>
    <author>tc={D221C65F-2C3D-4961-807E-9F1F1FC3EEFB}</author>
  </authors>
  <commentList>
    <comment ref="G1" authorId="0" shapeId="0" xr:uid="{C982B18F-CD9A-4FC3-8C0B-0D94CB25837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Cb/Cv, here means the percentage of heat acquired, e.g. 0.15 means 85% el, 15% heat</t>
      </text>
    </comment>
    <comment ref="K1" authorId="1" shapeId="0" xr:uid="{578BBFE0-EEB2-464A-BB3D-59506A1953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Assumptions</t>
      </text>
    </comment>
    <comment ref="L1" authorId="2" shapeId="0" xr:uid="{46418E36-8B23-4336-A008-8A26490C54E2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rating</t>
      </text>
    </comment>
    <comment ref="M1" authorId="3" shapeId="0" xr:uid="{4C43BB42-F0C1-4996-9BDD-E9A0F308C5D6}">
      <text>
        <t>[Threaded comment]
Your version of Excel allows you to read this threaded comment; however, any edits to it will get removed if the file is opened in a newer version of Excel. Learn more: https://go.microsoft.com/fwlink/?linkid=870924
Comment:
    Hours</t>
      </text>
    </comment>
    <comment ref="O1" authorId="4" shapeId="0" xr:uid="{6A71DAAD-05BD-44C7-8467-C545F39348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relevant for now?</t>
      </text>
    </comment>
    <comment ref="P1" authorId="5" shapeId="0" xr:uid="{95762B7E-A267-4E64-BF3E-AF2E302DDB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relevant for now?
</t>
      </text>
    </comment>
    <comment ref="Q1" authorId="6" shapeId="0" xr:uid="{992C7271-BE23-4441-9444-89BB9C4DB17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used for now?</t>
      </text>
    </comment>
    <comment ref="W1" authorId="7" shapeId="0" xr:uid="{8BF0B83A-894E-4B56-88F6-CA4A9B807E7B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according to DEA tech data</t>
      </text>
    </comment>
    <comment ref="X1" authorId="8" shapeId="0" xr:uid="{89100A1E-7787-4AC3-B0AE-1441131F804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refer to group tech prop file</t>
      </text>
    </comment>
    <comment ref="D22" authorId="9" shapeId="0" xr:uid="{4819F40C-0C08-417C-83A2-C6C2D41D1144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specific investment</t>
      </text>
    </comment>
    <comment ref="D23" authorId="10" shapeId="0" xr:uid="{D221C65F-2C3D-4961-807E-9F1F1FC3EE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% of specific investment
</t>
      </text>
    </comment>
  </commentList>
</comments>
</file>

<file path=xl/sharedStrings.xml><?xml version="1.0" encoding="utf-8"?>
<sst xmlns="http://schemas.openxmlformats.org/spreadsheetml/2006/main" count="141" uniqueCount="114">
  <si>
    <t>CCGT</t>
  </si>
  <si>
    <t>Tech</t>
  </si>
  <si>
    <t>InvCost</t>
  </si>
  <si>
    <t>FuelCost</t>
  </si>
  <si>
    <t>FixOM</t>
  </si>
  <si>
    <t>VarOM</t>
  </si>
  <si>
    <t>Efficiency</t>
  </si>
  <si>
    <t>Carrier</t>
  </si>
  <si>
    <t>Alpha</t>
  </si>
  <si>
    <t>Lifetime</t>
  </si>
  <si>
    <t>HeatType</t>
  </si>
  <si>
    <t>LoadFactor</t>
  </si>
  <si>
    <t>StartTime</t>
  </si>
  <si>
    <t>MinLoad</t>
  </si>
  <si>
    <t>StartCost</t>
  </si>
  <si>
    <t>StartFuel</t>
  </si>
  <si>
    <t>StartFuelType</t>
  </si>
  <si>
    <t>EL</t>
  </si>
  <si>
    <t>EL, HEAT</t>
  </si>
  <si>
    <t>EL, H2</t>
  </si>
  <si>
    <t>01 Coal CHP</t>
  </si>
  <si>
    <t>GTSC</t>
  </si>
  <si>
    <t>04 Gas turb. simple cycle, L</t>
  </si>
  <si>
    <t>use 2050 ctrl scenario</t>
  </si>
  <si>
    <t>DEA_name</t>
  </si>
  <si>
    <t>Techprop_name</t>
  </si>
  <si>
    <t>DEA data takes precedence, if not found, use techprop data</t>
  </si>
  <si>
    <t>H_meanalpha_CHP</t>
  </si>
  <si>
    <t>G_peak</t>
  </si>
  <si>
    <t>05 Gas turb. CC, steam extract.</t>
  </si>
  <si>
    <t>G</t>
  </si>
  <si>
    <t>GEBG</t>
  </si>
  <si>
    <t>06 Gas engines, biogas</t>
  </si>
  <si>
    <t>WG_peak</t>
  </si>
  <si>
    <t>08 WtE CHP, Large, 50 degree</t>
  </si>
  <si>
    <t>WCHP</t>
  </si>
  <si>
    <t>WA_lowalpha_CHP</t>
  </si>
  <si>
    <t>WBO</t>
  </si>
  <si>
    <t>08 WtE HOP</t>
  </si>
  <si>
    <t>HEAT</t>
  </si>
  <si>
    <t>Starttime considers cold start time</t>
  </si>
  <si>
    <t>WCCHP</t>
  </si>
  <si>
    <t>Coal CHP</t>
  </si>
  <si>
    <t>Gas Turbine Simple Cycle</t>
  </si>
  <si>
    <t>Combined Cycle Gas Turbine</t>
  </si>
  <si>
    <t>Gas Engine Biogas</t>
  </si>
  <si>
    <t>Waste CHP</t>
  </si>
  <si>
    <t>Waste Boiler</t>
  </si>
  <si>
    <t>Assume 50 degrees for DH heating generations</t>
  </si>
  <si>
    <t>Abbr_name</t>
  </si>
  <si>
    <t>Wood Chips Biomass CHP</t>
  </si>
  <si>
    <t>W_lowalpha_CHP</t>
  </si>
  <si>
    <t>WPCHP</t>
  </si>
  <si>
    <t>Wood Pellets Biomass CHP</t>
  </si>
  <si>
    <t>SBCHP</t>
  </si>
  <si>
    <t>Straw Biomass CHP</t>
  </si>
  <si>
    <t>09c Straw, Large, 50 degree</t>
  </si>
  <si>
    <t>financial data converted into M€/MW units from DEA datasheet</t>
  </si>
  <si>
    <t>09a Wood Chips extract. Plant</t>
  </si>
  <si>
    <t>09b Wood Pellets extract. Plant</t>
  </si>
  <si>
    <t>SOFC</t>
  </si>
  <si>
    <t>Solid Oxide Fuel Cell</t>
  </si>
  <si>
    <t>11 SOFC-CHP</t>
  </si>
  <si>
    <t>FC</t>
  </si>
  <si>
    <t>PFC</t>
  </si>
  <si>
    <t>Low Temp PEM Fuel Cell</t>
  </si>
  <si>
    <t>12 LT-PEMFC CHP</t>
  </si>
  <si>
    <t>WON</t>
  </si>
  <si>
    <t>Wind Onshore</t>
  </si>
  <si>
    <t>20 Onshore turbines</t>
  </si>
  <si>
    <t>WOFF</t>
  </si>
  <si>
    <t>Wind Offshore</t>
  </si>
  <si>
    <t>21 Offshore turbines</t>
  </si>
  <si>
    <t>PVROOF</t>
  </si>
  <si>
    <t>PV Rooftop</t>
  </si>
  <si>
    <t>22 Rooftop PV residential</t>
  </si>
  <si>
    <t>PV</t>
  </si>
  <si>
    <t>PVUTIL</t>
  </si>
  <si>
    <t>22 Utility-scale PV</t>
  </si>
  <si>
    <t>PVTRACK</t>
  </si>
  <si>
    <t>Single Axis Tracking Utility PV</t>
  </si>
  <si>
    <t>22 Utility-scale PV tracker</t>
  </si>
  <si>
    <t>PVOPT</t>
  </si>
  <si>
    <t>HPAIR</t>
  </si>
  <si>
    <t>Heat Pumps Air Source</t>
  </si>
  <si>
    <t>40 Comp. hp, airsource 10 MW</t>
  </si>
  <si>
    <t>HP</t>
  </si>
  <si>
    <t>COCHP</t>
  </si>
  <si>
    <t>HPEX</t>
  </si>
  <si>
    <t>Heat Pumps Excess Heat</t>
  </si>
  <si>
    <t>40 Comp. hp, excess heat 10 MW</t>
  </si>
  <si>
    <t>EB</t>
  </si>
  <si>
    <t>Electric Boiler</t>
  </si>
  <si>
    <t>41 Electric boiler, large</t>
  </si>
  <si>
    <t>GB</t>
  </si>
  <si>
    <t>Natural Gas Boiler</t>
  </si>
  <si>
    <t>44 Natural Gas DH Only</t>
  </si>
  <si>
    <t>Fixed Axis Utility Scale PV</t>
  </si>
  <si>
    <t>AEC</t>
  </si>
  <si>
    <t>H2</t>
  </si>
  <si>
    <t>Alkaline Electrolyser</t>
  </si>
  <si>
    <t xml:space="preserve">86 AEC 1 GW </t>
  </si>
  <si>
    <t>electrolyser</t>
  </si>
  <si>
    <t>PEMEC</t>
  </si>
  <si>
    <t>PEMEC Electrolyser</t>
  </si>
  <si>
    <t>86 PEMEC 1 GW</t>
  </si>
  <si>
    <t>HYD</t>
  </si>
  <si>
    <t>Hydropower</t>
  </si>
  <si>
    <t>Hydropower is hypothetical data because most probably will not be invested in the future, but operating the exisitng ones is possible</t>
  </si>
  <si>
    <t>CO2_factor</t>
  </si>
  <si>
    <t>Space_m2</t>
  </si>
  <si>
    <t>StartCO2</t>
  </si>
  <si>
    <t>PartLoadCO2</t>
  </si>
  <si>
    <t>PartLoadCost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</si>
</sst>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ndu Prianto" id="{5C791CA2-FA3C-4A18-99C6-1815BFAB36F0}" userId="Pandu Priant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16T12:59:14.45" personId="{5C791CA2-FA3C-4A18-99C6-1815BFAB36F0}" id="{C982B18F-CD9A-4FC3-8C0B-0D94CB258372}">
    <text>Use Cb/Cv, here means the percentage of heat acquired, e.g. 0.15 means 85% el, 15% heat</text>
  </threadedComment>
  <threadedComment ref="K1" dT="2024-07-16T11:50:33.67" personId="{5C791CA2-FA3C-4A18-99C6-1815BFAB36F0}" id="{578BBFE0-EEB2-464A-BB3D-59506A19533E}">
    <text>Assumptions</text>
  </threadedComment>
  <threadedComment ref="L1" dT="2024-07-16T11:51:25.36" personId="{5C791CA2-FA3C-4A18-99C6-1815BFAB36F0}" id="{46418E36-8B23-4336-A008-8A26490C54E2}">
    <text>% of rating</text>
  </threadedComment>
  <threadedComment ref="M1" dT="2024-07-16T11:50:52.09" personId="{5C791CA2-FA3C-4A18-99C6-1815BFAB36F0}" id="{4C43BB42-F0C1-4996-9BDD-E9A0F308C5D6}">
    <text>Hours</text>
  </threadedComment>
  <threadedComment ref="O1" dT="2024-07-16T11:53:14.31" personId="{5C791CA2-FA3C-4A18-99C6-1815BFAB36F0}" id="{6A71DAAD-05BD-44C7-8467-C545F39348A3}">
    <text>Not relevant for now?</text>
  </threadedComment>
  <threadedComment ref="P1" dT="2024-07-16T11:53:17.99" personId="{5C791CA2-FA3C-4A18-99C6-1815BFAB36F0}" id="{95762B7E-A267-4E64-BF3E-AF2E302DDBE0}">
    <text xml:space="preserve">Not relevant for now?
</text>
  </threadedComment>
  <threadedComment ref="Q1" dT="2024-07-16T11:53:31.08" personId="{5C791CA2-FA3C-4A18-99C6-1815BFAB36F0}" id="{992C7271-BE23-4441-9444-89BB9C4DB178}">
    <text>Maybe not used for now?</text>
  </threadedComment>
  <threadedComment ref="W1" dT="2024-07-16T11:34:38.40" personId="{5C791CA2-FA3C-4A18-99C6-1815BFAB36F0}" id="{8BF0B83A-894E-4B56-88F6-CA4A9B807E7B}">
    <text>Name according to DEA tech data</text>
  </threadedComment>
  <threadedComment ref="X1" dT="2024-07-16T12:07:26.54" personId="{5C791CA2-FA3C-4A18-99C6-1815BFAB36F0}" id="{89100A1E-7787-4AC3-B0AE-1441131F804F}">
    <text>Name refer to group tech prop file</text>
  </threadedComment>
  <threadedComment ref="D22" dT="2024-07-18T13:13:06.37" personId="{5C791CA2-FA3C-4A18-99C6-1815BFAB36F0}" id="{4819F40C-0C08-417C-83A2-C6C2D41D1144}">
    <text>% of specific investment</text>
  </threadedComment>
  <threadedComment ref="D23" dT="2024-07-18T13:13:16.61" personId="{5C791CA2-FA3C-4A18-99C6-1815BFAB36F0}" id="{D221C65F-2C3D-4961-807E-9F1F1FC3EEFB}">
    <text xml:space="preserve">% of specific investment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B134-6E16-40F2-9974-52E516F501C0}">
  <dimension ref="A1:X24"/>
  <sheetViews>
    <sheetView tabSelected="1" workbookViewId="0">
      <selection activeCell="U2" sqref="U2"/>
    </sheetView>
  </sheetViews>
  <sheetFormatPr defaultRowHeight="15" x14ac:dyDescent="0.25"/>
  <cols>
    <col min="1" max="1" width="13.28515625" bestFit="1" customWidth="1"/>
    <col min="5" max="5" width="12" bestFit="1" customWidth="1"/>
    <col min="14" max="14" width="11" bestFit="1" customWidth="1"/>
    <col min="20" max="20" width="10.5703125" bestFit="1" customWidth="1"/>
    <col min="21" max="21" width="10.5703125" customWidth="1"/>
    <col min="22" max="22" width="26.5703125" bestFit="1" customWidth="1"/>
    <col min="23" max="23" width="30.28515625" bestFit="1" customWidth="1"/>
    <col min="24" max="24" width="18" bestFit="1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7</v>
      </c>
      <c r="I1" t="s">
        <v>9</v>
      </c>
      <c r="J1" t="s">
        <v>10</v>
      </c>
      <c r="K1" t="s">
        <v>11</v>
      </c>
      <c r="L1" t="s">
        <v>13</v>
      </c>
      <c r="M1" t="s">
        <v>12</v>
      </c>
      <c r="N1" t="s">
        <v>14</v>
      </c>
      <c r="O1" t="s">
        <v>15</v>
      </c>
      <c r="P1" t="s">
        <v>16</v>
      </c>
      <c r="Q1" t="s">
        <v>113</v>
      </c>
      <c r="R1" t="s">
        <v>111</v>
      </c>
      <c r="S1" t="s">
        <v>112</v>
      </c>
      <c r="T1" t="s">
        <v>109</v>
      </c>
      <c r="U1" t="s">
        <v>110</v>
      </c>
      <c r="V1" t="s">
        <v>49</v>
      </c>
      <c r="W1" t="s">
        <v>24</v>
      </c>
      <c r="X1" t="s">
        <v>25</v>
      </c>
    </row>
    <row r="2" spans="1:24" x14ac:dyDescent="0.25">
      <c r="A2" t="s">
        <v>87</v>
      </c>
      <c r="B2">
        <v>2.0127555365483398</v>
      </c>
      <c r="C2">
        <v>35.86</v>
      </c>
      <c r="D2">
        <f>32911.18/1000000</f>
        <v>3.2911179999999998E-2</v>
      </c>
      <c r="E2">
        <f>3.08/1000000</f>
        <v>3.0800000000000002E-6</v>
      </c>
      <c r="F2">
        <v>0.54</v>
      </c>
      <c r="G2">
        <v>0.15</v>
      </c>
      <c r="H2" t="s">
        <v>18</v>
      </c>
      <c r="I2">
        <v>25</v>
      </c>
      <c r="K2">
        <v>0.85</v>
      </c>
      <c r="L2">
        <v>0.3</v>
      </c>
      <c r="M2">
        <v>12</v>
      </c>
      <c r="N2">
        <f>56.9/1000000</f>
        <v>5.6900000000000001E-5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1000</v>
      </c>
      <c r="V2" t="s">
        <v>42</v>
      </c>
      <c r="W2" t="s">
        <v>20</v>
      </c>
      <c r="X2" t="s">
        <v>27</v>
      </c>
    </row>
    <row r="3" spans="1:24" x14ac:dyDescent="0.25">
      <c r="A3" t="s">
        <v>21</v>
      </c>
      <c r="B3">
        <v>0.55295381336000005</v>
      </c>
      <c r="C3">
        <v>54.81</v>
      </c>
      <c r="D3">
        <f>19140.71/1000000</f>
        <v>1.9140709999999998E-2</v>
      </c>
      <c r="E3">
        <f>4.25/1000000</f>
        <v>4.25E-6</v>
      </c>
      <c r="F3">
        <v>0.43</v>
      </c>
      <c r="G3">
        <v>0</v>
      </c>
      <c r="H3" t="s">
        <v>17</v>
      </c>
      <c r="I3">
        <v>25</v>
      </c>
      <c r="K3">
        <v>0.85</v>
      </c>
      <c r="L3">
        <v>0.2</v>
      </c>
      <c r="M3">
        <v>0.5</v>
      </c>
      <c r="N3">
        <f>20.2/1000000</f>
        <v>2.02E-5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1000</v>
      </c>
      <c r="V3" t="s">
        <v>43</v>
      </c>
      <c r="W3" t="s">
        <v>22</v>
      </c>
      <c r="X3" t="s">
        <v>28</v>
      </c>
    </row>
    <row r="4" spans="1:24" x14ac:dyDescent="0.25">
      <c r="A4" t="s">
        <v>0</v>
      </c>
      <c r="B4">
        <v>0.85069817439999995</v>
      </c>
      <c r="C4">
        <v>54.81</v>
      </c>
      <c r="D4">
        <f>27647.6907/1000000</f>
        <v>2.7647690699999998E-2</v>
      </c>
      <c r="E4">
        <f>4.25349087/1000000</f>
        <v>4.2534908700000001E-6</v>
      </c>
      <c r="F4">
        <v>0.63</v>
      </c>
      <c r="G4">
        <v>0.15</v>
      </c>
      <c r="H4" t="s">
        <v>18</v>
      </c>
      <c r="I4">
        <v>25</v>
      </c>
      <c r="K4">
        <v>0.85</v>
      </c>
      <c r="L4">
        <v>0.4</v>
      </c>
      <c r="M4">
        <v>2</v>
      </c>
      <c r="N4">
        <f>42.9/1000000</f>
        <v>4.2899999999999999E-5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1000</v>
      </c>
      <c r="V4" t="s">
        <v>44</v>
      </c>
      <c r="W4" t="s">
        <v>29</v>
      </c>
      <c r="X4" t="s">
        <v>30</v>
      </c>
    </row>
    <row r="5" spans="1:24" x14ac:dyDescent="0.25">
      <c r="A5" t="s">
        <v>31</v>
      </c>
      <c r="B5">
        <v>0.90386681030000005</v>
      </c>
      <c r="C5">
        <v>54.81</v>
      </c>
      <c r="D5">
        <f>9038.668103/1000000</f>
        <v>9.0386681030000006E-3</v>
      </c>
      <c r="E5">
        <f>6.380236308/1000000</f>
        <v>6.3802363079999995E-6</v>
      </c>
      <c r="F5">
        <v>0.47</v>
      </c>
      <c r="G5">
        <v>0</v>
      </c>
      <c r="H5" t="s">
        <v>17</v>
      </c>
      <c r="I5">
        <v>25</v>
      </c>
      <c r="K5">
        <v>0.85</v>
      </c>
      <c r="L5">
        <v>0.5</v>
      </c>
      <c r="M5">
        <v>0.3</v>
      </c>
      <c r="N5">
        <f>20.2/1000000</f>
        <v>2.02E-5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1000</v>
      </c>
      <c r="V5" t="s">
        <v>45</v>
      </c>
      <c r="W5" t="s">
        <v>32</v>
      </c>
      <c r="X5" t="s">
        <v>33</v>
      </c>
    </row>
    <row r="6" spans="1:24" x14ac:dyDescent="0.25">
      <c r="A6" t="s">
        <v>35</v>
      </c>
      <c r="B6">
        <v>7.5180451162599997</v>
      </c>
      <c r="C6">
        <v>17.600000000000001</v>
      </c>
      <c r="D6">
        <f>172266.380316/1000000</f>
        <v>0.172266380316</v>
      </c>
      <c r="E6">
        <f>27.15853921772/1000000</f>
        <v>2.7158539217720001E-5</v>
      </c>
      <c r="F6">
        <v>0.22</v>
      </c>
      <c r="G6">
        <v>0.3</v>
      </c>
      <c r="H6" t="s">
        <v>18</v>
      </c>
      <c r="I6">
        <v>25</v>
      </c>
      <c r="K6">
        <v>0.85</v>
      </c>
      <c r="L6">
        <v>0.2</v>
      </c>
      <c r="M6">
        <v>2</v>
      </c>
      <c r="N6">
        <f>56.9/1000000</f>
        <v>5.6900000000000001E-5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1000</v>
      </c>
      <c r="V6" t="s">
        <v>46</v>
      </c>
      <c r="W6" t="s">
        <v>34</v>
      </c>
      <c r="X6" t="s">
        <v>36</v>
      </c>
    </row>
    <row r="7" spans="1:24" x14ac:dyDescent="0.25">
      <c r="A7" t="s">
        <v>37</v>
      </c>
      <c r="B7">
        <v>1.6375939857199999</v>
      </c>
      <c r="C7">
        <v>17.600000000000001</v>
      </c>
      <c r="D7">
        <f>68800.2148546/1000000</f>
        <v>6.88002148546E-2</v>
      </c>
      <c r="E7">
        <f>9.00676692146/1000000</f>
        <v>9.0067669214600012E-6</v>
      </c>
      <c r="F7">
        <v>1.06</v>
      </c>
      <c r="G7">
        <v>1</v>
      </c>
      <c r="H7" t="s">
        <v>39</v>
      </c>
      <c r="I7">
        <v>25</v>
      </c>
      <c r="K7">
        <v>0.85</v>
      </c>
      <c r="L7">
        <v>0.7</v>
      </c>
      <c r="M7">
        <v>12</v>
      </c>
      <c r="N7">
        <f>56.9/1000000</f>
        <v>5.6900000000000001E-5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1000</v>
      </c>
      <c r="V7" t="s">
        <v>47</v>
      </c>
      <c r="W7" t="s">
        <v>38</v>
      </c>
    </row>
    <row r="8" spans="1:24" x14ac:dyDescent="0.25">
      <c r="A8" t="s">
        <v>41</v>
      </c>
      <c r="B8">
        <v>2.4457572513999999</v>
      </c>
      <c r="C8">
        <v>24</v>
      </c>
      <c r="D8">
        <f>65929.108516/1000000</f>
        <v>6.5929108515999993E-2</v>
      </c>
      <c r="E8">
        <f>2.8711063386/1000000</f>
        <v>2.8711063386000003E-6</v>
      </c>
      <c r="F8">
        <v>0.39</v>
      </c>
      <c r="G8">
        <v>0.4</v>
      </c>
      <c r="H8" t="s">
        <v>18</v>
      </c>
      <c r="I8">
        <v>25</v>
      </c>
      <c r="K8">
        <v>0.85</v>
      </c>
      <c r="L8">
        <v>0.45</v>
      </c>
      <c r="M8">
        <v>12</v>
      </c>
      <c r="N8">
        <f>56.9/1000000</f>
        <v>5.6900000000000001E-5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1000</v>
      </c>
      <c r="V8" t="s">
        <v>50</v>
      </c>
      <c r="W8" t="s">
        <v>58</v>
      </c>
      <c r="X8" t="s">
        <v>51</v>
      </c>
    </row>
    <row r="9" spans="1:24" x14ac:dyDescent="0.25">
      <c r="A9" t="s">
        <v>52</v>
      </c>
      <c r="B9">
        <v>2.0204081642</v>
      </c>
      <c r="C9">
        <v>61.18</v>
      </c>
      <c r="D9">
        <f>52105.263182/1000000</f>
        <v>5.2105263182000004E-2</v>
      </c>
      <c r="E9">
        <f>1.1697099898/1000000</f>
        <v>1.1697099898000001E-6</v>
      </c>
      <c r="F9">
        <v>0.43</v>
      </c>
      <c r="G9">
        <v>0.52</v>
      </c>
      <c r="H9" t="s">
        <v>18</v>
      </c>
      <c r="I9">
        <v>25</v>
      </c>
      <c r="K9">
        <v>0.85</v>
      </c>
      <c r="L9">
        <v>0.15</v>
      </c>
      <c r="M9">
        <v>12</v>
      </c>
      <c r="N9">
        <f>56.9/1000000</f>
        <v>5.6900000000000001E-5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1000</v>
      </c>
      <c r="V9" t="s">
        <v>53</v>
      </c>
      <c r="W9" t="s">
        <v>59</v>
      </c>
      <c r="X9" t="s">
        <v>51</v>
      </c>
    </row>
    <row r="10" spans="1:24" x14ac:dyDescent="0.25">
      <c r="A10" t="s">
        <v>54</v>
      </c>
      <c r="B10">
        <v>3.3070891529800002</v>
      </c>
      <c r="C10">
        <v>21.7</v>
      </c>
      <c r="D10">
        <f>115907.626262/1000000</f>
        <v>0.115907626262</v>
      </c>
      <c r="E10">
        <f>2.27561761652/1000000</f>
        <v>2.2756176165200001E-6</v>
      </c>
      <c r="F10">
        <v>0.28000000000000003</v>
      </c>
      <c r="G10">
        <v>0.43</v>
      </c>
      <c r="H10" t="s">
        <v>18</v>
      </c>
      <c r="I10">
        <v>25</v>
      </c>
      <c r="K10">
        <v>0.85</v>
      </c>
      <c r="L10">
        <v>0.4</v>
      </c>
      <c r="M10">
        <v>8</v>
      </c>
      <c r="N10">
        <f>56.9/1000000</f>
        <v>5.6900000000000001E-5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1000</v>
      </c>
      <c r="V10" t="s">
        <v>55</v>
      </c>
      <c r="W10" t="s">
        <v>56</v>
      </c>
      <c r="X10" t="s">
        <v>51</v>
      </c>
    </row>
    <row r="11" spans="1:24" x14ac:dyDescent="0.25">
      <c r="A11" t="s">
        <v>60</v>
      </c>
      <c r="B11">
        <v>0.85069817439999995</v>
      </c>
      <c r="C11">
        <v>1</v>
      </c>
      <c r="D11">
        <f>42534.90872/1000000</f>
        <v>4.253490872E-2</v>
      </c>
      <c r="E11">
        <v>0</v>
      </c>
      <c r="F11">
        <v>0.6</v>
      </c>
      <c r="G11">
        <v>0</v>
      </c>
      <c r="H11" t="s">
        <v>19</v>
      </c>
      <c r="I11">
        <v>20</v>
      </c>
      <c r="K11">
        <v>0.85</v>
      </c>
      <c r="L11">
        <v>0.7</v>
      </c>
      <c r="M11">
        <v>25</v>
      </c>
      <c r="N11">
        <v>0</v>
      </c>
      <c r="T11">
        <v>1</v>
      </c>
      <c r="U11">
        <v>1000</v>
      </c>
      <c r="V11" t="s">
        <v>61</v>
      </c>
      <c r="W11" t="s">
        <v>62</v>
      </c>
      <c r="X11" t="s">
        <v>63</v>
      </c>
    </row>
    <row r="12" spans="1:24" x14ac:dyDescent="0.25">
      <c r="A12" t="s">
        <v>64</v>
      </c>
      <c r="B12">
        <v>0.85069817439999995</v>
      </c>
      <c r="C12">
        <v>1</v>
      </c>
      <c r="D12">
        <f>42534.90872/1000000</f>
        <v>4.253490872E-2</v>
      </c>
      <c r="E12">
        <v>0</v>
      </c>
      <c r="F12">
        <v>0.5</v>
      </c>
      <c r="G12">
        <v>0</v>
      </c>
      <c r="H12" t="s">
        <v>19</v>
      </c>
      <c r="I12">
        <v>10</v>
      </c>
      <c r="K12">
        <v>0.85</v>
      </c>
      <c r="L12">
        <v>0.1</v>
      </c>
      <c r="M12">
        <v>0</v>
      </c>
      <c r="N12">
        <v>0</v>
      </c>
      <c r="T12">
        <v>1</v>
      </c>
      <c r="U12">
        <v>1000</v>
      </c>
      <c r="V12" t="s">
        <v>65</v>
      </c>
      <c r="W12" t="s">
        <v>66</v>
      </c>
      <c r="X12" t="s">
        <v>63</v>
      </c>
    </row>
    <row r="13" spans="1:24" x14ac:dyDescent="0.25">
      <c r="A13" t="s">
        <v>67</v>
      </c>
      <c r="B13">
        <v>1.0902881746699999</v>
      </c>
      <c r="C13">
        <v>0</v>
      </c>
      <c r="D13">
        <f>15602.069282318/1000000</f>
        <v>1.5602069282318E-2</v>
      </c>
      <c r="E13">
        <f>1.8494616395661/1000000</f>
        <v>1.8494616395661002E-6</v>
      </c>
      <c r="F13">
        <v>1</v>
      </c>
      <c r="G13">
        <v>0</v>
      </c>
      <c r="H13" t="s">
        <v>17</v>
      </c>
      <c r="I13">
        <v>30</v>
      </c>
      <c r="K13">
        <v>0.85</v>
      </c>
      <c r="L13">
        <v>0</v>
      </c>
      <c r="M13">
        <v>0</v>
      </c>
      <c r="N13">
        <v>0</v>
      </c>
      <c r="T13">
        <v>0</v>
      </c>
      <c r="U13">
        <v>1000</v>
      </c>
      <c r="V13" t="s">
        <v>68</v>
      </c>
      <c r="W13" t="s">
        <v>69</v>
      </c>
      <c r="X13" t="s">
        <v>67</v>
      </c>
    </row>
    <row r="14" spans="1:24" x14ac:dyDescent="0.25">
      <c r="A14" t="s">
        <v>70</v>
      </c>
      <c r="B14">
        <v>1.64</v>
      </c>
      <c r="C14">
        <v>0</v>
      </c>
      <c r="D14">
        <f>33000/1000000</f>
        <v>3.3000000000000002E-2</v>
      </c>
      <c r="E14">
        <f>3.25/1000000</f>
        <v>3.2499999999999998E-6</v>
      </c>
      <c r="F14">
        <v>1</v>
      </c>
      <c r="G14">
        <v>0</v>
      </c>
      <c r="H14" t="s">
        <v>17</v>
      </c>
      <c r="I14">
        <v>30</v>
      </c>
      <c r="K14">
        <v>0.85</v>
      </c>
      <c r="L14">
        <v>0</v>
      </c>
      <c r="M14">
        <v>0</v>
      </c>
      <c r="N14">
        <v>0</v>
      </c>
      <c r="T14">
        <v>0</v>
      </c>
      <c r="U14">
        <v>1000</v>
      </c>
      <c r="V14" t="s">
        <v>71</v>
      </c>
      <c r="W14" t="s">
        <v>72</v>
      </c>
      <c r="X14" t="s">
        <v>70</v>
      </c>
    </row>
    <row r="15" spans="1:24" x14ac:dyDescent="0.25">
      <c r="A15" t="s">
        <v>73</v>
      </c>
      <c r="B15">
        <v>0.64</v>
      </c>
      <c r="C15">
        <v>0</v>
      </c>
      <c r="D15">
        <f>8900/1000000</f>
        <v>8.8999999999999999E-3</v>
      </c>
      <c r="E15">
        <v>0</v>
      </c>
      <c r="F15">
        <v>1</v>
      </c>
      <c r="G15">
        <v>0</v>
      </c>
      <c r="H15" t="s">
        <v>17</v>
      </c>
      <c r="I15">
        <v>40</v>
      </c>
      <c r="K15">
        <v>0.85</v>
      </c>
      <c r="L15">
        <v>0</v>
      </c>
      <c r="M15">
        <v>0</v>
      </c>
      <c r="N15">
        <v>0</v>
      </c>
      <c r="T15">
        <v>0</v>
      </c>
      <c r="U15">
        <v>1000</v>
      </c>
      <c r="V15" t="s">
        <v>74</v>
      </c>
      <c r="W15" t="s">
        <v>75</v>
      </c>
      <c r="X15" t="s">
        <v>76</v>
      </c>
    </row>
    <row r="16" spans="1:24" x14ac:dyDescent="0.25">
      <c r="A16" t="s">
        <v>77</v>
      </c>
      <c r="B16">
        <v>0.28999999999999998</v>
      </c>
      <c r="C16">
        <v>0</v>
      </c>
      <c r="D16">
        <f>7400/1000000</f>
        <v>7.4000000000000003E-3</v>
      </c>
      <c r="E16">
        <v>0</v>
      </c>
      <c r="F16">
        <v>1</v>
      </c>
      <c r="G16">
        <v>0</v>
      </c>
      <c r="H16" t="s">
        <v>17</v>
      </c>
      <c r="I16">
        <v>40</v>
      </c>
      <c r="K16">
        <v>0.85</v>
      </c>
      <c r="L16">
        <v>0</v>
      </c>
      <c r="M16">
        <v>0</v>
      </c>
      <c r="N16">
        <v>0</v>
      </c>
      <c r="T16">
        <v>0</v>
      </c>
      <c r="U16">
        <v>1000</v>
      </c>
      <c r="V16" t="s">
        <v>97</v>
      </c>
      <c r="W16" t="s">
        <v>78</v>
      </c>
      <c r="X16" t="s">
        <v>76</v>
      </c>
    </row>
    <row r="17" spans="1:24" x14ac:dyDescent="0.25">
      <c r="A17" t="s">
        <v>79</v>
      </c>
      <c r="B17">
        <v>0.35</v>
      </c>
      <c r="C17">
        <v>0</v>
      </c>
      <c r="D17">
        <f>9000/1000000</f>
        <v>8.9999999999999993E-3</v>
      </c>
      <c r="E17">
        <v>0</v>
      </c>
      <c r="F17">
        <v>1</v>
      </c>
      <c r="G17">
        <v>0</v>
      </c>
      <c r="H17" t="s">
        <v>17</v>
      </c>
      <c r="I17">
        <v>40</v>
      </c>
      <c r="K17">
        <v>0.85</v>
      </c>
      <c r="L17">
        <v>0</v>
      </c>
      <c r="M17">
        <v>0</v>
      </c>
      <c r="N17">
        <v>0</v>
      </c>
      <c r="T17">
        <v>0</v>
      </c>
      <c r="U17">
        <v>1000</v>
      </c>
      <c r="V17" t="s">
        <v>80</v>
      </c>
      <c r="W17" t="s">
        <v>81</v>
      </c>
      <c r="X17" t="s">
        <v>82</v>
      </c>
    </row>
    <row r="18" spans="1:24" x14ac:dyDescent="0.25">
      <c r="A18" t="s">
        <v>83</v>
      </c>
      <c r="B18">
        <v>0.80816326567999996</v>
      </c>
      <c r="C18">
        <v>1</v>
      </c>
      <c r="D18">
        <f>2126.745436/1000000</f>
        <v>2.1267454360000002E-3</v>
      </c>
      <c r="E18">
        <f>1.79709989342/1000000</f>
        <v>1.7970998934200001E-6</v>
      </c>
      <c r="F18">
        <v>3.9</v>
      </c>
      <c r="G18">
        <v>3.9</v>
      </c>
      <c r="H18" t="s">
        <v>39</v>
      </c>
      <c r="I18">
        <v>25</v>
      </c>
      <c r="K18">
        <v>0.85</v>
      </c>
      <c r="L18">
        <v>0.25</v>
      </c>
      <c r="M18">
        <v>1</v>
      </c>
      <c r="N18">
        <v>0</v>
      </c>
      <c r="T18">
        <v>0</v>
      </c>
      <c r="U18">
        <v>1000</v>
      </c>
      <c r="V18" t="s">
        <v>84</v>
      </c>
      <c r="W18" t="s">
        <v>85</v>
      </c>
      <c r="X18" t="s">
        <v>86</v>
      </c>
    </row>
    <row r="19" spans="1:24" x14ac:dyDescent="0.25">
      <c r="A19" t="s">
        <v>88</v>
      </c>
      <c r="B19">
        <v>0.60612244926000003</v>
      </c>
      <c r="C19">
        <v>1</v>
      </c>
      <c r="D19">
        <f>2126.745436/1000000</f>
        <v>2.1267454360000002E-3</v>
      </c>
      <c r="E19">
        <f>1.79709989342/1000000</f>
        <v>1.7970998934200001E-6</v>
      </c>
      <c r="F19">
        <v>5.5</v>
      </c>
      <c r="G19">
        <v>5.5</v>
      </c>
      <c r="H19" t="s">
        <v>39</v>
      </c>
      <c r="I19">
        <v>25</v>
      </c>
      <c r="K19">
        <v>0.85</v>
      </c>
      <c r="L19">
        <v>0.25</v>
      </c>
      <c r="M19">
        <v>1</v>
      </c>
      <c r="N19">
        <f>10.63/1000000</f>
        <v>1.0630000000000002E-5</v>
      </c>
      <c r="T19">
        <v>0</v>
      </c>
      <c r="U19">
        <v>1000</v>
      </c>
      <c r="V19" t="s">
        <v>89</v>
      </c>
      <c r="W19" t="s">
        <v>90</v>
      </c>
      <c r="X19" t="s">
        <v>86</v>
      </c>
    </row>
    <row r="20" spans="1:24" x14ac:dyDescent="0.25">
      <c r="A20" t="s">
        <v>91</v>
      </c>
      <c r="B20">
        <v>6.3802363079999994E-2</v>
      </c>
      <c r="C20">
        <v>1</v>
      </c>
      <c r="D20">
        <f>978.30290056/1000000</f>
        <v>9.7830290055999996E-4</v>
      </c>
      <c r="E20">
        <f>1.063372718/1000000</f>
        <v>1.0633727180000002E-6</v>
      </c>
      <c r="F20">
        <v>0.99</v>
      </c>
      <c r="G20">
        <v>0.99</v>
      </c>
      <c r="H20" t="s">
        <v>39</v>
      </c>
      <c r="I20">
        <v>25</v>
      </c>
      <c r="K20">
        <v>0.85</v>
      </c>
      <c r="L20">
        <v>0.05</v>
      </c>
      <c r="M20">
        <v>0.1</v>
      </c>
      <c r="N20">
        <v>0</v>
      </c>
      <c r="T20">
        <v>0</v>
      </c>
      <c r="U20">
        <v>1000</v>
      </c>
      <c r="V20" t="s">
        <v>92</v>
      </c>
      <c r="W20" t="s">
        <v>93</v>
      </c>
      <c r="X20" t="s">
        <v>91</v>
      </c>
    </row>
    <row r="21" spans="1:24" x14ac:dyDescent="0.25">
      <c r="A21" t="s">
        <v>94</v>
      </c>
      <c r="B21">
        <v>5.3168635899999997E-2</v>
      </c>
      <c r="C21">
        <v>54.81</v>
      </c>
      <c r="D21">
        <f>1807.7336206/1000000</f>
        <v>1.8077336205999999E-3</v>
      </c>
      <c r="E21">
        <f>1.063372718/1000000</f>
        <v>1.0633727180000002E-6</v>
      </c>
      <c r="F21">
        <v>1.04</v>
      </c>
      <c r="G21">
        <v>1.04</v>
      </c>
      <c r="H21" t="s">
        <v>39</v>
      </c>
      <c r="I21">
        <v>25</v>
      </c>
      <c r="K21">
        <v>0.85</v>
      </c>
      <c r="L21">
        <v>0.15</v>
      </c>
      <c r="M21">
        <v>0.4</v>
      </c>
      <c r="N21">
        <v>0</v>
      </c>
      <c r="T21">
        <v>0</v>
      </c>
      <c r="U21">
        <v>1000</v>
      </c>
      <c r="V21" t="s">
        <v>95</v>
      </c>
      <c r="W21" t="s">
        <v>96</v>
      </c>
    </row>
    <row r="22" spans="1:24" x14ac:dyDescent="0.25">
      <c r="A22" t="s">
        <v>98</v>
      </c>
      <c r="B22">
        <f>275/1000</f>
        <v>0.27500000000000002</v>
      </c>
      <c r="C22">
        <v>1</v>
      </c>
      <c r="D22">
        <v>0.04</v>
      </c>
      <c r="E22">
        <v>0</v>
      </c>
      <c r="F22">
        <v>0.69899999999999995</v>
      </c>
      <c r="G22">
        <v>0</v>
      </c>
      <c r="H22" t="s">
        <v>99</v>
      </c>
      <c r="I22">
        <v>25</v>
      </c>
      <c r="K22">
        <v>0.85</v>
      </c>
      <c r="T22">
        <v>0</v>
      </c>
      <c r="U22">
        <v>1000</v>
      </c>
      <c r="V22" t="s">
        <v>100</v>
      </c>
      <c r="W22" t="s">
        <v>101</v>
      </c>
      <c r="X22" t="s">
        <v>102</v>
      </c>
    </row>
    <row r="23" spans="1:24" x14ac:dyDescent="0.25">
      <c r="A23" t="s">
        <v>103</v>
      </c>
      <c r="B23">
        <f>325/1000</f>
        <v>0.32500000000000001</v>
      </c>
      <c r="C23">
        <v>1</v>
      </c>
      <c r="D23">
        <v>0.02</v>
      </c>
      <c r="E23">
        <v>0</v>
      </c>
      <c r="F23">
        <v>0.66400000000000003</v>
      </c>
      <c r="G23">
        <v>0</v>
      </c>
      <c r="H23" t="s">
        <v>99</v>
      </c>
      <c r="I23">
        <v>25</v>
      </c>
      <c r="K23">
        <v>0.85</v>
      </c>
      <c r="T23">
        <v>0</v>
      </c>
      <c r="U23">
        <v>1000</v>
      </c>
      <c r="V23" t="s">
        <v>104</v>
      </c>
      <c r="W23" t="s">
        <v>105</v>
      </c>
      <c r="X23" t="s">
        <v>102</v>
      </c>
    </row>
    <row r="24" spans="1:24" x14ac:dyDescent="0.25">
      <c r="A24" t="s">
        <v>106</v>
      </c>
      <c r="B24">
        <v>999999</v>
      </c>
      <c r="C24">
        <v>0</v>
      </c>
      <c r="D24">
        <f>8507.2/1000000</f>
        <v>8.5072000000000012E-3</v>
      </c>
      <c r="E24">
        <v>0</v>
      </c>
      <c r="F24">
        <v>0.99</v>
      </c>
      <c r="G24">
        <v>0</v>
      </c>
      <c r="H24" t="s">
        <v>17</v>
      </c>
      <c r="I24">
        <v>50</v>
      </c>
      <c r="K24">
        <v>0.85</v>
      </c>
      <c r="T24">
        <v>0</v>
      </c>
      <c r="U24">
        <v>1000</v>
      </c>
      <c r="V24" t="s">
        <v>107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C0BC-900D-4B76-A434-09E671032F31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57</v>
      </c>
    </row>
    <row r="3" spans="1:1" x14ac:dyDescent="0.25">
      <c r="A3" t="s">
        <v>26</v>
      </c>
    </row>
    <row r="4" spans="1:1" x14ac:dyDescent="0.25">
      <c r="A4" t="s">
        <v>40</v>
      </c>
    </row>
    <row r="5" spans="1:1" x14ac:dyDescent="0.25">
      <c r="A5" t="s">
        <v>48</v>
      </c>
    </row>
    <row r="6" spans="1:1" x14ac:dyDescent="0.25">
      <c r="A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gen_tech_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 Nugroho Prianto</dc:creator>
  <cp:lastModifiedBy>Pandu Prianto</cp:lastModifiedBy>
  <dcterms:created xsi:type="dcterms:W3CDTF">2024-06-10T10:46:11Z</dcterms:created>
  <dcterms:modified xsi:type="dcterms:W3CDTF">2024-08-05T12:30:35Z</dcterms:modified>
</cp:coreProperties>
</file>