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err\Desktop\UCB_Projects\CSGO\"/>
    </mc:Choice>
  </mc:AlternateContent>
  <xr:revisionPtr revIDLastSave="0" documentId="8_{22EB302B-D27A-49B1-989E-2C0641985C29}" xr6:coauthVersionLast="44" xr6:coauthVersionMax="44" xr10:uidLastSave="{00000000-0000-0000-0000-000000000000}"/>
  <bookViews>
    <workbookView xWindow="-120" yWindow="-120" windowWidth="29040" windowHeight="15840" xr2:uid="{0102E6B0-0F4A-4517-95E5-621D1E952B3C}"/>
  </bookViews>
  <sheets>
    <sheet name="Play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8" i="1" l="1"/>
  <c r="AA28" i="1" s="1"/>
  <c r="Y28" i="1"/>
  <c r="X28" i="1"/>
  <c r="V28" i="1"/>
  <c r="W28" i="1" s="1"/>
  <c r="T28" i="1"/>
  <c r="U28" i="1" s="1"/>
  <c r="R28" i="1"/>
  <c r="S28" i="1" s="1"/>
  <c r="AA27" i="1"/>
  <c r="Z27" i="1"/>
  <c r="Y27" i="1"/>
  <c r="X27" i="1"/>
  <c r="V27" i="1"/>
  <c r="W27" i="1" s="1"/>
  <c r="U27" i="1"/>
  <c r="T27" i="1"/>
  <c r="S27" i="1"/>
  <c r="R27" i="1"/>
  <c r="Z26" i="1"/>
  <c r="AA26" i="1" s="1"/>
  <c r="X26" i="1"/>
  <c r="Y26" i="1" s="1"/>
  <c r="W26" i="1"/>
  <c r="V26" i="1"/>
  <c r="T26" i="1"/>
  <c r="U26" i="1" s="1"/>
  <c r="R26" i="1"/>
  <c r="S26" i="1" s="1"/>
  <c r="AA25" i="1"/>
  <c r="Z25" i="1"/>
  <c r="Y25" i="1"/>
  <c r="X25" i="1"/>
  <c r="W25" i="1"/>
  <c r="V25" i="1"/>
  <c r="T25" i="1"/>
  <c r="U25" i="1" s="1"/>
  <c r="S25" i="1"/>
  <c r="AB25" i="1" s="1"/>
  <c r="R25" i="1"/>
  <c r="AA24" i="1"/>
  <c r="Z24" i="1"/>
  <c r="X24" i="1"/>
  <c r="Y24" i="1" s="1"/>
  <c r="W24" i="1"/>
  <c r="V24" i="1"/>
  <c r="U24" i="1"/>
  <c r="T24" i="1"/>
  <c r="S24" i="1"/>
  <c r="R24" i="1"/>
  <c r="Z22" i="1"/>
  <c r="AA22" i="1" s="1"/>
  <c r="Y22" i="1"/>
  <c r="X22" i="1"/>
  <c r="V22" i="1"/>
  <c r="W22" i="1" s="1"/>
  <c r="U22" i="1"/>
  <c r="T22" i="1"/>
  <c r="R22" i="1"/>
  <c r="S22" i="1" s="1"/>
  <c r="AB22" i="1" s="1"/>
  <c r="AA21" i="1"/>
  <c r="Z21" i="1"/>
  <c r="Y21" i="1"/>
  <c r="X21" i="1"/>
  <c r="V21" i="1"/>
  <c r="W21" i="1" s="1"/>
  <c r="U21" i="1"/>
  <c r="T21" i="1"/>
  <c r="S21" i="1"/>
  <c r="R21" i="1"/>
  <c r="AA20" i="1"/>
  <c r="Z20" i="1"/>
  <c r="X20" i="1"/>
  <c r="Y20" i="1" s="1"/>
  <c r="W20" i="1"/>
  <c r="V20" i="1"/>
  <c r="T20" i="1"/>
  <c r="U20" i="1" s="1"/>
  <c r="AB20" i="1" s="1"/>
  <c r="S20" i="1"/>
  <c r="R20" i="1"/>
  <c r="AA19" i="1"/>
  <c r="Z19" i="1"/>
  <c r="Y19" i="1"/>
  <c r="X19" i="1"/>
  <c r="W19" i="1"/>
  <c r="V19" i="1"/>
  <c r="T19" i="1"/>
  <c r="U19" i="1" s="1"/>
  <c r="S19" i="1"/>
  <c r="R19" i="1"/>
  <c r="AA18" i="1"/>
  <c r="Z18" i="1"/>
  <c r="X18" i="1"/>
  <c r="Y18" i="1" s="1"/>
  <c r="W18" i="1"/>
  <c r="V18" i="1"/>
  <c r="U18" i="1"/>
  <c r="T18" i="1"/>
  <c r="S18" i="1"/>
  <c r="R18" i="1"/>
  <c r="Z12" i="1"/>
  <c r="AA12" i="1" s="1"/>
  <c r="Y12" i="1"/>
  <c r="X12" i="1"/>
  <c r="V12" i="1"/>
  <c r="W12" i="1" s="1"/>
  <c r="U12" i="1"/>
  <c r="T12" i="1"/>
  <c r="R12" i="1"/>
  <c r="S12" i="1" s="1"/>
  <c r="AB12" i="1" s="1"/>
  <c r="AA11" i="1"/>
  <c r="Z11" i="1"/>
  <c r="Y11" i="1"/>
  <c r="X11" i="1"/>
  <c r="V11" i="1"/>
  <c r="W11" i="1" s="1"/>
  <c r="U11" i="1"/>
  <c r="AB11" i="1" s="1"/>
  <c r="T11" i="1"/>
  <c r="S11" i="1"/>
  <c r="R11" i="1"/>
  <c r="AA10" i="1"/>
  <c r="Z10" i="1"/>
  <c r="X10" i="1"/>
  <c r="Y10" i="1" s="1"/>
  <c r="W10" i="1"/>
  <c r="V10" i="1"/>
  <c r="T10" i="1"/>
  <c r="U10" i="1" s="1"/>
  <c r="AB10" i="1" s="1"/>
  <c r="S10" i="1"/>
  <c r="R10" i="1"/>
  <c r="AA9" i="1"/>
  <c r="Z9" i="1"/>
  <c r="Y9" i="1"/>
  <c r="X9" i="1"/>
  <c r="W9" i="1"/>
  <c r="V9" i="1"/>
  <c r="T9" i="1"/>
  <c r="U9" i="1" s="1"/>
  <c r="S9" i="1"/>
  <c r="R9" i="1"/>
  <c r="AA8" i="1"/>
  <c r="Z8" i="1"/>
  <c r="X8" i="1"/>
  <c r="Y8" i="1" s="1"/>
  <c r="W8" i="1"/>
  <c r="V8" i="1"/>
  <c r="U8" i="1"/>
  <c r="T8" i="1"/>
  <c r="S8" i="1"/>
  <c r="R8" i="1"/>
  <c r="Z6" i="1"/>
  <c r="AA6" i="1" s="1"/>
  <c r="Y6" i="1"/>
  <c r="X6" i="1"/>
  <c r="V6" i="1"/>
  <c r="W6" i="1" s="1"/>
  <c r="U6" i="1"/>
  <c r="T6" i="1"/>
  <c r="R6" i="1"/>
  <c r="S6" i="1" s="1"/>
  <c r="AA5" i="1"/>
  <c r="Z5" i="1"/>
  <c r="Y5" i="1"/>
  <c r="X5" i="1"/>
  <c r="V5" i="1"/>
  <c r="W5" i="1" s="1"/>
  <c r="U5" i="1"/>
  <c r="AB5" i="1" s="1"/>
  <c r="T5" i="1"/>
  <c r="S5" i="1"/>
  <c r="R5" i="1"/>
  <c r="AA4" i="1"/>
  <c r="Z4" i="1"/>
  <c r="X4" i="1"/>
  <c r="Y4" i="1" s="1"/>
  <c r="W4" i="1"/>
  <c r="V4" i="1"/>
  <c r="T4" i="1"/>
  <c r="U4" i="1" s="1"/>
  <c r="S4" i="1"/>
  <c r="R4" i="1"/>
  <c r="AA3" i="1"/>
  <c r="Z3" i="1"/>
  <c r="Y3" i="1"/>
  <c r="X3" i="1"/>
  <c r="W3" i="1"/>
  <c r="V3" i="1"/>
  <c r="T3" i="1"/>
  <c r="U3" i="1" s="1"/>
  <c r="S3" i="1"/>
  <c r="AB3" i="1" s="1"/>
  <c r="R3" i="1"/>
  <c r="AA2" i="1"/>
  <c r="Z2" i="1"/>
  <c r="X2" i="1"/>
  <c r="Y2" i="1" s="1"/>
  <c r="W2" i="1"/>
  <c r="V2" i="1"/>
  <c r="U2" i="1"/>
  <c r="T2" i="1"/>
  <c r="S2" i="1"/>
  <c r="R2" i="1"/>
  <c r="AB18" i="1" l="1"/>
  <c r="AD18" i="1" s="1"/>
  <c r="AB19" i="1"/>
  <c r="AB24" i="1"/>
  <c r="AB28" i="1"/>
  <c r="AB26" i="1"/>
  <c r="AB2" i="1"/>
  <c r="AB21" i="1"/>
  <c r="AB27" i="1"/>
  <c r="AB6" i="1"/>
  <c r="AB8" i="1"/>
  <c r="AD8" i="1" s="1"/>
  <c r="AB4" i="1"/>
  <c r="AB9" i="1"/>
  <c r="U37" i="1" l="1"/>
  <c r="W37" i="1" s="1"/>
  <c r="AD2" i="1"/>
  <c r="AD24" i="1"/>
  <c r="W39" i="1" l="1"/>
  <c r="U39" i="1"/>
</calcChain>
</file>

<file path=xl/sharedStrings.xml><?xml version="1.0" encoding="utf-8"?>
<sst xmlns="http://schemas.openxmlformats.org/spreadsheetml/2006/main" count="127" uniqueCount="53">
  <si>
    <t>player_name</t>
  </si>
  <si>
    <t>team</t>
  </si>
  <si>
    <t>player_id</t>
  </si>
  <si>
    <t>map</t>
  </si>
  <si>
    <t>kills(k(hs)</t>
  </si>
  <si>
    <t>A(f)</t>
  </si>
  <si>
    <t>deaths</t>
  </si>
  <si>
    <t>hs</t>
  </si>
  <si>
    <t>flash_assists</t>
  </si>
  <si>
    <t>kast</t>
  </si>
  <si>
    <t>kddiff</t>
  </si>
  <si>
    <t>adr</t>
  </si>
  <si>
    <t>fkdiff</t>
  </si>
  <si>
    <t>rating</t>
  </si>
  <si>
    <t>Total Rounds</t>
  </si>
  <si>
    <t>MatchID</t>
  </si>
  <si>
    <t>Map Winner</t>
  </si>
  <si>
    <t>KPR</t>
  </si>
  <si>
    <t>Kill Rating</t>
  </si>
  <si>
    <t>SPR</t>
  </si>
  <si>
    <t>Survival rating</t>
  </si>
  <si>
    <t>ADR</t>
  </si>
  <si>
    <t>ADR Rating</t>
  </si>
  <si>
    <t>DPR</t>
  </si>
  <si>
    <t>Death Rating</t>
  </si>
  <si>
    <t>APR</t>
  </si>
  <si>
    <t>Assist Rating</t>
  </si>
  <si>
    <t>Rating Game</t>
  </si>
  <si>
    <t>Team  Rating</t>
  </si>
  <si>
    <t>Team Elo Rating</t>
  </si>
  <si>
    <t>nitr0</t>
  </si>
  <si>
    <t>Liquid</t>
  </si>
  <si>
    <t>Inferno</t>
  </si>
  <si>
    <t>EliGE</t>
  </si>
  <si>
    <t>TACO</t>
  </si>
  <si>
    <t>Twistzz</t>
  </si>
  <si>
    <t>NAF</t>
  </si>
  <si>
    <t>Nuke</t>
  </si>
  <si>
    <t>Rating Weight</t>
  </si>
  <si>
    <t>Match Specific Rating</t>
  </si>
  <si>
    <t>Overtime Rating</t>
  </si>
  <si>
    <t>kills</t>
  </si>
  <si>
    <t>assists</t>
  </si>
  <si>
    <t>dupreeh</t>
  </si>
  <si>
    <t>Astralis</t>
  </si>
  <si>
    <t>Xyp9x</t>
  </si>
  <si>
    <t>gla1ve</t>
  </si>
  <si>
    <t>Magisk</t>
  </si>
  <si>
    <t>device</t>
  </si>
  <si>
    <t>Team Elo rating is generated based on win or lose and the opponents end rating as well.</t>
  </si>
  <si>
    <t>Each rating needs the individual player running average for every stat(KPR, SPR, ADR, DPR, APR)</t>
  </si>
  <si>
    <t>P1 = (1.0 / (1.0 + pow(10, ((rating1 – rating2) / 400))));
P2 = (1.0 / (1.0 + pow(10, ((rating2 – rating1) / 400))));</t>
  </si>
  <si>
    <t>Astrailis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</si>
</sst>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EE710-05AC-4D80-974F-4D06EF7BEF74}">
  <dimension ref="A1:AE42"/>
  <sheetViews>
    <sheetView tabSelected="1" workbookViewId="0">
      <selection activeCell="D34" sqref="D34"/>
    </sheetView>
  </sheetViews>
  <sheetFormatPr defaultRowHeight="15" x14ac:dyDescent="0.25"/>
  <cols>
    <col min="1" max="1" width="12.5703125" bestFit="1" customWidth="1"/>
    <col min="6" max="6" width="6.7109375" bestFit="1" customWidth="1"/>
    <col min="15" max="15" width="12.42578125" bestFit="1" customWidth="1"/>
    <col min="16" max="17" width="19.140625" customWidth="1"/>
    <col min="18" max="18" width="12" bestFit="1" customWidth="1"/>
    <col min="19" max="19" width="12" customWidth="1"/>
    <col min="21" max="21" width="13.7109375" bestFit="1" customWidth="1"/>
    <col min="23" max="23" width="10.7109375" bestFit="1" customWidth="1"/>
    <col min="25" max="25" width="12.28515625" bestFit="1" customWidth="1"/>
    <col min="26" max="27" width="12.28515625" customWidth="1"/>
    <col min="28" max="28" width="12.140625" bestFit="1" customWidth="1"/>
    <col min="29" max="29" width="10.28515625" bestFit="1" customWidth="1"/>
    <col min="30" max="30" width="20" bestFit="1" customWidth="1"/>
    <col min="31" max="31" width="15.1406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D1" t="s">
        <v>28</v>
      </c>
      <c r="AE1" t="s">
        <v>29</v>
      </c>
    </row>
    <row r="2" spans="1:31" x14ac:dyDescent="0.25">
      <c r="A2" t="s">
        <v>30</v>
      </c>
      <c r="B2" t="s">
        <v>31</v>
      </c>
      <c r="C2">
        <v>7687</v>
      </c>
      <c r="D2" t="s">
        <v>32</v>
      </c>
      <c r="E2">
        <v>11</v>
      </c>
      <c r="F2">
        <v>4</v>
      </c>
      <c r="G2">
        <v>19</v>
      </c>
      <c r="H2">
        <v>5</v>
      </c>
      <c r="I2">
        <v>2</v>
      </c>
      <c r="J2">
        <v>52.4</v>
      </c>
      <c r="K2">
        <v>-8</v>
      </c>
      <c r="L2">
        <v>72.599999999999994</v>
      </c>
      <c r="M2">
        <v>2</v>
      </c>
      <c r="N2">
        <v>0.85</v>
      </c>
      <c r="O2">
        <v>21</v>
      </c>
      <c r="R2">
        <f>E2/O2</f>
        <v>0.52380952380952384</v>
      </c>
      <c r="S2">
        <f>R2/0.69</f>
        <v>0.75914423740510706</v>
      </c>
      <c r="T2">
        <f>(O2-G2)/O2</f>
        <v>9.5238095238095233E-2</v>
      </c>
      <c r="U2">
        <f>T2/0.5</f>
        <v>0.19047619047619047</v>
      </c>
      <c r="V2">
        <f>L2</f>
        <v>72.599999999999994</v>
      </c>
      <c r="W2">
        <f>V2/70</f>
        <v>1.0371428571428571</v>
      </c>
      <c r="X2">
        <f>G2/O2</f>
        <v>0.90476190476190477</v>
      </c>
      <c r="Y2">
        <f>X2/0.5</f>
        <v>1.8095238095238095</v>
      </c>
      <c r="Z2">
        <f>F2/O2</f>
        <v>0.19047619047619047</v>
      </c>
      <c r="AA2">
        <f>Z2/2</f>
        <v>9.5238095238095233E-2</v>
      </c>
      <c r="AB2">
        <f>(S2+U2+W2+Y2+AA2)/4</f>
        <v>0.97288129744651497</v>
      </c>
      <c r="AD2">
        <f>AVERAGE(AB2:AB6)</f>
        <v>0.86001414768806073</v>
      </c>
    </row>
    <row r="3" spans="1:31" x14ac:dyDescent="0.25">
      <c r="A3" t="s">
        <v>33</v>
      </c>
      <c r="B3" t="s">
        <v>31</v>
      </c>
      <c r="C3">
        <v>8738</v>
      </c>
      <c r="D3" t="s">
        <v>32</v>
      </c>
      <c r="E3">
        <v>9</v>
      </c>
      <c r="F3">
        <v>0</v>
      </c>
      <c r="G3">
        <v>17</v>
      </c>
      <c r="H3">
        <v>6</v>
      </c>
      <c r="I3">
        <v>0</v>
      </c>
      <c r="J3">
        <v>47.6</v>
      </c>
      <c r="K3">
        <v>-8</v>
      </c>
      <c r="L3">
        <v>49.4</v>
      </c>
      <c r="M3">
        <v>0</v>
      </c>
      <c r="N3">
        <v>0.6</v>
      </c>
      <c r="O3">
        <v>21</v>
      </c>
      <c r="R3">
        <f>E3/O3</f>
        <v>0.42857142857142855</v>
      </c>
      <c r="S3">
        <f t="shared" ref="S3:S12" si="0">R3/0.69</f>
        <v>0.62111801242236031</v>
      </c>
      <c r="T3">
        <f>(O3-G3)/O3</f>
        <v>0.19047619047619047</v>
      </c>
      <c r="U3">
        <f t="shared" ref="U3:U12" si="1">T3/0.5</f>
        <v>0.38095238095238093</v>
      </c>
      <c r="V3">
        <f>L3</f>
        <v>49.4</v>
      </c>
      <c r="W3">
        <f t="shared" ref="W3:W12" si="2">V3/70</f>
        <v>0.70571428571428574</v>
      </c>
      <c r="X3">
        <f>G3/O3</f>
        <v>0.80952380952380953</v>
      </c>
      <c r="Y3">
        <f t="shared" ref="Y3:Y11" si="3">X3/0.5</f>
        <v>1.6190476190476191</v>
      </c>
      <c r="Z3">
        <f>F3/O3</f>
        <v>0</v>
      </c>
      <c r="AA3">
        <f t="shared" ref="AA3:AA12" si="4">Z3/2</f>
        <v>0</v>
      </c>
      <c r="AB3">
        <f t="shared" ref="AB3:AB12" si="5">(S3+U3+W3+Y3+AA3)/4</f>
        <v>0.83170807453416151</v>
      </c>
    </row>
    <row r="4" spans="1:31" x14ac:dyDescent="0.25">
      <c r="A4" t="s">
        <v>34</v>
      </c>
      <c r="B4" t="s">
        <v>31</v>
      </c>
      <c r="C4">
        <v>9217</v>
      </c>
      <c r="D4" t="s">
        <v>32</v>
      </c>
      <c r="E4">
        <v>8</v>
      </c>
      <c r="F4">
        <v>0</v>
      </c>
      <c r="G4">
        <v>16</v>
      </c>
      <c r="H4">
        <v>7</v>
      </c>
      <c r="I4">
        <v>0</v>
      </c>
      <c r="J4">
        <v>42.9</v>
      </c>
      <c r="K4">
        <v>-8</v>
      </c>
      <c r="L4">
        <v>37</v>
      </c>
      <c r="M4">
        <v>-4</v>
      </c>
      <c r="N4">
        <v>0.45</v>
      </c>
      <c r="O4">
        <v>21</v>
      </c>
      <c r="R4">
        <f>E4/O4</f>
        <v>0.38095238095238093</v>
      </c>
      <c r="S4">
        <f t="shared" si="0"/>
        <v>0.55210489993098688</v>
      </c>
      <c r="T4">
        <f>(O4-G4)/O4</f>
        <v>0.23809523809523808</v>
      </c>
      <c r="U4">
        <f t="shared" si="1"/>
        <v>0.47619047619047616</v>
      </c>
      <c r="V4">
        <f>L4</f>
        <v>37</v>
      </c>
      <c r="W4">
        <f t="shared" si="2"/>
        <v>0.52857142857142858</v>
      </c>
      <c r="X4">
        <f>G4/O4</f>
        <v>0.76190476190476186</v>
      </c>
      <c r="Y4">
        <f t="shared" si="3"/>
        <v>1.5238095238095237</v>
      </c>
      <c r="Z4">
        <f>F4/O4</f>
        <v>0</v>
      </c>
      <c r="AA4">
        <f t="shared" si="4"/>
        <v>0</v>
      </c>
      <c r="AB4">
        <f t="shared" si="5"/>
        <v>0.77016908212560387</v>
      </c>
    </row>
    <row r="5" spans="1:31" x14ac:dyDescent="0.25">
      <c r="A5" t="s">
        <v>35</v>
      </c>
      <c r="B5" t="s">
        <v>31</v>
      </c>
      <c r="C5">
        <v>10394</v>
      </c>
      <c r="D5" t="s">
        <v>32</v>
      </c>
      <c r="E5">
        <v>11</v>
      </c>
      <c r="F5">
        <v>2</v>
      </c>
      <c r="G5">
        <v>18</v>
      </c>
      <c r="H5">
        <v>10</v>
      </c>
      <c r="I5">
        <v>1</v>
      </c>
      <c r="J5">
        <v>47.6</v>
      </c>
      <c r="K5">
        <v>-7</v>
      </c>
      <c r="L5">
        <v>53.6</v>
      </c>
      <c r="M5">
        <v>-1</v>
      </c>
      <c r="N5">
        <v>0.64</v>
      </c>
      <c r="O5">
        <v>21</v>
      </c>
      <c r="R5">
        <f>E5/O5</f>
        <v>0.52380952380952384</v>
      </c>
      <c r="S5">
        <f t="shared" si="0"/>
        <v>0.75914423740510706</v>
      </c>
      <c r="T5">
        <f>(O5-G5)/O5</f>
        <v>0.14285714285714285</v>
      </c>
      <c r="U5">
        <f t="shared" si="1"/>
        <v>0.2857142857142857</v>
      </c>
      <c r="V5">
        <f>L5</f>
        <v>53.6</v>
      </c>
      <c r="W5">
        <f t="shared" si="2"/>
        <v>0.76571428571428568</v>
      </c>
      <c r="X5">
        <f>G5/O5</f>
        <v>0.8571428571428571</v>
      </c>
      <c r="Y5">
        <f t="shared" si="3"/>
        <v>1.7142857142857142</v>
      </c>
      <c r="Z5">
        <f>F5/O5</f>
        <v>9.5238095238095233E-2</v>
      </c>
      <c r="AA5">
        <f t="shared" si="4"/>
        <v>4.7619047619047616E-2</v>
      </c>
      <c r="AB5">
        <f t="shared" si="5"/>
        <v>0.89311939268460994</v>
      </c>
    </row>
    <row r="6" spans="1:31" x14ac:dyDescent="0.25">
      <c r="A6" t="s">
        <v>36</v>
      </c>
      <c r="B6" t="s">
        <v>31</v>
      </c>
      <c r="C6">
        <v>8520</v>
      </c>
      <c r="D6" t="s">
        <v>32</v>
      </c>
      <c r="E6">
        <v>8</v>
      </c>
      <c r="F6">
        <v>1</v>
      </c>
      <c r="G6">
        <v>16</v>
      </c>
      <c r="H6">
        <v>4</v>
      </c>
      <c r="I6">
        <v>1</v>
      </c>
      <c r="J6">
        <v>47.6</v>
      </c>
      <c r="K6">
        <v>-8</v>
      </c>
      <c r="L6">
        <v>52.7</v>
      </c>
      <c r="M6">
        <v>-2</v>
      </c>
      <c r="N6">
        <v>0.56000000000000005</v>
      </c>
      <c r="O6">
        <v>21</v>
      </c>
      <c r="R6">
        <f>E6/O6</f>
        <v>0.38095238095238093</v>
      </c>
      <c r="S6">
        <f t="shared" si="0"/>
        <v>0.55210489993098688</v>
      </c>
      <c r="T6">
        <f>(O6-G6)/O6</f>
        <v>0.23809523809523808</v>
      </c>
      <c r="U6">
        <f t="shared" si="1"/>
        <v>0.47619047619047616</v>
      </c>
      <c r="V6">
        <f>L6</f>
        <v>52.7</v>
      </c>
      <c r="W6">
        <f t="shared" si="2"/>
        <v>0.75285714285714289</v>
      </c>
      <c r="X6">
        <f>G6/O6</f>
        <v>0.76190476190476186</v>
      </c>
      <c r="Y6">
        <f t="shared" si="3"/>
        <v>1.5238095238095237</v>
      </c>
      <c r="Z6">
        <f>F6/O6</f>
        <v>4.7619047619047616E-2</v>
      </c>
      <c r="AA6">
        <f t="shared" si="4"/>
        <v>2.3809523809523808E-2</v>
      </c>
      <c r="AB6">
        <f t="shared" si="5"/>
        <v>0.83219289164941335</v>
      </c>
    </row>
    <row r="8" spans="1:31" x14ac:dyDescent="0.25">
      <c r="A8" t="s">
        <v>36</v>
      </c>
      <c r="B8" t="s">
        <v>31</v>
      </c>
      <c r="C8">
        <v>8520</v>
      </c>
      <c r="D8" t="s">
        <v>37</v>
      </c>
      <c r="E8">
        <v>17</v>
      </c>
      <c r="F8">
        <v>5</v>
      </c>
      <c r="G8">
        <v>20</v>
      </c>
      <c r="H8">
        <v>8</v>
      </c>
      <c r="I8">
        <v>2</v>
      </c>
      <c r="J8">
        <v>71.400000000000006</v>
      </c>
      <c r="K8">
        <v>-3</v>
      </c>
      <c r="L8">
        <v>73.2</v>
      </c>
      <c r="M8">
        <v>1</v>
      </c>
      <c r="N8">
        <v>0.95</v>
      </c>
      <c r="O8">
        <v>28</v>
      </c>
      <c r="R8">
        <f>E8/O8</f>
        <v>0.6071428571428571</v>
      </c>
      <c r="S8">
        <f t="shared" si="0"/>
        <v>0.87991718426501031</v>
      </c>
      <c r="T8">
        <f>(O8-G8)/O8</f>
        <v>0.2857142857142857</v>
      </c>
      <c r="U8">
        <f t="shared" si="1"/>
        <v>0.5714285714285714</v>
      </c>
      <c r="V8">
        <f>L8</f>
        <v>73.2</v>
      </c>
      <c r="W8">
        <f t="shared" si="2"/>
        <v>1.0457142857142858</v>
      </c>
      <c r="X8">
        <f>G8/O8</f>
        <v>0.7142857142857143</v>
      </c>
      <c r="Y8">
        <f t="shared" si="3"/>
        <v>1.4285714285714286</v>
      </c>
      <c r="Z8">
        <f>F8/O8</f>
        <v>0.17857142857142858</v>
      </c>
      <c r="AA8">
        <f t="shared" si="4"/>
        <v>8.9285714285714288E-2</v>
      </c>
      <c r="AB8">
        <f t="shared" si="5"/>
        <v>1.0037292960662527</v>
      </c>
      <c r="AD8">
        <f>AVERAGE(AB8:AB12)</f>
        <v>0.97583643892339555</v>
      </c>
    </row>
    <row r="9" spans="1:31" x14ac:dyDescent="0.25">
      <c r="A9" t="s">
        <v>30</v>
      </c>
      <c r="B9" t="s">
        <v>31</v>
      </c>
      <c r="C9">
        <v>7687</v>
      </c>
      <c r="D9" t="s">
        <v>37</v>
      </c>
      <c r="E9">
        <v>18</v>
      </c>
      <c r="F9">
        <v>3</v>
      </c>
      <c r="G9">
        <v>20</v>
      </c>
      <c r="H9">
        <v>9</v>
      </c>
      <c r="I9">
        <v>0</v>
      </c>
      <c r="J9">
        <v>64.3</v>
      </c>
      <c r="K9">
        <v>-2</v>
      </c>
      <c r="L9">
        <v>75.099999999999994</v>
      </c>
      <c r="M9">
        <v>-2</v>
      </c>
      <c r="N9">
        <v>0.96</v>
      </c>
      <c r="O9">
        <v>28</v>
      </c>
      <c r="R9">
        <f>E9/O9</f>
        <v>0.6428571428571429</v>
      </c>
      <c r="S9">
        <f t="shared" si="0"/>
        <v>0.93167701863354047</v>
      </c>
      <c r="T9">
        <f>(O9-G9)/O9</f>
        <v>0.2857142857142857</v>
      </c>
      <c r="U9">
        <f t="shared" si="1"/>
        <v>0.5714285714285714</v>
      </c>
      <c r="V9">
        <f>L9</f>
        <v>75.099999999999994</v>
      </c>
      <c r="W9">
        <f t="shared" si="2"/>
        <v>1.0728571428571427</v>
      </c>
      <c r="X9">
        <f>G9/O9</f>
        <v>0.7142857142857143</v>
      </c>
      <c r="Y9">
        <f t="shared" si="3"/>
        <v>1.4285714285714286</v>
      </c>
      <c r="Z9">
        <f>F9/O9</f>
        <v>0.10714285714285714</v>
      </c>
      <c r="AA9">
        <f t="shared" si="4"/>
        <v>5.3571428571428568E-2</v>
      </c>
      <c r="AB9">
        <f t="shared" si="5"/>
        <v>1.0145263975155281</v>
      </c>
    </row>
    <row r="10" spans="1:31" x14ac:dyDescent="0.25">
      <c r="A10" t="s">
        <v>33</v>
      </c>
      <c r="B10" t="s">
        <v>31</v>
      </c>
      <c r="C10">
        <v>8738</v>
      </c>
      <c r="D10" t="s">
        <v>37</v>
      </c>
      <c r="E10">
        <v>19</v>
      </c>
      <c r="F10">
        <v>1</v>
      </c>
      <c r="G10">
        <v>21</v>
      </c>
      <c r="H10">
        <v>9</v>
      </c>
      <c r="I10">
        <v>0</v>
      </c>
      <c r="J10">
        <v>64.3</v>
      </c>
      <c r="K10">
        <v>-2</v>
      </c>
      <c r="L10">
        <v>73.900000000000006</v>
      </c>
      <c r="M10">
        <v>1</v>
      </c>
      <c r="N10">
        <v>1</v>
      </c>
      <c r="O10">
        <v>28</v>
      </c>
      <c r="R10">
        <f>E10/O10</f>
        <v>0.6785714285714286</v>
      </c>
      <c r="S10">
        <f t="shared" si="0"/>
        <v>0.98343685300207051</v>
      </c>
      <c r="T10">
        <f>(O10-G10)/O10</f>
        <v>0.25</v>
      </c>
      <c r="U10">
        <f t="shared" si="1"/>
        <v>0.5</v>
      </c>
      <c r="V10">
        <f>L10</f>
        <v>73.900000000000006</v>
      </c>
      <c r="W10">
        <f t="shared" si="2"/>
        <v>1.0557142857142858</v>
      </c>
      <c r="X10">
        <f>G10/O10</f>
        <v>0.75</v>
      </c>
      <c r="Y10">
        <f t="shared" si="3"/>
        <v>1.5</v>
      </c>
      <c r="Z10">
        <f>F10/O10</f>
        <v>3.5714285714285712E-2</v>
      </c>
      <c r="AA10">
        <f t="shared" si="4"/>
        <v>1.7857142857142856E-2</v>
      </c>
      <c r="AB10">
        <f t="shared" si="5"/>
        <v>1.0142520703933748</v>
      </c>
    </row>
    <row r="11" spans="1:31" x14ac:dyDescent="0.25">
      <c r="A11" t="s">
        <v>34</v>
      </c>
      <c r="B11" t="s">
        <v>31</v>
      </c>
      <c r="C11">
        <v>9217</v>
      </c>
      <c r="D11" t="s">
        <v>37</v>
      </c>
      <c r="E11">
        <v>13</v>
      </c>
      <c r="F11">
        <v>4</v>
      </c>
      <c r="G11">
        <v>17</v>
      </c>
      <c r="H11">
        <v>7</v>
      </c>
      <c r="I11">
        <v>0</v>
      </c>
      <c r="J11">
        <v>64.3</v>
      </c>
      <c r="K11">
        <v>-4</v>
      </c>
      <c r="L11">
        <v>53.6</v>
      </c>
      <c r="M11">
        <v>-3</v>
      </c>
      <c r="N11">
        <v>0.78</v>
      </c>
      <c r="O11">
        <v>28</v>
      </c>
      <c r="R11">
        <f>E11/O11</f>
        <v>0.4642857142857143</v>
      </c>
      <c r="S11">
        <f t="shared" si="0"/>
        <v>0.67287784679089035</v>
      </c>
      <c r="T11">
        <f>(O11-G11)/O11</f>
        <v>0.39285714285714285</v>
      </c>
      <c r="U11">
        <f t="shared" si="1"/>
        <v>0.7857142857142857</v>
      </c>
      <c r="V11">
        <f>L11</f>
        <v>53.6</v>
      </c>
      <c r="W11">
        <f t="shared" si="2"/>
        <v>0.76571428571428568</v>
      </c>
      <c r="X11">
        <f>G11/O11</f>
        <v>0.6071428571428571</v>
      </c>
      <c r="Y11">
        <f t="shared" si="3"/>
        <v>1.2142857142857142</v>
      </c>
      <c r="Z11">
        <f>F11/O11</f>
        <v>0.14285714285714285</v>
      </c>
      <c r="AA11">
        <f t="shared" si="4"/>
        <v>7.1428571428571425E-2</v>
      </c>
      <c r="AB11">
        <f t="shared" si="5"/>
        <v>0.8775051759834368</v>
      </c>
    </row>
    <row r="12" spans="1:31" x14ac:dyDescent="0.25">
      <c r="A12" t="s">
        <v>35</v>
      </c>
      <c r="B12" t="s">
        <v>31</v>
      </c>
      <c r="C12">
        <v>10394</v>
      </c>
      <c r="D12" t="s">
        <v>37</v>
      </c>
      <c r="E12">
        <v>18</v>
      </c>
      <c r="F12">
        <v>5</v>
      </c>
      <c r="G12">
        <v>17</v>
      </c>
      <c r="H12">
        <v>13</v>
      </c>
      <c r="I12">
        <v>1</v>
      </c>
      <c r="J12">
        <v>75</v>
      </c>
      <c r="K12">
        <v>1</v>
      </c>
      <c r="L12">
        <v>59.9</v>
      </c>
      <c r="M12">
        <v>-1</v>
      </c>
      <c r="N12">
        <v>0.99</v>
      </c>
      <c r="O12">
        <v>28</v>
      </c>
      <c r="R12">
        <f>E12/O12</f>
        <v>0.6428571428571429</v>
      </c>
      <c r="S12">
        <f t="shared" si="0"/>
        <v>0.93167701863354047</v>
      </c>
      <c r="T12">
        <f>(O12-G12)/O12</f>
        <v>0.39285714285714285</v>
      </c>
      <c r="U12">
        <f t="shared" si="1"/>
        <v>0.7857142857142857</v>
      </c>
      <c r="V12">
        <f>L12</f>
        <v>59.9</v>
      </c>
      <c r="W12">
        <f t="shared" si="2"/>
        <v>0.85571428571428565</v>
      </c>
      <c r="X12">
        <f>G12/O12</f>
        <v>0.6071428571428571</v>
      </c>
      <c r="Y12">
        <f>X12/0.5</f>
        <v>1.2142857142857142</v>
      </c>
      <c r="Z12">
        <f>F12/O12</f>
        <v>0.17857142857142858</v>
      </c>
      <c r="AA12">
        <f t="shared" si="4"/>
        <v>8.9285714285714288E-2</v>
      </c>
      <c r="AB12">
        <f t="shared" si="5"/>
        <v>0.96916925465838522</v>
      </c>
    </row>
    <row r="14" spans="1:31" x14ac:dyDescent="0.25">
      <c r="R14" s="1" t="s">
        <v>38</v>
      </c>
      <c r="S14" s="1"/>
      <c r="T14" s="1"/>
      <c r="U14" s="1"/>
      <c r="V14" s="1"/>
      <c r="W14" s="1"/>
      <c r="X14" s="1"/>
      <c r="AD14" t="s">
        <v>39</v>
      </c>
      <c r="AE14" t="s">
        <v>40</v>
      </c>
    </row>
    <row r="16" spans="1:31" x14ac:dyDescent="0.25">
      <c r="S16">
        <v>1</v>
      </c>
      <c r="U16">
        <v>0.7</v>
      </c>
      <c r="W16">
        <v>0.7</v>
      </c>
      <c r="Y16">
        <v>0.2</v>
      </c>
      <c r="AA16">
        <v>0.3</v>
      </c>
    </row>
    <row r="17" spans="1:31" x14ac:dyDescent="0.25">
      <c r="A17" t="s">
        <v>0</v>
      </c>
      <c r="B17" t="s">
        <v>1</v>
      </c>
      <c r="C17" t="s">
        <v>2</v>
      </c>
      <c r="D17" t="s">
        <v>3</v>
      </c>
      <c r="E17" t="s">
        <v>41</v>
      </c>
      <c r="F17" t="s">
        <v>42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  <c r="AD17" t="s">
        <v>28</v>
      </c>
      <c r="AE17" t="s">
        <v>29</v>
      </c>
    </row>
    <row r="18" spans="1:31" x14ac:dyDescent="0.25">
      <c r="A18" t="s">
        <v>43</v>
      </c>
      <c r="B18" t="s">
        <v>44</v>
      </c>
      <c r="C18">
        <v>7398</v>
      </c>
      <c r="D18" t="s">
        <v>32</v>
      </c>
      <c r="E18">
        <v>15</v>
      </c>
      <c r="F18">
        <v>3</v>
      </c>
      <c r="G18">
        <v>11</v>
      </c>
      <c r="H18">
        <v>8</v>
      </c>
      <c r="I18">
        <v>0</v>
      </c>
      <c r="J18">
        <v>76.2</v>
      </c>
      <c r="K18">
        <v>4</v>
      </c>
      <c r="L18">
        <v>82.5</v>
      </c>
      <c r="M18">
        <v>0</v>
      </c>
      <c r="N18">
        <v>1.18</v>
      </c>
      <c r="O18">
        <v>21</v>
      </c>
      <c r="R18">
        <f>E18/O18</f>
        <v>0.7142857142857143</v>
      </c>
      <c r="S18">
        <f>R18/0.69</f>
        <v>1.0351966873706004</v>
      </c>
      <c r="T18">
        <f>(O18-G18)/O18</f>
        <v>0.47619047619047616</v>
      </c>
      <c r="U18">
        <f>T18/0.5</f>
        <v>0.95238095238095233</v>
      </c>
      <c r="V18">
        <f>L18</f>
        <v>82.5</v>
      </c>
      <c r="W18">
        <f>V18/70</f>
        <v>1.1785714285714286</v>
      </c>
      <c r="X18">
        <f>G18/O18</f>
        <v>0.52380952380952384</v>
      </c>
      <c r="Y18">
        <f>X18/0.5</f>
        <v>1.0476190476190477</v>
      </c>
      <c r="Z18">
        <f>F18/O18</f>
        <v>0.14285714285714285</v>
      </c>
      <c r="AA18">
        <f>Z18/0.3</f>
        <v>0.47619047619047616</v>
      </c>
      <c r="AB18">
        <f>(S18+U18+W18+Y18+AA18)/4</f>
        <v>1.1724896480331264</v>
      </c>
      <c r="AD18">
        <f>AVERAGE(AB18:AB22)</f>
        <v>1.2498850931677019</v>
      </c>
    </row>
    <row r="19" spans="1:31" x14ac:dyDescent="0.25">
      <c r="A19" t="s">
        <v>45</v>
      </c>
      <c r="B19" t="s">
        <v>44</v>
      </c>
      <c r="C19">
        <v>4954</v>
      </c>
      <c r="D19" t="s">
        <v>32</v>
      </c>
      <c r="E19">
        <v>8</v>
      </c>
      <c r="F19">
        <v>6</v>
      </c>
      <c r="G19">
        <v>10</v>
      </c>
      <c r="H19">
        <v>2</v>
      </c>
      <c r="I19">
        <v>0</v>
      </c>
      <c r="J19">
        <v>71.400000000000006</v>
      </c>
      <c r="K19">
        <v>-2</v>
      </c>
      <c r="L19">
        <v>52.8</v>
      </c>
      <c r="M19">
        <v>0</v>
      </c>
      <c r="N19">
        <v>0.98</v>
      </c>
      <c r="O19">
        <v>21</v>
      </c>
      <c r="R19">
        <f t="shared" ref="R19:R28" si="6">E19/O19</f>
        <v>0.38095238095238093</v>
      </c>
      <c r="S19">
        <f t="shared" ref="S19:S28" si="7">R19/0.69</f>
        <v>0.55210489993098688</v>
      </c>
      <c r="T19">
        <f t="shared" ref="T19:T28" si="8">(O19-G19)/O19</f>
        <v>0.52380952380952384</v>
      </c>
      <c r="U19">
        <f t="shared" ref="U19:U28" si="9">T19/0.5</f>
        <v>1.0476190476190477</v>
      </c>
      <c r="V19">
        <f t="shared" ref="V19:V28" si="10">L19</f>
        <v>52.8</v>
      </c>
      <c r="W19">
        <f t="shared" ref="W19:W28" si="11">V19/70</f>
        <v>0.75428571428571423</v>
      </c>
      <c r="X19">
        <f t="shared" ref="X19:X28" si="12">G19/O19</f>
        <v>0.47619047619047616</v>
      </c>
      <c r="Y19">
        <f t="shared" ref="Y19:Y28" si="13">X19/0.5</f>
        <v>0.95238095238095233</v>
      </c>
      <c r="Z19">
        <f t="shared" ref="Z19:Z28" si="14">F19/O19</f>
        <v>0.2857142857142857</v>
      </c>
      <c r="AA19">
        <f t="shared" ref="AA19:AA28" si="15">Z19/0.3</f>
        <v>0.95238095238095233</v>
      </c>
      <c r="AB19">
        <f t="shared" ref="AB19:AB28" si="16">(S19+U19+W19+Y19+AA19)/4</f>
        <v>1.0646928916494134</v>
      </c>
    </row>
    <row r="20" spans="1:31" x14ac:dyDescent="0.25">
      <c r="A20" t="s">
        <v>46</v>
      </c>
      <c r="B20" t="s">
        <v>44</v>
      </c>
      <c r="C20">
        <v>7412</v>
      </c>
      <c r="D20" t="s">
        <v>32</v>
      </c>
      <c r="E20">
        <v>17</v>
      </c>
      <c r="F20">
        <v>6</v>
      </c>
      <c r="G20">
        <v>11</v>
      </c>
      <c r="H20">
        <v>9</v>
      </c>
      <c r="I20">
        <v>1</v>
      </c>
      <c r="J20">
        <v>71.400000000000006</v>
      </c>
      <c r="K20">
        <v>6</v>
      </c>
      <c r="L20">
        <v>83</v>
      </c>
      <c r="M20">
        <v>-1</v>
      </c>
      <c r="N20">
        <v>1.29</v>
      </c>
      <c r="O20">
        <v>21</v>
      </c>
      <c r="R20">
        <f t="shared" si="6"/>
        <v>0.80952380952380953</v>
      </c>
      <c r="S20">
        <f t="shared" si="7"/>
        <v>1.1732229123533473</v>
      </c>
      <c r="T20">
        <f t="shared" si="8"/>
        <v>0.47619047619047616</v>
      </c>
      <c r="U20">
        <f t="shared" si="9"/>
        <v>0.95238095238095233</v>
      </c>
      <c r="V20">
        <f t="shared" si="10"/>
        <v>83</v>
      </c>
      <c r="W20">
        <f t="shared" si="11"/>
        <v>1.1857142857142857</v>
      </c>
      <c r="X20">
        <f t="shared" si="12"/>
        <v>0.52380952380952384</v>
      </c>
      <c r="Y20">
        <f t="shared" si="13"/>
        <v>1.0476190476190477</v>
      </c>
      <c r="Z20">
        <f t="shared" si="14"/>
        <v>0.2857142857142857</v>
      </c>
      <c r="AA20">
        <f t="shared" si="15"/>
        <v>0.95238095238095233</v>
      </c>
      <c r="AB20">
        <f t="shared" si="16"/>
        <v>1.3278295376121463</v>
      </c>
    </row>
    <row r="21" spans="1:31" x14ac:dyDescent="0.25">
      <c r="A21" t="s">
        <v>47</v>
      </c>
      <c r="B21" t="s">
        <v>44</v>
      </c>
      <c r="C21">
        <v>9032</v>
      </c>
      <c r="D21" t="s">
        <v>32</v>
      </c>
      <c r="E21">
        <v>25</v>
      </c>
      <c r="F21">
        <v>2</v>
      </c>
      <c r="G21">
        <v>8</v>
      </c>
      <c r="H21">
        <v>15</v>
      </c>
      <c r="I21">
        <v>0</v>
      </c>
      <c r="J21">
        <v>85.7</v>
      </c>
      <c r="K21">
        <v>17</v>
      </c>
      <c r="L21">
        <v>99.1</v>
      </c>
      <c r="M21">
        <v>1</v>
      </c>
      <c r="N21">
        <v>1.8</v>
      </c>
      <c r="O21">
        <v>21</v>
      </c>
      <c r="R21">
        <f t="shared" si="6"/>
        <v>1.1904761904761905</v>
      </c>
      <c r="S21">
        <f t="shared" si="7"/>
        <v>1.7253278122843341</v>
      </c>
      <c r="T21">
        <f t="shared" si="8"/>
        <v>0.61904761904761907</v>
      </c>
      <c r="U21">
        <f t="shared" si="9"/>
        <v>1.2380952380952381</v>
      </c>
      <c r="V21">
        <f t="shared" si="10"/>
        <v>99.1</v>
      </c>
      <c r="W21">
        <f t="shared" si="11"/>
        <v>1.4157142857142857</v>
      </c>
      <c r="X21">
        <f t="shared" si="12"/>
        <v>0.38095238095238093</v>
      </c>
      <c r="Y21">
        <f t="shared" si="13"/>
        <v>0.76190476190476186</v>
      </c>
      <c r="Z21">
        <f t="shared" si="14"/>
        <v>9.5238095238095233E-2</v>
      </c>
      <c r="AA21">
        <f t="shared" si="15"/>
        <v>0.31746031746031744</v>
      </c>
      <c r="AB21">
        <f t="shared" si="16"/>
        <v>1.3646256038647342</v>
      </c>
    </row>
    <row r="22" spans="1:31" x14ac:dyDescent="0.25">
      <c r="A22" t="s">
        <v>48</v>
      </c>
      <c r="B22" t="s">
        <v>44</v>
      </c>
      <c r="C22">
        <v>7592</v>
      </c>
      <c r="D22" t="s">
        <v>32</v>
      </c>
      <c r="E22">
        <v>20</v>
      </c>
      <c r="F22">
        <v>2</v>
      </c>
      <c r="G22">
        <v>8</v>
      </c>
      <c r="H22">
        <v>4</v>
      </c>
      <c r="I22">
        <v>0</v>
      </c>
      <c r="J22">
        <v>76.2</v>
      </c>
      <c r="K22">
        <v>12</v>
      </c>
      <c r="L22">
        <v>110.7</v>
      </c>
      <c r="M22">
        <v>5</v>
      </c>
      <c r="N22">
        <v>1.78</v>
      </c>
      <c r="O22">
        <v>21</v>
      </c>
      <c r="R22">
        <f t="shared" si="6"/>
        <v>0.95238095238095233</v>
      </c>
      <c r="S22">
        <f t="shared" si="7"/>
        <v>1.3802622498274673</v>
      </c>
      <c r="T22">
        <f t="shared" si="8"/>
        <v>0.61904761904761907</v>
      </c>
      <c r="U22">
        <f t="shared" si="9"/>
        <v>1.2380952380952381</v>
      </c>
      <c r="V22">
        <f t="shared" si="10"/>
        <v>110.7</v>
      </c>
      <c r="W22">
        <f t="shared" si="11"/>
        <v>1.5814285714285714</v>
      </c>
      <c r="X22">
        <f t="shared" si="12"/>
        <v>0.38095238095238093</v>
      </c>
      <c r="Y22">
        <f t="shared" si="13"/>
        <v>0.76190476190476186</v>
      </c>
      <c r="Z22">
        <f t="shared" si="14"/>
        <v>9.5238095238095233E-2</v>
      </c>
      <c r="AA22">
        <f t="shared" si="15"/>
        <v>0.31746031746031744</v>
      </c>
      <c r="AB22">
        <f t="shared" si="16"/>
        <v>1.3197877846790891</v>
      </c>
    </row>
    <row r="24" spans="1:31" x14ac:dyDescent="0.25">
      <c r="A24" t="s">
        <v>45</v>
      </c>
      <c r="B24" t="s">
        <v>44</v>
      </c>
      <c r="C24">
        <v>4954</v>
      </c>
      <c r="D24" t="s">
        <v>37</v>
      </c>
      <c r="E24">
        <v>18</v>
      </c>
      <c r="F24">
        <v>1</v>
      </c>
      <c r="G24">
        <v>16</v>
      </c>
      <c r="H24">
        <v>10</v>
      </c>
      <c r="I24">
        <v>0</v>
      </c>
      <c r="J24">
        <v>75</v>
      </c>
      <c r="K24">
        <v>2</v>
      </c>
      <c r="L24">
        <v>62.7</v>
      </c>
      <c r="M24">
        <v>2</v>
      </c>
      <c r="N24">
        <v>1.03</v>
      </c>
      <c r="O24">
        <v>28</v>
      </c>
      <c r="R24">
        <f t="shared" si="6"/>
        <v>0.6428571428571429</v>
      </c>
      <c r="S24">
        <f t="shared" si="7"/>
        <v>0.93167701863354047</v>
      </c>
      <c r="T24">
        <f t="shared" si="8"/>
        <v>0.42857142857142855</v>
      </c>
      <c r="U24">
        <f t="shared" si="9"/>
        <v>0.8571428571428571</v>
      </c>
      <c r="V24">
        <f t="shared" si="10"/>
        <v>62.7</v>
      </c>
      <c r="W24">
        <f t="shared" si="11"/>
        <v>0.8957142857142858</v>
      </c>
      <c r="X24">
        <f t="shared" si="12"/>
        <v>0.5714285714285714</v>
      </c>
      <c r="Y24">
        <f t="shared" si="13"/>
        <v>1.1428571428571428</v>
      </c>
      <c r="Z24">
        <f t="shared" si="14"/>
        <v>3.5714285714285712E-2</v>
      </c>
      <c r="AA24">
        <f t="shared" si="15"/>
        <v>0.11904761904761904</v>
      </c>
      <c r="AB24">
        <f t="shared" si="16"/>
        <v>0.98660973084886128</v>
      </c>
      <c r="AD24">
        <f>AVERAGE(AB24:AB28)</f>
        <v>1.1148902691511389</v>
      </c>
    </row>
    <row r="25" spans="1:31" x14ac:dyDescent="0.25">
      <c r="A25" t="s">
        <v>43</v>
      </c>
      <c r="B25" t="s">
        <v>44</v>
      </c>
      <c r="C25">
        <v>7398</v>
      </c>
      <c r="D25" t="s">
        <v>37</v>
      </c>
      <c r="E25">
        <v>18</v>
      </c>
      <c r="F25">
        <v>5</v>
      </c>
      <c r="G25">
        <v>17</v>
      </c>
      <c r="H25">
        <v>10</v>
      </c>
      <c r="I25">
        <v>0</v>
      </c>
      <c r="J25">
        <v>71.400000000000006</v>
      </c>
      <c r="K25">
        <v>1</v>
      </c>
      <c r="L25">
        <v>75.400000000000006</v>
      </c>
      <c r="M25">
        <v>1</v>
      </c>
      <c r="N25">
        <v>1.05</v>
      </c>
      <c r="O25">
        <v>28</v>
      </c>
      <c r="R25">
        <f t="shared" si="6"/>
        <v>0.6428571428571429</v>
      </c>
      <c r="S25">
        <f t="shared" si="7"/>
        <v>0.93167701863354047</v>
      </c>
      <c r="T25">
        <f t="shared" si="8"/>
        <v>0.39285714285714285</v>
      </c>
      <c r="U25">
        <f t="shared" si="9"/>
        <v>0.7857142857142857</v>
      </c>
      <c r="V25">
        <f t="shared" si="10"/>
        <v>75.400000000000006</v>
      </c>
      <c r="W25">
        <f t="shared" si="11"/>
        <v>1.0771428571428572</v>
      </c>
      <c r="X25">
        <f t="shared" si="12"/>
        <v>0.6071428571428571</v>
      </c>
      <c r="Y25">
        <f t="shared" si="13"/>
        <v>1.2142857142857142</v>
      </c>
      <c r="Z25">
        <f t="shared" si="14"/>
        <v>0.17857142857142858</v>
      </c>
      <c r="AA25">
        <f t="shared" si="15"/>
        <v>0.59523809523809523</v>
      </c>
      <c r="AB25">
        <f t="shared" si="16"/>
        <v>1.1510144927536232</v>
      </c>
    </row>
    <row r="26" spans="1:31" x14ac:dyDescent="0.25">
      <c r="A26" t="s">
        <v>46</v>
      </c>
      <c r="B26" t="s">
        <v>44</v>
      </c>
      <c r="C26">
        <v>7412</v>
      </c>
      <c r="D26" t="s">
        <v>37</v>
      </c>
      <c r="E26">
        <v>17</v>
      </c>
      <c r="F26">
        <v>3</v>
      </c>
      <c r="G26">
        <v>19</v>
      </c>
      <c r="H26">
        <v>6</v>
      </c>
      <c r="I26">
        <v>0</v>
      </c>
      <c r="J26">
        <v>60.7</v>
      </c>
      <c r="K26">
        <v>-2</v>
      </c>
      <c r="L26">
        <v>75.599999999999994</v>
      </c>
      <c r="M26">
        <v>-4</v>
      </c>
      <c r="N26">
        <v>0.94</v>
      </c>
      <c r="O26">
        <v>28</v>
      </c>
      <c r="R26">
        <f t="shared" si="6"/>
        <v>0.6071428571428571</v>
      </c>
      <c r="S26">
        <f t="shared" si="7"/>
        <v>0.87991718426501031</v>
      </c>
      <c r="T26">
        <f t="shared" si="8"/>
        <v>0.32142857142857145</v>
      </c>
      <c r="U26">
        <f t="shared" si="9"/>
        <v>0.6428571428571429</v>
      </c>
      <c r="V26">
        <f t="shared" si="10"/>
        <v>75.599999999999994</v>
      </c>
      <c r="W26">
        <f t="shared" si="11"/>
        <v>1.0799999999999998</v>
      </c>
      <c r="X26">
        <f t="shared" si="12"/>
        <v>0.6785714285714286</v>
      </c>
      <c r="Y26">
        <f t="shared" si="13"/>
        <v>1.3571428571428572</v>
      </c>
      <c r="Z26">
        <f t="shared" si="14"/>
        <v>0.10714285714285714</v>
      </c>
      <c r="AA26">
        <f t="shared" si="15"/>
        <v>0.35714285714285715</v>
      </c>
      <c r="AB26">
        <f t="shared" si="16"/>
        <v>1.0792650103519668</v>
      </c>
    </row>
    <row r="27" spans="1:31" x14ac:dyDescent="0.25">
      <c r="A27" t="s">
        <v>48</v>
      </c>
      <c r="B27" t="s">
        <v>44</v>
      </c>
      <c r="C27">
        <v>7592</v>
      </c>
      <c r="D27" t="s">
        <v>37</v>
      </c>
      <c r="E27">
        <v>25</v>
      </c>
      <c r="F27">
        <v>4</v>
      </c>
      <c r="G27">
        <v>16</v>
      </c>
      <c r="H27">
        <v>9</v>
      </c>
      <c r="I27">
        <v>1</v>
      </c>
      <c r="J27">
        <v>60.7</v>
      </c>
      <c r="K27">
        <v>9</v>
      </c>
      <c r="L27">
        <v>96.5</v>
      </c>
      <c r="M27">
        <v>0</v>
      </c>
      <c r="N27">
        <v>1.42</v>
      </c>
      <c r="O27">
        <v>28</v>
      </c>
      <c r="R27">
        <f t="shared" si="6"/>
        <v>0.8928571428571429</v>
      </c>
      <c r="S27">
        <f t="shared" si="7"/>
        <v>1.2939958592132508</v>
      </c>
      <c r="T27">
        <f t="shared" si="8"/>
        <v>0.42857142857142855</v>
      </c>
      <c r="U27">
        <f t="shared" si="9"/>
        <v>0.8571428571428571</v>
      </c>
      <c r="V27">
        <f t="shared" si="10"/>
        <v>96.5</v>
      </c>
      <c r="W27">
        <f t="shared" si="11"/>
        <v>1.3785714285714286</v>
      </c>
      <c r="X27">
        <f t="shared" si="12"/>
        <v>0.5714285714285714</v>
      </c>
      <c r="Y27">
        <f t="shared" si="13"/>
        <v>1.1428571428571428</v>
      </c>
      <c r="Z27">
        <f t="shared" si="14"/>
        <v>0.14285714285714285</v>
      </c>
      <c r="AA27">
        <f t="shared" si="15"/>
        <v>0.47619047619047616</v>
      </c>
      <c r="AB27">
        <f t="shared" si="16"/>
        <v>1.2871894409937887</v>
      </c>
    </row>
    <row r="28" spans="1:31" x14ac:dyDescent="0.25">
      <c r="A28" t="s">
        <v>47</v>
      </c>
      <c r="B28" t="s">
        <v>44</v>
      </c>
      <c r="C28">
        <v>9032</v>
      </c>
      <c r="D28" t="s">
        <v>37</v>
      </c>
      <c r="E28">
        <v>16</v>
      </c>
      <c r="F28">
        <v>4</v>
      </c>
      <c r="G28">
        <v>17</v>
      </c>
      <c r="H28">
        <v>8</v>
      </c>
      <c r="I28">
        <v>0</v>
      </c>
      <c r="J28">
        <v>71.400000000000006</v>
      </c>
      <c r="K28">
        <v>-1</v>
      </c>
      <c r="L28">
        <v>68.400000000000006</v>
      </c>
      <c r="M28">
        <v>4</v>
      </c>
      <c r="N28">
        <v>1.07</v>
      </c>
      <c r="O28">
        <v>28</v>
      </c>
      <c r="R28">
        <f t="shared" si="6"/>
        <v>0.5714285714285714</v>
      </c>
      <c r="S28">
        <f t="shared" si="7"/>
        <v>0.82815734989648038</v>
      </c>
      <c r="T28">
        <f t="shared" si="8"/>
        <v>0.39285714285714285</v>
      </c>
      <c r="U28">
        <f t="shared" si="9"/>
        <v>0.7857142857142857</v>
      </c>
      <c r="V28">
        <f t="shared" si="10"/>
        <v>68.400000000000006</v>
      </c>
      <c r="W28">
        <f t="shared" si="11"/>
        <v>0.9771428571428572</v>
      </c>
      <c r="X28">
        <f t="shared" si="12"/>
        <v>0.6071428571428571</v>
      </c>
      <c r="Y28">
        <f t="shared" si="13"/>
        <v>1.2142857142857142</v>
      </c>
      <c r="Z28">
        <f t="shared" si="14"/>
        <v>0.14285714285714285</v>
      </c>
      <c r="AA28">
        <f t="shared" si="15"/>
        <v>0.47619047619047616</v>
      </c>
      <c r="AB28">
        <f t="shared" si="16"/>
        <v>1.0703726708074535</v>
      </c>
    </row>
    <row r="30" spans="1:31" x14ac:dyDescent="0.25">
      <c r="AD30" s="2" t="s">
        <v>49</v>
      </c>
      <c r="AE30" s="2"/>
    </row>
    <row r="31" spans="1:31" x14ac:dyDescent="0.25">
      <c r="S31" s="1" t="s">
        <v>50</v>
      </c>
      <c r="T31" s="1"/>
      <c r="U31" s="1"/>
      <c r="V31" s="1"/>
      <c r="W31" s="1"/>
      <c r="X31" s="1"/>
      <c r="Y31" s="1"/>
      <c r="Z31" s="1"/>
      <c r="AD31" s="2"/>
      <c r="AE31" s="2"/>
    </row>
    <row r="32" spans="1:31" x14ac:dyDescent="0.25">
      <c r="S32" s="1"/>
      <c r="T32" s="1"/>
      <c r="U32" s="1"/>
      <c r="V32" s="1"/>
      <c r="W32" s="1"/>
      <c r="X32" s="1"/>
      <c r="Y32" s="1"/>
      <c r="Z32" s="1"/>
      <c r="AD32" s="2"/>
      <c r="AE32" s="2"/>
    </row>
    <row r="33" spans="19:31" x14ac:dyDescent="0.25">
      <c r="S33" s="1"/>
      <c r="T33" s="1"/>
      <c r="U33" s="1"/>
      <c r="V33" s="1"/>
      <c r="W33" s="1"/>
      <c r="X33" s="1"/>
      <c r="Y33" s="1"/>
      <c r="Z33" s="1"/>
      <c r="AD33" s="2"/>
      <c r="AE33" s="2"/>
    </row>
    <row r="34" spans="19:31" x14ac:dyDescent="0.25">
      <c r="S34" s="1"/>
      <c r="T34" s="1"/>
      <c r="U34" s="1"/>
      <c r="V34" s="1"/>
      <c r="W34" s="1"/>
      <c r="X34" s="1"/>
      <c r="Y34" s="1"/>
      <c r="Z34" s="1"/>
      <c r="AD34" s="2"/>
      <c r="AE34" s="2"/>
    </row>
    <row r="36" spans="19:31" x14ac:dyDescent="0.25">
      <c r="AD36" s="2" t="s">
        <v>51</v>
      </c>
      <c r="AE36" s="2"/>
    </row>
    <row r="37" spans="19:31" x14ac:dyDescent="0.25">
      <c r="T37" t="s">
        <v>52</v>
      </c>
      <c r="U37">
        <f>(1/(1+POWER(10,((AD18-AD2)/400))))</f>
        <v>0.49943893084346552</v>
      </c>
      <c r="W37">
        <f>AD18+0.2*(1-U37)</f>
        <v>1.3499973069990088</v>
      </c>
      <c r="AD37" s="2"/>
      <c r="AE37" s="2"/>
    </row>
    <row r="38" spans="19:31" x14ac:dyDescent="0.25">
      <c r="S38" t="s">
        <v>32</v>
      </c>
      <c r="AD38" s="2"/>
      <c r="AE38" s="2"/>
    </row>
    <row r="39" spans="19:31" x14ac:dyDescent="0.25">
      <c r="T39" t="s">
        <v>31</v>
      </c>
      <c r="U39">
        <f>(1/(1+POWER(10,((AD2-AD18)/400))))</f>
        <v>0.50056106915653442</v>
      </c>
      <c r="W39">
        <f>AD2+0.2*(0-U39)</f>
        <v>0.75990193385675386</v>
      </c>
      <c r="AD39" s="2"/>
      <c r="AE39" s="2"/>
    </row>
    <row r="40" spans="19:31" x14ac:dyDescent="0.25">
      <c r="AD40" s="2"/>
      <c r="AE40" s="2"/>
    </row>
    <row r="41" spans="19:31" x14ac:dyDescent="0.25">
      <c r="AD41" s="2"/>
      <c r="AE41" s="2"/>
    </row>
    <row r="42" spans="19:31" x14ac:dyDescent="0.25">
      <c r="AD42" s="2"/>
      <c r="AE42" s="2"/>
    </row>
  </sheetData>
  <mergeCells count="4">
    <mergeCell ref="R14:X14"/>
    <mergeCell ref="AD30:AE34"/>
    <mergeCell ref="S31:Z34"/>
    <mergeCell ref="AD36:A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mferr</dc:creator>
  <cp:lastModifiedBy>mferr</cp:lastModifiedBy>
  <dcterms:created xsi:type="dcterms:W3CDTF">2020-06-18T02:31:38Z</dcterms:created>
  <dcterms:modified xsi:type="dcterms:W3CDTF">2020-06-18T02:33:01Z</dcterms:modified>
</cp:coreProperties>
</file>