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ocuments\Scripts\MensagemVendedores\"/>
    </mc:Choice>
  </mc:AlternateContent>
  <xr:revisionPtr revIDLastSave="0" documentId="13_ncr:1_{EC6BFB78-ACA0-41A9-9BEB-9A4DA2D9211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basededados" sheetId="1" r:id="rId1"/>
    <sheet name="GUELTAS" sheetId="4" r:id="rId2"/>
    <sheet name="telefones" sheetId="3" r:id="rId3"/>
    <sheet name="manipular_dados" sheetId="2" r:id="rId4"/>
  </sheets>
  <definedNames>
    <definedName name="_xlnm._FilterDatabase" localSheetId="0" hidden="1">basededados!$A$1:$M$73</definedName>
    <definedName name="_xlnm._FilterDatabase" localSheetId="2" hidden="1">telefones!$A$1:$C$224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M39" i="1"/>
  <c r="M42" i="1"/>
  <c r="M72" i="1"/>
  <c r="M5" i="1"/>
  <c r="M50" i="1"/>
  <c r="M24" i="1"/>
  <c r="M38" i="1"/>
  <c r="M23" i="1"/>
  <c r="M12" i="1"/>
  <c r="M29" i="1"/>
  <c r="M46" i="1"/>
  <c r="M10" i="1"/>
  <c r="M11" i="1"/>
  <c r="M16" i="1"/>
  <c r="M44" i="1"/>
  <c r="M21" i="1"/>
  <c r="M70" i="1"/>
  <c r="M2" i="1"/>
  <c r="M9" i="1"/>
  <c r="M61" i="1"/>
  <c r="M69" i="1"/>
  <c r="M28" i="1"/>
  <c r="M6" i="1"/>
  <c r="M41" i="1"/>
  <c r="M27" i="1"/>
  <c r="M56" i="1"/>
  <c r="M57" i="1"/>
  <c r="M58" i="1"/>
  <c r="M20" i="1"/>
  <c r="M34" i="1"/>
  <c r="M47" i="1"/>
  <c r="M55" i="1"/>
  <c r="M37" i="1"/>
  <c r="M66" i="1"/>
  <c r="M22" i="1"/>
  <c r="M18" i="1"/>
  <c r="M3" i="1"/>
  <c r="M30" i="1"/>
  <c r="M73" i="1"/>
  <c r="M19" i="1"/>
  <c r="M54" i="1"/>
  <c r="M26" i="1"/>
  <c r="M63" i="1"/>
  <c r="M8" i="1"/>
  <c r="M32" i="1"/>
  <c r="M51" i="1"/>
  <c r="M60" i="1"/>
  <c r="M45" i="1"/>
  <c r="M65" i="1"/>
  <c r="M53" i="1"/>
  <c r="M25" i="1"/>
  <c r="M15" i="1"/>
  <c r="M13" i="1"/>
  <c r="M14" i="1"/>
  <c r="M7" i="1"/>
  <c r="M33" i="1"/>
  <c r="M52" i="1"/>
  <c r="M67" i="1"/>
  <c r="M68" i="1"/>
  <c r="M48" i="1"/>
  <c r="M40" i="1"/>
  <c r="M35" i="1"/>
  <c r="M71" i="1"/>
  <c r="M36" i="1"/>
  <c r="M43" i="1"/>
  <c r="M17" i="1"/>
  <c r="M64" i="1"/>
  <c r="M31" i="1"/>
  <c r="M59" i="1"/>
  <c r="M62" i="1"/>
  <c r="M49" i="1"/>
  <c r="M4" i="1"/>
  <c r="L17" i="1"/>
  <c r="L64" i="1"/>
  <c r="L31" i="1"/>
  <c r="L59" i="1"/>
  <c r="L62" i="1"/>
  <c r="L49" i="1"/>
  <c r="L45" i="1"/>
  <c r="L65" i="1"/>
  <c r="L53" i="1"/>
  <c r="L25" i="1"/>
  <c r="L15" i="1"/>
  <c r="L13" i="1"/>
  <c r="L14" i="1"/>
  <c r="L7" i="1"/>
  <c r="L33" i="1"/>
  <c r="L52" i="1"/>
  <c r="L67" i="1"/>
  <c r="L68" i="1"/>
  <c r="L48" i="1"/>
  <c r="L40" i="1"/>
  <c r="L35" i="1"/>
  <c r="L71" i="1"/>
  <c r="L36" i="1"/>
  <c r="L43" i="1"/>
  <c r="J17" i="1"/>
  <c r="J64" i="1"/>
  <c r="J31" i="1"/>
  <c r="J59" i="1"/>
  <c r="J62" i="1"/>
  <c r="J49" i="1"/>
  <c r="I17" i="1"/>
  <c r="I64" i="1"/>
  <c r="I31" i="1"/>
  <c r="I59" i="1"/>
  <c r="I62" i="1"/>
  <c r="I49" i="1"/>
  <c r="H17" i="1"/>
  <c r="H64" i="1"/>
  <c r="H31" i="1"/>
  <c r="H59" i="1"/>
  <c r="H62" i="1"/>
  <c r="H49" i="1"/>
  <c r="D17" i="1"/>
  <c r="D64" i="1"/>
  <c r="D31" i="1"/>
  <c r="D59" i="1"/>
  <c r="D62" i="1"/>
  <c r="D49" i="1"/>
  <c r="C17" i="1"/>
  <c r="F17" i="1" s="1"/>
  <c r="C64" i="1"/>
  <c r="C31" i="1"/>
  <c r="C59" i="1"/>
  <c r="F59" i="1" s="1"/>
  <c r="C62" i="1"/>
  <c r="C49" i="1"/>
  <c r="F49" i="1" s="1"/>
  <c r="B17" i="1"/>
  <c r="B64" i="1"/>
  <c r="B31" i="1"/>
  <c r="B59" i="1"/>
  <c r="B62" i="1"/>
  <c r="B49" i="1"/>
  <c r="L54" i="1"/>
  <c r="L26" i="1"/>
  <c r="L63" i="1"/>
  <c r="L8" i="1"/>
  <c r="L32" i="1"/>
  <c r="L51" i="1"/>
  <c r="L60" i="1"/>
  <c r="J15" i="1"/>
  <c r="J13" i="1"/>
  <c r="J14" i="1"/>
  <c r="J7" i="1"/>
  <c r="J33" i="1"/>
  <c r="J52" i="1"/>
  <c r="J67" i="1"/>
  <c r="J68" i="1"/>
  <c r="J48" i="1"/>
  <c r="J40" i="1"/>
  <c r="J35" i="1"/>
  <c r="J71" i="1"/>
  <c r="J36" i="1"/>
  <c r="J43" i="1"/>
  <c r="I15" i="1"/>
  <c r="I13" i="1"/>
  <c r="I14" i="1"/>
  <c r="I7" i="1"/>
  <c r="I33" i="1"/>
  <c r="I52" i="1"/>
  <c r="I67" i="1"/>
  <c r="I68" i="1"/>
  <c r="I48" i="1"/>
  <c r="I40" i="1"/>
  <c r="I35" i="1"/>
  <c r="I71" i="1"/>
  <c r="I36" i="1"/>
  <c r="I43" i="1"/>
  <c r="H15" i="1"/>
  <c r="H13" i="1"/>
  <c r="H14" i="1"/>
  <c r="H7" i="1"/>
  <c r="H33" i="1"/>
  <c r="H52" i="1"/>
  <c r="H67" i="1"/>
  <c r="H68" i="1"/>
  <c r="H48" i="1"/>
  <c r="H40" i="1"/>
  <c r="H35" i="1"/>
  <c r="H71" i="1"/>
  <c r="H36" i="1"/>
  <c r="H43" i="1"/>
  <c r="D15" i="1"/>
  <c r="D13" i="1"/>
  <c r="D14" i="1"/>
  <c r="D7" i="1"/>
  <c r="D33" i="1"/>
  <c r="D52" i="1"/>
  <c r="D67" i="1"/>
  <c r="D68" i="1"/>
  <c r="D48" i="1"/>
  <c r="D40" i="1"/>
  <c r="D35" i="1"/>
  <c r="D71" i="1"/>
  <c r="D36" i="1"/>
  <c r="D43" i="1"/>
  <c r="C15" i="1"/>
  <c r="F15" i="1" s="1"/>
  <c r="C13" i="1"/>
  <c r="F13" i="1" s="1"/>
  <c r="C14" i="1"/>
  <c r="F14" i="1" s="1"/>
  <c r="C7" i="1"/>
  <c r="F7" i="1" s="1"/>
  <c r="C33" i="1"/>
  <c r="C52" i="1"/>
  <c r="F52" i="1" s="1"/>
  <c r="C67" i="1"/>
  <c r="F67" i="1" s="1"/>
  <c r="C68" i="1"/>
  <c r="F68" i="1" s="1"/>
  <c r="C48" i="1"/>
  <c r="F48" i="1" s="1"/>
  <c r="C40" i="1"/>
  <c r="F40" i="1" s="1"/>
  <c r="C35" i="1"/>
  <c r="F35" i="1" s="1"/>
  <c r="C71" i="1"/>
  <c r="F71" i="1" s="1"/>
  <c r="C36" i="1"/>
  <c r="F36" i="1" s="1"/>
  <c r="C43" i="1"/>
  <c r="F43" i="1" s="1"/>
  <c r="B15" i="1"/>
  <c r="B13" i="1"/>
  <c r="B14" i="1"/>
  <c r="B7" i="1"/>
  <c r="B33" i="1"/>
  <c r="B52" i="1"/>
  <c r="B67" i="1"/>
  <c r="B68" i="1"/>
  <c r="B48" i="1"/>
  <c r="B40" i="1"/>
  <c r="B35" i="1"/>
  <c r="B71" i="1"/>
  <c r="B36" i="1"/>
  <c r="B43" i="1"/>
  <c r="L20" i="1"/>
  <c r="L34" i="1"/>
  <c r="L47" i="1"/>
  <c r="L55" i="1"/>
  <c r="L37" i="1"/>
  <c r="L66" i="1"/>
  <c r="L22" i="1"/>
  <c r="L18" i="1"/>
  <c r="L3" i="1"/>
  <c r="L30" i="1"/>
  <c r="L73" i="1"/>
  <c r="L19" i="1"/>
  <c r="J65" i="1"/>
  <c r="J53" i="1"/>
  <c r="J25" i="1"/>
  <c r="I65" i="1"/>
  <c r="I53" i="1"/>
  <c r="I25" i="1"/>
  <c r="H65" i="1"/>
  <c r="H53" i="1"/>
  <c r="H25" i="1"/>
  <c r="D65" i="1"/>
  <c r="D53" i="1"/>
  <c r="D25" i="1"/>
  <c r="C65" i="1"/>
  <c r="F65" i="1" s="1"/>
  <c r="C53" i="1"/>
  <c r="F53" i="1" s="1"/>
  <c r="C25" i="1"/>
  <c r="F25" i="1" s="1"/>
  <c r="B65" i="1"/>
  <c r="B53" i="1"/>
  <c r="B25" i="1"/>
  <c r="L12" i="1"/>
  <c r="L9" i="1"/>
  <c r="L4" i="1"/>
  <c r="L5" i="1"/>
  <c r="L39" i="1"/>
  <c r="L29" i="1"/>
  <c r="L16" i="1"/>
  <c r="L11" i="1"/>
  <c r="L44" i="1"/>
  <c r="L46" i="1"/>
  <c r="L23" i="1"/>
  <c r="L38" i="1"/>
  <c r="L10" i="1"/>
  <c r="L70" i="1"/>
  <c r="L69" i="1"/>
  <c r="L61" i="1"/>
  <c r="L21" i="1"/>
  <c r="L28" i="1"/>
  <c r="L24" i="1"/>
  <c r="L42" i="1"/>
  <c r="L72" i="1"/>
  <c r="L50" i="1"/>
  <c r="L41" i="1"/>
  <c r="L27" i="1"/>
  <c r="L58" i="1"/>
  <c r="L6" i="1"/>
  <c r="L57" i="1"/>
  <c r="L56" i="1"/>
  <c r="J22" i="1"/>
  <c r="J34" i="1"/>
  <c r="J47" i="1"/>
  <c r="J19" i="1"/>
  <c r="J6" i="1"/>
  <c r="J73" i="1"/>
  <c r="J32" i="1"/>
  <c r="J57" i="1"/>
  <c r="J66" i="1"/>
  <c r="J8" i="1"/>
  <c r="J63" i="1"/>
  <c r="J51" i="1"/>
  <c r="J45" i="1"/>
  <c r="J60" i="1"/>
  <c r="J56" i="1"/>
  <c r="I22" i="1"/>
  <c r="I34" i="1"/>
  <c r="I47" i="1"/>
  <c r="I19" i="1"/>
  <c r="I6" i="1"/>
  <c r="I73" i="1"/>
  <c r="I32" i="1"/>
  <c r="I57" i="1"/>
  <c r="I66" i="1"/>
  <c r="I8" i="1"/>
  <c r="I63" i="1"/>
  <c r="I51" i="1"/>
  <c r="I45" i="1"/>
  <c r="I60" i="1"/>
  <c r="I56" i="1"/>
  <c r="H22" i="1"/>
  <c r="H34" i="1"/>
  <c r="H47" i="1"/>
  <c r="H19" i="1"/>
  <c r="H6" i="1"/>
  <c r="H73" i="1"/>
  <c r="H32" i="1"/>
  <c r="H57" i="1"/>
  <c r="H66" i="1"/>
  <c r="H8" i="1"/>
  <c r="H63" i="1"/>
  <c r="H51" i="1"/>
  <c r="H45" i="1"/>
  <c r="H60" i="1"/>
  <c r="H56" i="1"/>
  <c r="D22" i="1"/>
  <c r="D34" i="1"/>
  <c r="D47" i="1"/>
  <c r="D19" i="1"/>
  <c r="D6" i="1"/>
  <c r="D73" i="1"/>
  <c r="D32" i="1"/>
  <c r="D57" i="1"/>
  <c r="D66" i="1"/>
  <c r="D8" i="1"/>
  <c r="D63" i="1"/>
  <c r="D51" i="1"/>
  <c r="D45" i="1"/>
  <c r="D60" i="1"/>
  <c r="D56" i="1"/>
  <c r="C22" i="1"/>
  <c r="F22" i="1" s="1"/>
  <c r="C34" i="1"/>
  <c r="F34" i="1" s="1"/>
  <c r="C47" i="1"/>
  <c r="F47" i="1" s="1"/>
  <c r="C19" i="1"/>
  <c r="F19" i="1" s="1"/>
  <c r="C6" i="1"/>
  <c r="F6" i="1" s="1"/>
  <c r="C73" i="1"/>
  <c r="F73" i="1" s="1"/>
  <c r="C32" i="1"/>
  <c r="F32" i="1" s="1"/>
  <c r="C57" i="1"/>
  <c r="F57" i="1" s="1"/>
  <c r="C66" i="1"/>
  <c r="F66" i="1" s="1"/>
  <c r="C8" i="1"/>
  <c r="F8" i="1" s="1"/>
  <c r="C63" i="1"/>
  <c r="F63" i="1" s="1"/>
  <c r="C51" i="1"/>
  <c r="F51" i="1" s="1"/>
  <c r="C45" i="1"/>
  <c r="F45" i="1" s="1"/>
  <c r="C60" i="1"/>
  <c r="F60" i="1" s="1"/>
  <c r="C56" i="1"/>
  <c r="F56" i="1" s="1"/>
  <c r="B22" i="1"/>
  <c r="B34" i="1"/>
  <c r="B47" i="1"/>
  <c r="B19" i="1"/>
  <c r="B6" i="1"/>
  <c r="B73" i="1"/>
  <c r="B32" i="1"/>
  <c r="B57" i="1"/>
  <c r="B66" i="1"/>
  <c r="B8" i="1"/>
  <c r="B63" i="1"/>
  <c r="B51" i="1"/>
  <c r="B45" i="1"/>
  <c r="B60" i="1"/>
  <c r="B56" i="1"/>
  <c r="L2" i="1"/>
  <c r="I20" i="1"/>
  <c r="I12" i="1"/>
  <c r="I9" i="1"/>
  <c r="I4" i="1"/>
  <c r="I5" i="1"/>
  <c r="I39" i="1"/>
  <c r="I26" i="1"/>
  <c r="I29" i="1"/>
  <c r="I16" i="1"/>
  <c r="I11" i="1"/>
  <c r="I44" i="1"/>
  <c r="I46" i="1"/>
  <c r="I23" i="1"/>
  <c r="I38" i="1"/>
  <c r="I10" i="1"/>
  <c r="I30" i="1"/>
  <c r="I70" i="1"/>
  <c r="I69" i="1"/>
  <c r="I37" i="1"/>
  <c r="I61" i="1"/>
  <c r="I55" i="1"/>
  <c r="I3" i="1"/>
  <c r="I21" i="1"/>
  <c r="I28" i="1"/>
  <c r="I24" i="1"/>
  <c r="I18" i="1"/>
  <c r="I42" i="1"/>
  <c r="I72" i="1"/>
  <c r="I50" i="1"/>
  <c r="I41" i="1"/>
  <c r="I27" i="1"/>
  <c r="I54" i="1"/>
  <c r="I58" i="1"/>
  <c r="I2" i="1"/>
  <c r="J20" i="1"/>
  <c r="J12" i="1"/>
  <c r="J9" i="1"/>
  <c r="J4" i="1"/>
  <c r="J5" i="1"/>
  <c r="J39" i="1"/>
  <c r="J26" i="1"/>
  <c r="J29" i="1"/>
  <c r="J16" i="1"/>
  <c r="J11" i="1"/>
  <c r="J44" i="1"/>
  <c r="J46" i="1"/>
  <c r="J23" i="1"/>
  <c r="J38" i="1"/>
  <c r="J10" i="1"/>
  <c r="J30" i="1"/>
  <c r="J70" i="1"/>
  <c r="J69" i="1"/>
  <c r="J37" i="1"/>
  <c r="J61" i="1"/>
  <c r="J55" i="1"/>
  <c r="J3" i="1"/>
  <c r="J21" i="1"/>
  <c r="J28" i="1"/>
  <c r="J24" i="1"/>
  <c r="J18" i="1"/>
  <c r="J42" i="1"/>
  <c r="J72" i="1"/>
  <c r="J50" i="1"/>
  <c r="J41" i="1"/>
  <c r="J27" i="1"/>
  <c r="J54" i="1"/>
  <c r="J58" i="1"/>
  <c r="J2" i="1"/>
  <c r="H37" i="1"/>
  <c r="H58" i="1"/>
  <c r="H3" i="1"/>
  <c r="H69" i="1"/>
  <c r="H38" i="1"/>
  <c r="H54" i="1"/>
  <c r="H61" i="1"/>
  <c r="H29" i="1"/>
  <c r="H12" i="1"/>
  <c r="H42" i="1"/>
  <c r="H44" i="1"/>
  <c r="H18" i="1"/>
  <c r="H9" i="1"/>
  <c r="H39" i="1"/>
  <c r="H11" i="1"/>
  <c r="H20" i="1"/>
  <c r="H23" i="1"/>
  <c r="H55" i="1"/>
  <c r="H28" i="1"/>
  <c r="H46" i="1"/>
  <c r="H30" i="1"/>
  <c r="H24" i="1"/>
  <c r="H5" i="1"/>
  <c r="H2" i="1"/>
  <c r="H10" i="1"/>
  <c r="H4" i="1"/>
  <c r="H27" i="1"/>
  <c r="H21" i="1"/>
  <c r="H16" i="1"/>
  <c r="H41" i="1"/>
  <c r="H70" i="1"/>
  <c r="H72" i="1"/>
  <c r="H50" i="1"/>
  <c r="H26" i="1"/>
  <c r="B37" i="1"/>
  <c r="B58" i="1"/>
  <c r="B3" i="1"/>
  <c r="B69" i="1"/>
  <c r="B38" i="1"/>
  <c r="B54" i="1"/>
  <c r="B61" i="1"/>
  <c r="B29" i="1"/>
  <c r="B12" i="1"/>
  <c r="B42" i="1"/>
  <c r="B44" i="1"/>
  <c r="B18" i="1"/>
  <c r="B9" i="1"/>
  <c r="B39" i="1"/>
  <c r="B11" i="1"/>
  <c r="B20" i="1"/>
  <c r="B23" i="1"/>
  <c r="B55" i="1"/>
  <c r="B28" i="1"/>
  <c r="B46" i="1"/>
  <c r="B30" i="1"/>
  <c r="B24" i="1"/>
  <c r="B5" i="1"/>
  <c r="B2" i="1"/>
  <c r="B10" i="1"/>
  <c r="B4" i="1"/>
  <c r="B27" i="1"/>
  <c r="B21" i="1"/>
  <c r="B16" i="1"/>
  <c r="B41" i="1"/>
  <c r="B70" i="1"/>
  <c r="B72" i="1"/>
  <c r="B50" i="1"/>
  <c r="B26" i="1"/>
  <c r="D37" i="1"/>
  <c r="D58" i="1"/>
  <c r="D3" i="1"/>
  <c r="D69" i="1"/>
  <c r="D38" i="1"/>
  <c r="D54" i="1"/>
  <c r="D61" i="1"/>
  <c r="D29" i="1"/>
  <c r="D12" i="1"/>
  <c r="D42" i="1"/>
  <c r="D44" i="1"/>
  <c r="D18" i="1"/>
  <c r="D9" i="1"/>
  <c r="D39" i="1"/>
  <c r="D11" i="1"/>
  <c r="D20" i="1"/>
  <c r="D23" i="1"/>
  <c r="D55" i="1"/>
  <c r="D28" i="1"/>
  <c r="D46" i="1"/>
  <c r="D30" i="1"/>
  <c r="D24" i="1"/>
  <c r="D5" i="1"/>
  <c r="D2" i="1"/>
  <c r="D10" i="1"/>
  <c r="D4" i="1"/>
  <c r="D27" i="1"/>
  <c r="D21" i="1"/>
  <c r="D16" i="1"/>
  <c r="D41" i="1"/>
  <c r="D70" i="1"/>
  <c r="D72" i="1"/>
  <c r="D50" i="1"/>
  <c r="D26" i="1"/>
  <c r="C37" i="1"/>
  <c r="F37" i="1" s="1"/>
  <c r="C58" i="1"/>
  <c r="F58" i="1" s="1"/>
  <c r="C3" i="1"/>
  <c r="F3" i="1" s="1"/>
  <c r="C69" i="1"/>
  <c r="F69" i="1" s="1"/>
  <c r="C38" i="1"/>
  <c r="F38" i="1" s="1"/>
  <c r="C54" i="1"/>
  <c r="F54" i="1" s="1"/>
  <c r="C61" i="1"/>
  <c r="F61" i="1" s="1"/>
  <c r="C29" i="1"/>
  <c r="F29" i="1" s="1"/>
  <c r="C12" i="1"/>
  <c r="F12" i="1" s="1"/>
  <c r="C42" i="1"/>
  <c r="F42" i="1" s="1"/>
  <c r="C44" i="1"/>
  <c r="F44" i="1" s="1"/>
  <c r="C18" i="1"/>
  <c r="F18" i="1" s="1"/>
  <c r="C9" i="1"/>
  <c r="F9" i="1" s="1"/>
  <c r="C39" i="1"/>
  <c r="F39" i="1" s="1"/>
  <c r="C11" i="1"/>
  <c r="F11" i="1" s="1"/>
  <c r="C20" i="1"/>
  <c r="F20" i="1" s="1"/>
  <c r="C23" i="1"/>
  <c r="F23" i="1" s="1"/>
  <c r="C55" i="1"/>
  <c r="F55" i="1" s="1"/>
  <c r="C28" i="1"/>
  <c r="F28" i="1" s="1"/>
  <c r="C46" i="1"/>
  <c r="F46" i="1" s="1"/>
  <c r="C30" i="1"/>
  <c r="F30" i="1" s="1"/>
  <c r="C24" i="1"/>
  <c r="F24" i="1" s="1"/>
  <c r="C5" i="1"/>
  <c r="F5" i="1" s="1"/>
  <c r="C2" i="1"/>
  <c r="F2" i="1" s="1"/>
  <c r="C10" i="1"/>
  <c r="F10" i="1" s="1"/>
  <c r="C4" i="1"/>
  <c r="F4" i="1" s="1"/>
  <c r="C27" i="1"/>
  <c r="F27" i="1" s="1"/>
  <c r="C21" i="1"/>
  <c r="F21" i="1" s="1"/>
  <c r="C16" i="1"/>
  <c r="F16" i="1" s="1"/>
  <c r="C41" i="1"/>
  <c r="F41" i="1" s="1"/>
  <c r="C70" i="1"/>
  <c r="F70" i="1" s="1"/>
  <c r="C72" i="1"/>
  <c r="F72" i="1" s="1"/>
  <c r="C50" i="1"/>
  <c r="F50" i="1" s="1"/>
  <c r="C26" i="1"/>
  <c r="F26" i="1" s="1"/>
  <c r="E62" i="1" l="1"/>
  <c r="G17" i="1"/>
  <c r="G59" i="1"/>
  <c r="F62" i="1"/>
  <c r="G62" i="1" s="1"/>
  <c r="E31" i="1"/>
  <c r="F31" i="1"/>
  <c r="G31" i="1" s="1"/>
  <c r="G49" i="1"/>
  <c r="E64" i="1"/>
  <c r="F64" i="1"/>
  <c r="G64" i="1" s="1"/>
  <c r="E17" i="1"/>
  <c r="E49" i="1"/>
  <c r="E59" i="1"/>
  <c r="F33" i="1"/>
  <c r="G33" i="1" s="1"/>
  <c r="E71" i="1"/>
  <c r="G68" i="1"/>
  <c r="E36" i="1"/>
  <c r="E48" i="1"/>
  <c r="G15" i="1"/>
  <c r="E7" i="1"/>
  <c r="G53" i="1"/>
  <c r="G35" i="1"/>
  <c r="E67" i="1"/>
  <c r="G14" i="1"/>
  <c r="G43" i="1"/>
  <c r="E40" i="1"/>
  <c r="E52" i="1"/>
  <c r="G13" i="1"/>
  <c r="G67" i="1"/>
  <c r="E33" i="1"/>
  <c r="E43" i="1"/>
  <c r="E68" i="1"/>
  <c r="E13" i="1"/>
  <c r="G36" i="1"/>
  <c r="G71" i="1"/>
  <c r="G40" i="1"/>
  <c r="G52" i="1"/>
  <c r="E35" i="1"/>
  <c r="E15" i="1"/>
  <c r="G48" i="1"/>
  <c r="G7" i="1"/>
  <c r="E14" i="1"/>
  <c r="E45" i="1"/>
  <c r="E73" i="1"/>
  <c r="G65" i="1"/>
  <c r="E65" i="1"/>
  <c r="G25" i="1"/>
  <c r="E53" i="1"/>
  <c r="E25" i="1"/>
  <c r="E21" i="1"/>
  <c r="E46" i="1"/>
  <c r="E11" i="1"/>
  <c r="E61" i="1"/>
  <c r="E3" i="1"/>
  <c r="E60" i="1"/>
  <c r="E8" i="1"/>
  <c r="E32" i="1"/>
  <c r="E34" i="1"/>
  <c r="E2" i="1"/>
  <c r="E72" i="1"/>
  <c r="E22" i="1"/>
  <c r="E50" i="1"/>
  <c r="E16" i="1"/>
  <c r="E10" i="1"/>
  <c r="E30" i="1"/>
  <c r="E23" i="1"/>
  <c r="E18" i="1"/>
  <c r="E42" i="1"/>
  <c r="E29" i="1"/>
  <c r="E69" i="1"/>
  <c r="E37" i="1"/>
  <c r="G60" i="1"/>
  <c r="G34" i="1"/>
  <c r="G8" i="1"/>
  <c r="E70" i="1"/>
  <c r="E27" i="1"/>
  <c r="E5" i="1"/>
  <c r="E28" i="1"/>
  <c r="E39" i="1"/>
  <c r="E44" i="1"/>
  <c r="E54" i="1"/>
  <c r="G32" i="1"/>
  <c r="G50" i="1"/>
  <c r="G29" i="1"/>
  <c r="G18" i="1"/>
  <c r="E26" i="1"/>
  <c r="E41" i="1"/>
  <c r="E55" i="1"/>
  <c r="E20" i="1"/>
  <c r="E9" i="1"/>
  <c r="E12" i="1"/>
  <c r="E38" i="1"/>
  <c r="E58" i="1"/>
  <c r="E51" i="1"/>
  <c r="E66" i="1"/>
  <c r="E6" i="1"/>
  <c r="E47" i="1"/>
  <c r="G45" i="1"/>
  <c r="G73" i="1"/>
  <c r="G22" i="1"/>
  <c r="G27" i="1"/>
  <c r="G72" i="1"/>
  <c r="G61" i="1"/>
  <c r="G30" i="1"/>
  <c r="G23" i="1"/>
  <c r="G44" i="1"/>
  <c r="G26" i="1"/>
  <c r="G9" i="1"/>
  <c r="E24" i="1"/>
  <c r="E56" i="1"/>
  <c r="E63" i="1"/>
  <c r="E57" i="1"/>
  <c r="E19" i="1"/>
  <c r="G2" i="1"/>
  <c r="G51" i="1"/>
  <c r="G66" i="1"/>
  <c r="G6" i="1"/>
  <c r="G47" i="1"/>
  <c r="G58" i="1"/>
  <c r="G42" i="1"/>
  <c r="G21" i="1"/>
  <c r="G37" i="1"/>
  <c r="G10" i="1"/>
  <c r="G46" i="1"/>
  <c r="G11" i="1"/>
  <c r="G39" i="1"/>
  <c r="G12" i="1"/>
  <c r="G28" i="1"/>
  <c r="G70" i="1"/>
  <c r="E4" i="1"/>
  <c r="G56" i="1"/>
  <c r="G63" i="1"/>
  <c r="G57" i="1"/>
  <c r="G19" i="1"/>
  <c r="G54" i="1"/>
  <c r="G41" i="1"/>
  <c r="G24" i="1"/>
  <c r="G3" i="1"/>
  <c r="G69" i="1"/>
  <c r="G38" i="1"/>
  <c r="G16" i="1"/>
  <c r="G5" i="1"/>
  <c r="G20" i="1"/>
  <c r="G55" i="1"/>
  <c r="G4" i="1"/>
</calcChain>
</file>

<file path=xl/sharedStrings.xml><?xml version="1.0" encoding="utf-8"?>
<sst xmlns="http://schemas.openxmlformats.org/spreadsheetml/2006/main" count="711" uniqueCount="359">
  <si>
    <t>Telefone</t>
  </si>
  <si>
    <t>Faturado_mes</t>
  </si>
  <si>
    <t>Meta</t>
  </si>
  <si>
    <t>Alcance</t>
  </si>
  <si>
    <t>Fat_Projetado</t>
  </si>
  <si>
    <t>Pct_Projetado</t>
  </si>
  <si>
    <t>Meta_diaria</t>
  </si>
  <si>
    <t>Cod.</t>
  </si>
  <si>
    <t>Nome</t>
  </si>
  <si>
    <t>Faturado mês</t>
  </si>
  <si>
    <t>% Alcance</t>
  </si>
  <si>
    <t>Fat. Projetado</t>
  </si>
  <si>
    <t>% Projetado</t>
  </si>
  <si>
    <t>Falta meta mês</t>
  </si>
  <si>
    <t>Meta diaria</t>
  </si>
  <si>
    <t>Fat. Hoje</t>
  </si>
  <si>
    <t>Valor aberto</t>
  </si>
  <si>
    <t>% Fat. + Aberto</t>
  </si>
  <si>
    <t>Prazo médio</t>
  </si>
  <si>
    <t>Vendas</t>
  </si>
  <si>
    <t>Ticket médio</t>
  </si>
  <si>
    <t>Qtd itens por Nota</t>
  </si>
  <si>
    <t>Carteira</t>
  </si>
  <si>
    <t>Atend.</t>
  </si>
  <si>
    <t>% Atend.</t>
  </si>
  <si>
    <t>Meta marg.</t>
  </si>
  <si>
    <t>% Margem</t>
  </si>
  <si>
    <t>Total Desconto</t>
  </si>
  <si>
    <t>Meta Desconto</t>
  </si>
  <si>
    <t>% Desconto</t>
  </si>
  <si>
    <t>V76</t>
  </si>
  <si>
    <t>ALISSON MARTINS JALES DA SILVA</t>
  </si>
  <si>
    <t/>
  </si>
  <si>
    <t>VJ4</t>
  </si>
  <si>
    <t>LUIZ HENRIQUE SANTANA DE ARAUJ</t>
  </si>
  <si>
    <t>E07</t>
  </si>
  <si>
    <t>LUCAS HENRIQUE FERNANDES TIODO</t>
  </si>
  <si>
    <t>VD8</t>
  </si>
  <si>
    <t>ALLAN KNEIPP NAZARETH</t>
  </si>
  <si>
    <t>E13</t>
  </si>
  <si>
    <t xml:space="preserve">WELBERT BERTOLDO GONCALVES DA </t>
  </si>
  <si>
    <t>VV1</t>
  </si>
  <si>
    <t>FELIPE AUGUSTO DA SILVA</t>
  </si>
  <si>
    <t>M83</t>
  </si>
  <si>
    <t>FABIO CARDOSO DA SILVA</t>
  </si>
  <si>
    <t>C40</t>
  </si>
  <si>
    <t>JOYCE MOREIRA VAZ</t>
  </si>
  <si>
    <t>V97</t>
  </si>
  <si>
    <t>MARCOS MONTEIRO NEVES</t>
  </si>
  <si>
    <t>VY6</t>
  </si>
  <si>
    <t>LETICIA DINIZ PAIVA</t>
  </si>
  <si>
    <t>V42</t>
  </si>
  <si>
    <t>GEOVANI SANTOS</t>
  </si>
  <si>
    <t>VI0</t>
  </si>
  <si>
    <t>VITOR HENRIQUE ALMEIDA CAMPOS</t>
  </si>
  <si>
    <t>VT8</t>
  </si>
  <si>
    <t>MARCO ANTONIO FREITAS DI MARCO</t>
  </si>
  <si>
    <t>VE9</t>
  </si>
  <si>
    <t>DANIELE BUENO DA SILVA</t>
  </si>
  <si>
    <t>VT9</t>
  </si>
  <si>
    <t>ANDRESSA MARQUES TAVARES</t>
  </si>
  <si>
    <t>VV8</t>
  </si>
  <si>
    <t>GABRIEL RODRIGUES MOREIRA</t>
  </si>
  <si>
    <t>RV1</t>
  </si>
  <si>
    <t>RAMON LUCAS MOREIRA</t>
  </si>
  <si>
    <t>C01</t>
  </si>
  <si>
    <t>NATALIA FERNANDES SOARES</t>
  </si>
  <si>
    <t>VO1</t>
  </si>
  <si>
    <t xml:space="preserve">REGINA MARIA DOS SANTOS SILVA </t>
  </si>
  <si>
    <t>VD3</t>
  </si>
  <si>
    <t>THAYNARA SILVERIO FERREIRA</t>
  </si>
  <si>
    <t>VW3</t>
  </si>
  <si>
    <t>EMERSON APARECIDO DE OLIVEIRA</t>
  </si>
  <si>
    <t>VW8</t>
  </si>
  <si>
    <t>DAIANA DA COSTA CARVALHO</t>
  </si>
  <si>
    <t>VY1</t>
  </si>
  <si>
    <t>PEDRO HENRIQUE MARCAL JANUARIO</t>
  </si>
  <si>
    <t>V62</t>
  </si>
  <si>
    <t>EDMILSON NEVES DA SILVA</t>
  </si>
  <si>
    <t>VW6</t>
  </si>
  <si>
    <t>RAMAIANE DE ALMEIDA PINHEIRO</t>
  </si>
  <si>
    <t>VP2</t>
  </si>
  <si>
    <t>RAIELE MAISSE GOMES SUPERBI</t>
  </si>
  <si>
    <t>VP3</t>
  </si>
  <si>
    <t>BRUNO APARECIDO DE SOUSA PAULA</t>
  </si>
  <si>
    <t>VM9</t>
  </si>
  <si>
    <t>CLAUDINEI MEDEIROS MACHADO</t>
  </si>
  <si>
    <t>EC2</t>
  </si>
  <si>
    <t>DIEGO BORGES MEDEIROS</t>
  </si>
  <si>
    <t>V24</t>
  </si>
  <si>
    <t>EUZELY MARIA MORAIS BONSANTO</t>
  </si>
  <si>
    <t>VX9</t>
  </si>
  <si>
    <t>AMANDA ELERATI RAFINO</t>
  </si>
  <si>
    <t>ED6</t>
  </si>
  <si>
    <t>PAULO VITOR PENAFORTE OLIVEIRA</t>
  </si>
  <si>
    <t>VS9</t>
  </si>
  <si>
    <t>RODRIGO PAZ FERREIRA FARIA</t>
  </si>
  <si>
    <t>Z25</t>
  </si>
  <si>
    <t>FILIPE MACIEL GOMES OLIVEIRA</t>
  </si>
  <si>
    <t>EA6</t>
  </si>
  <si>
    <t>MARCOS DANIEL DA SILVA SIQUEIR</t>
  </si>
  <si>
    <t>V29</t>
  </si>
  <si>
    <t>PAULO HENRIQUE JUSTINO SILVA</t>
  </si>
  <si>
    <t>V96</t>
  </si>
  <si>
    <t>FELIX AUGUSTO DE PAIVA</t>
  </si>
  <si>
    <t>VV9</t>
  </si>
  <si>
    <t>JOAO VICTOR DA SILVA PIO</t>
  </si>
  <si>
    <t>V59</t>
  </si>
  <si>
    <t>PAULO HERIVELTON DE LIMA</t>
  </si>
  <si>
    <t>CA1</t>
  </si>
  <si>
    <t>CARLOS ADRIANO MARTINS</t>
  </si>
  <si>
    <t>J89</t>
  </si>
  <si>
    <t>ALEXANDRE JUVENAL NASCIMENTO</t>
  </si>
  <si>
    <t>VU6</t>
  </si>
  <si>
    <t>GEZIO DA CUNHA SOUZA</t>
  </si>
  <si>
    <t>VCL</t>
  </si>
  <si>
    <t>CAIO AUGUSTO DOS SANTOS LOPES</t>
  </si>
  <si>
    <t>S52</t>
  </si>
  <si>
    <t>SAMUEL BOECHAT M SERRA</t>
  </si>
  <si>
    <t>ZA3</t>
  </si>
  <si>
    <t xml:space="preserve">MÁRIO FERREIRA DA SILVA NETO </t>
  </si>
  <si>
    <t>VR1</t>
  </si>
  <si>
    <t>DAYVID DO VALLE RODRIGUES</t>
  </si>
  <si>
    <t>VA1</t>
  </si>
  <si>
    <t>RODRIGO ALVES COSTA</t>
  </si>
  <si>
    <t>V14</t>
  </si>
  <si>
    <t>JUVERCINO COSTA NETO</t>
  </si>
  <si>
    <t>V68</t>
  </si>
  <si>
    <t>AMANDA PINTO PEIXOTO</t>
  </si>
  <si>
    <t>VK0</t>
  </si>
  <si>
    <t>DEOCLECIANO ALVES DE ALMEIDA</t>
  </si>
  <si>
    <t>VRV</t>
  </si>
  <si>
    <t>REGINALDO VALVERDE RAMOS</t>
  </si>
  <si>
    <t>VZ8</t>
  </si>
  <si>
    <t>MARCO ANTONIO BORBA RIBEIRO</t>
  </si>
  <si>
    <t>VL4</t>
  </si>
  <si>
    <t xml:space="preserve">KELI APARECIDA DA SILVA </t>
  </si>
  <si>
    <t>G40</t>
  </si>
  <si>
    <t>MARCUS VINICIUS RAMALHO</t>
  </si>
  <si>
    <t>VN3</t>
  </si>
  <si>
    <t>HEBERT MOTA CEZARIO</t>
  </si>
  <si>
    <t>VF8</t>
  </si>
  <si>
    <t>FELIPE JOSE RODRIGUES</t>
  </si>
  <si>
    <t>V13</t>
  </si>
  <si>
    <t>ROBERTO CONDE MARQUES</t>
  </si>
  <si>
    <t>G59</t>
  </si>
  <si>
    <t>BARBARA SANTOS SOARES</t>
  </si>
  <si>
    <t>G54</t>
  </si>
  <si>
    <t>CRISTIANO OLIVEIRA DA SILVA</t>
  </si>
  <si>
    <t>ED3</t>
  </si>
  <si>
    <t>MOACIR RODRIGUES ALVES</t>
  </si>
  <si>
    <t>Nome completo</t>
  </si>
  <si>
    <t>ALESSANDRA SALGADO FARIA</t>
  </si>
  <si>
    <t>ALEX JUNIOR CONCESSO SAMPAIO</t>
  </si>
  <si>
    <t xml:space="preserve">ANDRE CARDOZO DE ALMEIDA </t>
  </si>
  <si>
    <t>CAROLINA DOS REIS TEIXEIRA</t>
  </si>
  <si>
    <t>CLEITON MOREIRA GOMES DA SILVA</t>
  </si>
  <si>
    <t xml:space="preserve">DANIEL DE OLIVEIRA SANTOS </t>
  </si>
  <si>
    <t xml:space="preserve">DEPARTAMENTO PESSOAL </t>
  </si>
  <si>
    <t>EDIVANIA CARLA DE SOUZA GOMES</t>
  </si>
  <si>
    <t>FERNANDA RECRUTAMENTO E SELEÇÃO</t>
  </si>
  <si>
    <t>FLAVIA MENDES ALVES</t>
  </si>
  <si>
    <t>GABRIEL FERREIRA SARAIVA BARUD</t>
  </si>
  <si>
    <t>HECTOR SILVA FERRAZ</t>
  </si>
  <si>
    <t>LARISSA HELENA PIO DE FREITAS</t>
  </si>
  <si>
    <t>LEONARDO SOARES PESSOA</t>
  </si>
  <si>
    <t xml:space="preserve">NATANAEL APARECIDO NICACIO BARROS </t>
  </si>
  <si>
    <t>PAULO SERGIO DA SILVA</t>
  </si>
  <si>
    <t>RICARDO ELIAS FAUSTINO LOPES</t>
  </si>
  <si>
    <t>TANIA DE FATIMA CAMPOS SANTANA</t>
  </si>
  <si>
    <t>VINICIUS XAVIER DE LIMA</t>
  </si>
  <si>
    <t>WALACE HENRIQUE LOPES DE AREDES</t>
  </si>
  <si>
    <t>WAGNER DA SILVA DIAS</t>
  </si>
  <si>
    <t>WENDEL DOS REIS RIBEIRO</t>
  </si>
  <si>
    <t>JORGE MARCELINO FILHO</t>
  </si>
  <si>
    <t>SERGIO DE ARAUJO FILHO</t>
  </si>
  <si>
    <t>IVONE MARIA GOMES</t>
  </si>
  <si>
    <t>LAUDICEIA ANDRADE DE SOUZA SANTOS</t>
  </si>
  <si>
    <t>MOISES RODRIGUES GONCALVES</t>
  </si>
  <si>
    <t>BRENO DAVID DA SILVA</t>
  </si>
  <si>
    <t>JOEL NASCIMENTO DOS REIS</t>
  </si>
  <si>
    <t>WESLEY WATSON TADEU DIAS</t>
  </si>
  <si>
    <t>JESSICA RAGAZZI RIBEIRO</t>
  </si>
  <si>
    <t>MARCIO FELIPE AGUIAR FERREIRA</t>
  </si>
  <si>
    <t>VICTOR ZANCANELLI ESTEVES LUDOVINO</t>
  </si>
  <si>
    <t>ARTHUR OLIVEIRA PINTO</t>
  </si>
  <si>
    <t>DOUGLAS BORGES DE SOUZA</t>
  </si>
  <si>
    <t>FELIPE RIBEIRO ELIAS</t>
  </si>
  <si>
    <t>JOSUE LIMA SILVA</t>
  </si>
  <si>
    <t>JADERSON RUFINO</t>
  </si>
  <si>
    <t>RAQUEL ALFERINA VARGAS</t>
  </si>
  <si>
    <t>BRUNO DA SILVA FIDELIS</t>
  </si>
  <si>
    <t>CHARLES CAETANO TINOCO DE SOUZA</t>
  </si>
  <si>
    <t>CRISTIANO DE OLIVEIRA FERNANDES</t>
  </si>
  <si>
    <t>DIOGO HENRIQUE FERREIRA DA COSTA</t>
  </si>
  <si>
    <t>EDUARDO LOHANN NASCIMENTO E SILVA</t>
  </si>
  <si>
    <t>EVERTON CASSIANO LOPES</t>
  </si>
  <si>
    <t>FABRICIO QUEIROZ DE LIMA</t>
  </si>
  <si>
    <t>GABRIEL DE SOUZA COIMBRA</t>
  </si>
  <si>
    <t>GETULIO DE JESUS SILVANO ALVES</t>
  </si>
  <si>
    <t>HEBERT LUIZ PRUDENCIO DE OLIVEIRA</t>
  </si>
  <si>
    <t>HUGO LINS GARCIA</t>
  </si>
  <si>
    <t>KAYKY DORNELAS DA SILVA</t>
  </si>
  <si>
    <t>LEONNE CANDIDO DE OLIVEIRA</t>
  </si>
  <si>
    <t>LUCIANO CANDIDO DE BARROS</t>
  </si>
  <si>
    <t>LUIZ CARLOS DE CASTRO JUNIOR</t>
  </si>
  <si>
    <t>MARCELO DE FARIA</t>
  </si>
  <si>
    <t>MARCOS JOSE DE ALMEIDA</t>
  </si>
  <si>
    <t>MARCOS VINICIUS RODRIGUES</t>
  </si>
  <si>
    <t>MOISES MELLO MIRANDA SILVA</t>
  </si>
  <si>
    <t>OVIMAR BELMIRO DE SOUZA FILHO</t>
  </si>
  <si>
    <t>REINALDO JOSE MACHADO</t>
  </si>
  <si>
    <t>ROBERT JOSE ADÃO</t>
  </si>
  <si>
    <t>RODRIGO PEREIRA DE OLIVEIRA</t>
  </si>
  <si>
    <t>SAIMO BATISTA DO CARMO</t>
  </si>
  <si>
    <t>WANDERSON PASCHOAL GASETA SANTOS</t>
  </si>
  <si>
    <t>WELERSON LUIZ PEREIRA</t>
  </si>
  <si>
    <t>WELLINGTON GONCALVES DA SILVA</t>
  </si>
  <si>
    <t>GRACIELLE CRISTINA HENRIQUE</t>
  </si>
  <si>
    <t>IGOR DE LIMA SCARATO</t>
  </si>
  <si>
    <t>SAMUEL VIEIRA DA SILVA</t>
  </si>
  <si>
    <t>GENIS ALBERTO DO CARMO FELIX</t>
  </si>
  <si>
    <t>JULIANA PAZ DA SILVA</t>
  </si>
  <si>
    <t>LEANDRO GONCALVES GOMES</t>
  </si>
  <si>
    <t>LUCAS RODRIGUES SILVA</t>
  </si>
  <si>
    <t>WEVELI SILVA BARBOSA</t>
  </si>
  <si>
    <t>GRAZIELLE APARECIDA TEUTSCHBEIN</t>
  </si>
  <si>
    <t>LEONARDO LOURENÇO MACHADO</t>
  </si>
  <si>
    <t>MARLON SILVA CARRIJO</t>
  </si>
  <si>
    <t>ALINE CAMPOREZ CRISPIM SOARES</t>
  </si>
  <si>
    <t>BIANCA ARAUJO DOS SANTOS</t>
  </si>
  <si>
    <t>BRENO ZANON GONÇALVES</t>
  </si>
  <si>
    <t>CAMILA COELHO BONSANTO</t>
  </si>
  <si>
    <t>DAVI CABRAL FERNANDES COIMBRA</t>
  </si>
  <si>
    <t>EDUARDO CASAMASSO NETO</t>
  </si>
  <si>
    <t>EDWIGE MARIA RAMOS PESSOA EL HADDAD</t>
  </si>
  <si>
    <t>ERICK MESSIAS DA MATA AZEVEDO</t>
  </si>
  <si>
    <t>GONZALO ARGENIS MACHUCA GALINDO</t>
  </si>
  <si>
    <t>GUILHERME DE LIMA SCARATO</t>
  </si>
  <si>
    <t>JOAO PEDRO NEVES DA COSTA</t>
  </si>
  <si>
    <t>JULIA MARIANO MENDES</t>
  </si>
  <si>
    <t>LEONARDO JERONIMO DE OLIVEIRA</t>
  </si>
  <si>
    <t>LICIENE DELVIVO NOGUEIRA</t>
  </si>
  <si>
    <t>MARCELO SANTANA SOARES</t>
  </si>
  <si>
    <t>MARCOS FERNANDO MARCELO</t>
  </si>
  <si>
    <t>MARCOS ROMEU MACEDO JUNIOR</t>
  </si>
  <si>
    <t>PABLO AUGUSTO DA COSTA CAETANO</t>
  </si>
  <si>
    <t>PEDRO HENRIQUE BARBOSA MOURÃO</t>
  </si>
  <si>
    <t>PEDRO HENRIQUE MARCELINO COSTA</t>
  </si>
  <si>
    <t>PEDRO LUCAS DE SOUZA CANIATO</t>
  </si>
  <si>
    <t>THAIS DIAS ARAUJO</t>
  </si>
  <si>
    <t xml:space="preserve">TIAGO GEREMIAS LINS </t>
  </si>
  <si>
    <t>VIRGINIA RESENDE PASSOS</t>
  </si>
  <si>
    <t>WELLINGTON WILTON WENDLING</t>
  </si>
  <si>
    <t>DABLYO JOHNSON VITORIANO</t>
  </si>
  <si>
    <t>ELTON MANOEL SODRE ARAUJO</t>
  </si>
  <si>
    <t>RAMON VALENTIM GUIMARÃES DE OLIVEIRA</t>
  </si>
  <si>
    <t>MATHEUS OLIVEIRA DE MEDEIROS</t>
  </si>
  <si>
    <t>RENAN SEVERINO VIANA</t>
  </si>
  <si>
    <t>VALMIR DE SOUSA DIONISIO</t>
  </si>
  <si>
    <t>VITOR DO NASCIMENTO DORNELAS</t>
  </si>
  <si>
    <t>ARTHUR ALVES PRAXEDES DOS SANTOS</t>
  </si>
  <si>
    <t>CAMILA IZABELLY CARVALHO DOS ANJOS</t>
  </si>
  <si>
    <t xml:space="preserve">CLEBER LUCAS CAMILO MAGALHAES </t>
  </si>
  <si>
    <t>CRISTIANO CLAUDIO DA CRUZ</t>
  </si>
  <si>
    <t xml:space="preserve">GABRIEL BATISTA DE OLIVEIRA </t>
  </si>
  <si>
    <t>JHONNY SILVA SOUZA</t>
  </si>
  <si>
    <t>MATHEUS FARIA DE JESUS SANTOS</t>
  </si>
  <si>
    <t>MATHEUS OTAVIO FORTES DA SILVA</t>
  </si>
  <si>
    <t>NAIARA DE FREITAS ARAUJO</t>
  </si>
  <si>
    <t>VENILTON FELIX DE PAULA</t>
  </si>
  <si>
    <t>ANDERSON LUIZ DOS SANTOS</t>
  </si>
  <si>
    <t>CLAUDIO JOSE DE RESENDE</t>
  </si>
  <si>
    <t>DANTONY SOARES SILVA BARBOSA</t>
  </si>
  <si>
    <t>DAVID APARECIDO DO CARMO GUIMARAES</t>
  </si>
  <si>
    <t>DOUGLAS ANTONIO SAES</t>
  </si>
  <si>
    <t>FABIO ALMEIDA SANTOS</t>
  </si>
  <si>
    <t>FELIPE AUGUSTO DO CARMO SILVA REIS</t>
  </si>
  <si>
    <t>GERALDO JOSE DA SILVEIRA</t>
  </si>
  <si>
    <t>GERALDO LUIZ VICENTINI</t>
  </si>
  <si>
    <t>HERACLITO LUIZ LEME BRISOLA SOBRINHO</t>
  </si>
  <si>
    <t>JACQUELINE ROSA NEVES</t>
  </si>
  <si>
    <t>LARISSE VIVIANE DE SOUZA</t>
  </si>
  <si>
    <t>THAIS ROBERTA NEVES</t>
  </si>
  <si>
    <t>VITOR HUGO MEDEIROS</t>
  </si>
  <si>
    <t>WELLINGTON ALFREDO DE SOUZA</t>
  </si>
  <si>
    <t>ANDERSON LUIZ DA SILVA</t>
  </si>
  <si>
    <t>GISLAINE GABRIELA DE PAULA</t>
  </si>
  <si>
    <t>ROSIMARA DAS MERCES SILVA</t>
  </si>
  <si>
    <t>WILLIAM OLIVEIRA DE SOUZA</t>
  </si>
  <si>
    <t>ALEXANDRE  DA ROCHA ALVES</t>
  </si>
  <si>
    <t>BIANCA RABELO ALVES</t>
  </si>
  <si>
    <t>DAYANE APARECIDA LUCINO SILVA</t>
  </si>
  <si>
    <t>JOAO BATISTA DA SILVA</t>
  </si>
  <si>
    <t>LUIS OTAVIO DE FARIA BARBOSA</t>
  </si>
  <si>
    <t>BRUNO HENRIQUE LIMA SILVA</t>
  </si>
  <si>
    <t>CLAUDINEI DE CASTRO MAGALHAES</t>
  </si>
  <si>
    <t>DEIGMAR GOMES DOS ANJOS</t>
  </si>
  <si>
    <t>DIOGO CAMELO DO CARMO</t>
  </si>
  <si>
    <t>JOSE GERALDO MARTINS DA SILVA</t>
  </si>
  <si>
    <t>MARCIO DOS SANTOS PRADO</t>
  </si>
  <si>
    <t>REINALDO LUIS RODRIGUES GOMES</t>
  </si>
  <si>
    <t>SILVIO TEIXEIRA BASTOS</t>
  </si>
  <si>
    <t>Númerodetelefone</t>
  </si>
  <si>
    <t>TIPO</t>
  </si>
  <si>
    <t>GERENTE</t>
  </si>
  <si>
    <t>META_BATIDA</t>
  </si>
  <si>
    <t>falta_meta_mes</t>
  </si>
  <si>
    <t>V63</t>
  </si>
  <si>
    <t>VC8</t>
  </si>
  <si>
    <t>ALESSANDRO DE OLIVEIRA MACHADO</t>
  </si>
  <si>
    <t>VA0</t>
  </si>
  <si>
    <t>EA5</t>
  </si>
  <si>
    <t>VT0</t>
  </si>
  <si>
    <t>V26</t>
  </si>
  <si>
    <t>ANDERSON JOSÉ TORTIERI</t>
  </si>
  <si>
    <t>VV6</t>
  </si>
  <si>
    <t>ROBERTO MARCONI DA SILVA JUNIO</t>
  </si>
  <si>
    <t>VV3</t>
  </si>
  <si>
    <t>VZ1</t>
  </si>
  <si>
    <t>VW7</t>
  </si>
  <si>
    <t>EJ1</t>
  </si>
  <si>
    <t>JONATAS DO CARMO PENNA E SILVA</t>
  </si>
  <si>
    <t>V53</t>
  </si>
  <si>
    <t>VU7</t>
  </si>
  <si>
    <t>LUIS ALBERTO DE A FERREIRA</t>
  </si>
  <si>
    <t>VI9</t>
  </si>
  <si>
    <t>SAMUEL GONCALVES</t>
  </si>
  <si>
    <t>VB0</t>
  </si>
  <si>
    <t>EA1</t>
  </si>
  <si>
    <t>PATRICK FERNANDO DE SOUZA NUNE</t>
  </si>
  <si>
    <t>EE8</t>
  </si>
  <si>
    <t>VS6</t>
  </si>
  <si>
    <t>LUIS FERNANDO MARTINS OLIVEIRA</t>
  </si>
  <si>
    <t>ZA4</t>
  </si>
  <si>
    <t xml:space="preserve">RODRIGO SANTOS LUCIO </t>
  </si>
  <si>
    <t>C45</t>
  </si>
  <si>
    <t>V18</t>
  </si>
  <si>
    <t>VE6</t>
  </si>
  <si>
    <t>LORRAYNE FERNANDA FERREIRA</t>
  </si>
  <si>
    <t>MV1</t>
  </si>
  <si>
    <t>WL1</t>
  </si>
  <si>
    <t>WALLISON DYEGO E SILVA PEGADO</t>
  </si>
  <si>
    <t>VT6</t>
  </si>
  <si>
    <t>ANA PAULA FERNANDES SOUZA GOME</t>
  </si>
  <si>
    <t>VN5</t>
  </si>
  <si>
    <t>J35</t>
  </si>
  <si>
    <t>VENDEDOR</t>
  </si>
  <si>
    <t>LOJA</t>
  </si>
  <si>
    <t>VALOR A RECEBER</t>
  </si>
  <si>
    <t>WELBERT BERTOLDO GONCALVES DA</t>
  </si>
  <si>
    <t>REGINA MARIA DOS SANTOS SILVA</t>
  </si>
  <si>
    <t>RODRIGO SANTOS LUCIO</t>
  </si>
  <si>
    <t>GRAZIELLE AP. TEUTSCHBEIN</t>
  </si>
  <si>
    <t>LUCAS CAMILO MAGALHAES</t>
  </si>
  <si>
    <t>GUELTA</t>
  </si>
  <si>
    <t>MARCA</t>
  </si>
  <si>
    <t>SUVINIL</t>
  </si>
  <si>
    <t>Falta_Meta_Dia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</si>
</sst>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FFFF"/>
      <name val="Trebuchet MS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26262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0" applyNumberForma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164" fontId="4" fillId="0" borderId="5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selection activeCell="D75" sqref="D75"/>
    </sheetView>
  </sheetViews>
  <sheetFormatPr defaultRowHeight="15" x14ac:dyDescent="0.25"/>
  <cols>
    <col min="1" max="1" width="34.85546875" bestFit="1" customWidth="1"/>
    <col min="2" max="2" width="15.42578125" customWidth="1"/>
    <col min="3" max="3" width="17.85546875" style="6" customWidth="1"/>
    <col min="4" max="4" width="14.42578125" style="6" bestFit="1" customWidth="1"/>
    <col min="5" max="5" width="9.28515625" style="17" bestFit="1" customWidth="1"/>
    <col min="6" max="6" width="14.42578125" style="6" bestFit="1" customWidth="1"/>
    <col min="7" max="7" width="9.28515625" style="17" bestFit="1" customWidth="1"/>
    <col min="8" max="8" width="11.7109375" style="6" bestFit="1" customWidth="1"/>
    <col min="9" max="9" width="15.7109375" style="6" bestFit="1" customWidth="1"/>
  </cols>
  <sheetData>
    <row r="1" spans="1:13" x14ac:dyDescent="0.25">
      <c r="A1" t="s">
        <v>8</v>
      </c>
      <c r="B1" t="s">
        <v>0</v>
      </c>
      <c r="C1" s="6" t="s">
        <v>1</v>
      </c>
      <c r="D1" s="6" t="s">
        <v>2</v>
      </c>
      <c r="E1" s="17" t="s">
        <v>3</v>
      </c>
      <c r="F1" s="6" t="s">
        <v>4</v>
      </c>
      <c r="G1" s="17" t="s">
        <v>5</v>
      </c>
      <c r="H1" s="6" t="s">
        <v>6</v>
      </c>
      <c r="I1" s="6" t="s">
        <v>307</v>
      </c>
      <c r="J1" s="2" t="s">
        <v>306</v>
      </c>
      <c r="K1" s="2" t="s">
        <v>358</v>
      </c>
      <c r="L1" s="1" t="s">
        <v>304</v>
      </c>
      <c r="M1" s="1" t="s">
        <v>355</v>
      </c>
    </row>
    <row r="2" spans="1:13" x14ac:dyDescent="0.25">
      <c r="A2" t="s">
        <v>310</v>
      </c>
      <c r="B2">
        <f>VLOOKUP(A2,telefones!A:B,2,FALSE())</f>
        <v>22998195507</v>
      </c>
      <c r="C2" s="6">
        <f>VLOOKUP(A2,manipular_dados!B:X,3,FALSE())</f>
        <v>15466.3</v>
      </c>
      <c r="D2" s="6">
        <f>VLOOKUP(A2,manipular_dados!B:X,2,FALSE())</f>
        <v>130000</v>
      </c>
      <c r="E2" s="17">
        <f t="shared" ref="E2:E33" si="0">C2/D2</f>
        <v>0.11897153846153846</v>
      </c>
      <c r="F2" s="6">
        <f t="shared" ref="F2:F33" si="1">C2*(24/3.5)</f>
        <v>106054.62857142856</v>
      </c>
      <c r="G2" s="17">
        <f t="shared" ref="G2:G33" si="2">F2/D2</f>
        <v>0.81580483516483504</v>
      </c>
      <c r="H2" s="6">
        <f>VLOOKUP(A2,manipular_dados!B:X,8,FALSE())</f>
        <v>5595.55</v>
      </c>
      <c r="I2" s="6">
        <f>VLOOKUP(A2,manipular_dados!B:X,7,FALSE())</f>
        <v>114533.7</v>
      </c>
      <c r="J2" t="str">
        <f>IF(VLOOKUP(A2,manipular_dados!B:J,9,FALSE()) &gt; VLOOKUP(A2,manipular_dados!B:J,8,FALSE()), "SIM", "NÃO")</f>
        <v>NÃO</v>
      </c>
      <c r="K2">
        <f>IF(J2="NÃO",VLOOKUP(A2,manipular_dados!B:X,9,FALSE())/basededados!H2,1)</f>
        <v>3.1274852338018605E-2</v>
      </c>
      <c r="L2" t="str">
        <f>IF(VLOOKUP(A2,telefones!A:C,3,FALSE())=0," ",VLOOKUP(A2,telefones!A:C,3,FALSE()))</f>
        <v xml:space="preserve"> </v>
      </c>
      <c r="M2">
        <f>IFERROR(VLOOKUP(A2,GUELTAS!A:C,3,FALSE()),0)</f>
        <v>0</v>
      </c>
    </row>
    <row r="3" spans="1:13" x14ac:dyDescent="0.25">
      <c r="A3" t="s">
        <v>112</v>
      </c>
      <c r="B3">
        <f>VLOOKUP(A3,telefones!A:B,2,FALSE())</f>
        <v>31988460672</v>
      </c>
      <c r="C3" s="6">
        <f>VLOOKUP(A3,manipular_dados!B:X,3,FALSE())</f>
        <v>9951.69</v>
      </c>
      <c r="D3" s="6">
        <f>VLOOKUP(A3,manipular_dados!B:X,2,FALSE())</f>
        <v>74000</v>
      </c>
      <c r="E3" s="17">
        <f t="shared" si="0"/>
        <v>0.1344822972972973</v>
      </c>
      <c r="F3" s="6">
        <f t="shared" si="1"/>
        <v>68240.160000000003</v>
      </c>
      <c r="G3" s="17">
        <f t="shared" si="2"/>
        <v>0.92216432432432438</v>
      </c>
      <c r="H3" s="6">
        <f>VLOOKUP(A3,manipular_dados!B:X,8,FALSE())</f>
        <v>3154.43</v>
      </c>
      <c r="I3" s="6">
        <f>VLOOKUP(A3,manipular_dados!B:X,7,FALSE())</f>
        <v>64048.31</v>
      </c>
      <c r="J3" t="str">
        <f>IF(VLOOKUP(A3,manipular_dados!B:J,9,FALSE()) &gt; VLOOKUP(A3,manipular_dados!B:J,8,FALSE()), "SIM", "NÃO")</f>
        <v>NÃO</v>
      </c>
      <c r="K3">
        <f>IF(J3="NÃO",VLOOKUP(A3,manipular_dados!B:X,9,FALSE())/basededados!H3,1)</f>
        <v>0.195737423242868</v>
      </c>
      <c r="L3" t="str">
        <f>IF(VLOOKUP(A3,telefones!A:C,3,FALSE())=0," ",VLOOKUP(A3,telefones!A:C,3,FALSE()))</f>
        <v xml:space="preserve"> </v>
      </c>
      <c r="M3">
        <f>IFERROR(VLOOKUP(A3,GUELTAS!A:C,3,FALSE()),0)</f>
        <v>0</v>
      </c>
    </row>
    <row r="4" spans="1:13" x14ac:dyDescent="0.25">
      <c r="A4" t="s">
        <v>31</v>
      </c>
      <c r="B4">
        <f>VLOOKUP(A4,telefones!A:B,2,FALSE())</f>
        <v>31986366454</v>
      </c>
      <c r="C4" s="6">
        <f>VLOOKUP(A4,manipular_dados!B:X,3,FALSE())</f>
        <v>29801.33</v>
      </c>
      <c r="D4" s="6">
        <f>VLOOKUP(A4,manipular_dados!B:X,2,FALSE())</f>
        <v>110000</v>
      </c>
      <c r="E4" s="17">
        <f t="shared" si="0"/>
        <v>0.27092118181818181</v>
      </c>
      <c r="F4" s="6">
        <f t="shared" si="1"/>
        <v>204351.97714285715</v>
      </c>
      <c r="G4" s="17">
        <f t="shared" si="2"/>
        <v>1.8577452467532469</v>
      </c>
      <c r="H4" s="6">
        <f>VLOOKUP(A4,manipular_dados!B:X,8,FALSE())</f>
        <v>3915.54</v>
      </c>
      <c r="I4" s="6">
        <f>VLOOKUP(A4,manipular_dados!B:X,7,FALSE())</f>
        <v>80198.67</v>
      </c>
      <c r="J4" t="str">
        <f>IF(VLOOKUP(A4,manipular_dados!B:J,9,FALSE()) &gt; VLOOKUP(A4,manipular_dados!B:J,8,FALSE()), "SIM", "NÃO")</f>
        <v>NÃO</v>
      </c>
      <c r="K4">
        <f>IF(J4="NÃO",VLOOKUP(A4,manipular_dados!B:X,9,FALSE())/basededados!H4,1)</f>
        <v>1.7864713423946636E-2</v>
      </c>
      <c r="L4" t="str">
        <f>IF(VLOOKUP(A4,telefones!A:C,3,FALSE())=0," ",VLOOKUP(A4,telefones!A:C,3,FALSE()))</f>
        <v xml:space="preserve"> </v>
      </c>
      <c r="M4">
        <f>IFERROR(VLOOKUP(A4,GUELTAS!A:C,3,FALSE()),0)</f>
        <v>15</v>
      </c>
    </row>
    <row r="5" spans="1:13" x14ac:dyDescent="0.25">
      <c r="A5" t="s">
        <v>38</v>
      </c>
      <c r="B5">
        <f>VLOOKUP(A5,telefones!A:B,2,FALSE())</f>
        <v>32991492376</v>
      </c>
      <c r="C5" s="6">
        <f>VLOOKUP(A5,manipular_dados!B:X,3,FALSE())</f>
        <v>25262.68</v>
      </c>
      <c r="D5" s="6">
        <f>VLOOKUP(A5,manipular_dados!B:X,2,FALSE())</f>
        <v>110000</v>
      </c>
      <c r="E5" s="17">
        <f t="shared" si="0"/>
        <v>0.22966072727272727</v>
      </c>
      <c r="F5" s="6">
        <f t="shared" si="1"/>
        <v>173229.8057142857</v>
      </c>
      <c r="G5" s="17">
        <f t="shared" si="2"/>
        <v>1.5748164155844155</v>
      </c>
      <c r="H5" s="6">
        <f>VLOOKUP(A5,manipular_dados!B:X,8,FALSE())</f>
        <v>4133.53</v>
      </c>
      <c r="I5" s="6">
        <f>VLOOKUP(A5,manipular_dados!B:X,7,FALSE())</f>
        <v>84737.32</v>
      </c>
      <c r="J5" t="str">
        <f>IF(VLOOKUP(A5,manipular_dados!B:J,9,FALSE()) &gt; VLOOKUP(A5,manipular_dados!B:J,8,FALSE()), "SIM", "NÃO")</f>
        <v>NÃO</v>
      </c>
      <c r="K5">
        <f>IF(J5="NÃO",VLOOKUP(A5,manipular_dados!B:X,9,FALSE())/basededados!H5,1)</f>
        <v>0</v>
      </c>
      <c r="L5" t="str">
        <f>IF(VLOOKUP(A5,telefones!A:C,3,FALSE())=0," ",VLOOKUP(A5,telefones!A:C,3,FALSE()))</f>
        <v xml:space="preserve"> </v>
      </c>
      <c r="M5">
        <f>IFERROR(VLOOKUP(A5,GUELTAS!A:C,3,FALSE()),0)</f>
        <v>10</v>
      </c>
    </row>
    <row r="6" spans="1:13" x14ac:dyDescent="0.25">
      <c r="A6" t="s">
        <v>92</v>
      </c>
      <c r="B6">
        <f>VLOOKUP(A6,telefones!A:B,2,FALSE())</f>
        <v>32998280006</v>
      </c>
      <c r="C6" s="6">
        <f>VLOOKUP(A6,manipular_dados!B:X,3,FALSE())</f>
        <v>13970.65</v>
      </c>
      <c r="D6" s="6">
        <f>VLOOKUP(A6,manipular_dados!B:X,2,FALSE())</f>
        <v>110000</v>
      </c>
      <c r="E6" s="17">
        <f t="shared" si="0"/>
        <v>0.12700590909090909</v>
      </c>
      <c r="F6" s="6">
        <f t="shared" si="1"/>
        <v>95798.742857142846</v>
      </c>
      <c r="G6" s="17">
        <f t="shared" si="2"/>
        <v>0.87089766233766219</v>
      </c>
      <c r="H6" s="6">
        <f>VLOOKUP(A6,manipular_dados!B:X,8,FALSE())</f>
        <v>4924.58</v>
      </c>
      <c r="I6" s="6">
        <f>VLOOKUP(A6,manipular_dados!B:X,7,FALSE())</f>
        <v>96029.35</v>
      </c>
      <c r="J6" t="str">
        <f>IF(VLOOKUP(A6,manipular_dados!B:J,9,FALSE()) &gt; VLOOKUP(A6,manipular_dados!B:J,8,FALSE()), "SIM", "NÃO")</f>
        <v>NÃO</v>
      </c>
      <c r="K6">
        <f>IF(J6="NÃO",VLOOKUP(A6,manipular_dados!B:X,9,FALSE())/basededados!H6,1)</f>
        <v>0</v>
      </c>
      <c r="L6" t="str">
        <f>IF(VLOOKUP(A6,telefones!A:C,3,FALSE())=0," ",VLOOKUP(A6,telefones!A:C,3,FALSE()))</f>
        <v xml:space="preserve"> </v>
      </c>
      <c r="M6">
        <f>IFERROR(VLOOKUP(A6,GUELTAS!A:C,3,FALSE()),0)</f>
        <v>10</v>
      </c>
    </row>
    <row r="7" spans="1:13" x14ac:dyDescent="0.25">
      <c r="A7" t="s">
        <v>344</v>
      </c>
      <c r="B7">
        <f>VLOOKUP(A7,telefones!A:B,2,FALSE())</f>
        <v>31992245809</v>
      </c>
      <c r="C7" s="6">
        <f>VLOOKUP(A7,manipular_dados!B:X,3,FALSE())</f>
        <v>5610.5</v>
      </c>
      <c r="D7" s="6">
        <f>VLOOKUP(A7,manipular_dados!B:X,2,FALSE())</f>
        <v>35000</v>
      </c>
      <c r="E7" s="17">
        <f t="shared" si="0"/>
        <v>0.1603</v>
      </c>
      <c r="F7" s="6">
        <f t="shared" si="1"/>
        <v>38472</v>
      </c>
      <c r="G7" s="17">
        <f t="shared" si="2"/>
        <v>1.0992</v>
      </c>
      <c r="H7" s="6">
        <f>VLOOKUP(A7,manipular_dados!B:X,8,FALSE())</f>
        <v>1433.63</v>
      </c>
      <c r="I7" s="6">
        <f>VLOOKUP(A7,manipular_dados!B:X,7,FALSE())</f>
        <v>29389.5</v>
      </c>
      <c r="J7" t="str">
        <f>IF(VLOOKUP(A7,manipular_dados!B:J,9,FALSE()) &gt; VLOOKUP(A7,manipular_dados!B:J,8,FALSE()), "SIM", "NÃO")</f>
        <v>NÃO</v>
      </c>
      <c r="K7">
        <f>IF(J7="NÃO",VLOOKUP(A7,manipular_dados!B:X,9,FALSE())/basededados!H7,1)</f>
        <v>0</v>
      </c>
      <c r="L7" t="str">
        <f>IF(VLOOKUP(A7,telefones!A:C,3,FALSE())=0," ",VLOOKUP(A7,telefones!A:C,3,FALSE()))</f>
        <v xml:space="preserve"> </v>
      </c>
      <c r="M7">
        <f>IFERROR(VLOOKUP(A7,GUELTAS!A:C,3,FALSE()),0)</f>
        <v>0</v>
      </c>
    </row>
    <row r="8" spans="1:13" x14ac:dyDescent="0.25">
      <c r="A8" t="s">
        <v>315</v>
      </c>
      <c r="B8">
        <f>VLOOKUP(A8,telefones!A:B,2,FALSE())</f>
        <v>32985250990</v>
      </c>
      <c r="C8" s="6">
        <f>VLOOKUP(A8,manipular_dados!B:X,3,FALSE())</f>
        <v>8949.93</v>
      </c>
      <c r="D8" s="6">
        <f>VLOOKUP(A8,manipular_dados!B:X,2,FALSE())</f>
        <v>205200</v>
      </c>
      <c r="E8" s="17">
        <f t="shared" si="0"/>
        <v>4.3615643274853802E-2</v>
      </c>
      <c r="F8" s="6">
        <f t="shared" si="1"/>
        <v>61370.948571428569</v>
      </c>
      <c r="G8" s="17">
        <f t="shared" si="2"/>
        <v>0.29907869674185461</v>
      </c>
      <c r="H8" s="6">
        <f>VLOOKUP(A8,manipular_dados!B:X,8,FALSE())</f>
        <v>9605.81</v>
      </c>
      <c r="I8" s="6">
        <f>VLOOKUP(A8,manipular_dados!B:X,7,FALSE())</f>
        <v>196250.07</v>
      </c>
      <c r="J8" t="str">
        <f>IF(VLOOKUP(A8,manipular_dados!B:J,9,FALSE()) &gt; VLOOKUP(A8,manipular_dados!B:J,8,FALSE()), "SIM", "NÃO")</f>
        <v>NÃO</v>
      </c>
      <c r="K8">
        <f>IF(J8="NÃO",VLOOKUP(A8,manipular_dados!B:X,9,FALSE())/basededados!H8,1)</f>
        <v>6.9645350053769539E-2</v>
      </c>
      <c r="L8" t="str">
        <f>IF(VLOOKUP(A8,telefones!A:C,3,FALSE())=0," ",VLOOKUP(A8,telefones!A:C,3,FALSE()))</f>
        <v xml:space="preserve"> </v>
      </c>
      <c r="M8">
        <f>IFERROR(VLOOKUP(A8,GUELTAS!A:C,3,FALSE()),0)</f>
        <v>10</v>
      </c>
    </row>
    <row r="9" spans="1:13" x14ac:dyDescent="0.25">
      <c r="A9" t="s">
        <v>271</v>
      </c>
      <c r="B9">
        <f>VLOOKUP(A9,telefones!A:B,2,FALSE())</f>
        <v>32984108470</v>
      </c>
      <c r="C9" s="6">
        <f>VLOOKUP(A9,manipular_dados!B:X,3,FALSE())</f>
        <v>15251.37</v>
      </c>
      <c r="D9" s="6">
        <f>VLOOKUP(A9,manipular_dados!B:X,2,FALSE())</f>
        <v>150000</v>
      </c>
      <c r="E9" s="17">
        <f t="shared" si="0"/>
        <v>0.10167580000000001</v>
      </c>
      <c r="F9" s="6">
        <f t="shared" si="1"/>
        <v>104580.82285714286</v>
      </c>
      <c r="G9" s="17">
        <f t="shared" si="2"/>
        <v>0.69720548571428576</v>
      </c>
      <c r="H9" s="6">
        <f>VLOOKUP(A9,manipular_dados!B:X,8,FALSE())</f>
        <v>6608.86</v>
      </c>
      <c r="I9" s="6">
        <f>VLOOKUP(A9,manipular_dados!B:X,7,FALSE())</f>
        <v>134748.63</v>
      </c>
      <c r="J9" t="str">
        <f>IF(VLOOKUP(A9,manipular_dados!B:J,9,FALSE()) &gt; VLOOKUP(A9,manipular_dados!B:J,8,FALSE()), "SIM", "NÃO")</f>
        <v>NÃO</v>
      </c>
      <c r="K9">
        <f>IF(J9="NÃO",VLOOKUP(A9,manipular_dados!B:X,9,FALSE())/basededados!H9,1)</f>
        <v>0.1109011236431094</v>
      </c>
      <c r="L9" t="str">
        <f>IF(VLOOKUP(A9,telefones!A:C,3,FALSE())=0," ",VLOOKUP(A9,telefones!A:C,3,FALSE()))</f>
        <v xml:space="preserve"> </v>
      </c>
      <c r="M9">
        <f>IFERROR(VLOOKUP(A9,GUELTAS!A:C,3,FALSE()),0)</f>
        <v>0</v>
      </c>
    </row>
    <row r="10" spans="1:13" x14ac:dyDescent="0.25">
      <c r="A10" t="s">
        <v>60</v>
      </c>
      <c r="B10">
        <f>VLOOKUP(A10,telefones!A:B,2,FALSE())</f>
        <v>32984089697</v>
      </c>
      <c r="C10" s="6">
        <f>VLOOKUP(A10,manipular_dados!B:X,3,FALSE())</f>
        <v>17674.54</v>
      </c>
      <c r="D10" s="6">
        <f>VLOOKUP(A10,manipular_dados!B:X,2,FALSE())</f>
        <v>110000</v>
      </c>
      <c r="E10" s="17">
        <f t="shared" si="0"/>
        <v>0.16067763636363638</v>
      </c>
      <c r="F10" s="6">
        <f t="shared" si="1"/>
        <v>121196.84571428571</v>
      </c>
      <c r="G10" s="17">
        <f t="shared" si="2"/>
        <v>1.1017895064935064</v>
      </c>
      <c r="H10" s="6">
        <f>VLOOKUP(A10,manipular_dados!B:X,8,FALSE())</f>
        <v>4659.71</v>
      </c>
      <c r="I10" s="6">
        <f>VLOOKUP(A10,manipular_dados!B:X,7,FALSE())</f>
        <v>92325.46</v>
      </c>
      <c r="J10" t="str">
        <f>IF(VLOOKUP(A10,manipular_dados!B:J,9,FALSE()) &gt; VLOOKUP(A10,manipular_dados!B:J,8,FALSE()), "SIM", "NÃO")</f>
        <v>NÃO</v>
      </c>
      <c r="K10">
        <f>IF(J10="NÃO",VLOOKUP(A10,manipular_dados!B:X,9,FALSE())/basededados!H10,1)</f>
        <v>0.68642039955276191</v>
      </c>
      <c r="L10" t="str">
        <f>IF(VLOOKUP(A10,telefones!A:C,3,FALSE())=0," ",VLOOKUP(A10,telefones!A:C,3,FALSE()))</f>
        <v xml:space="preserve"> </v>
      </c>
      <c r="M10">
        <f>IFERROR(VLOOKUP(A10,GUELTAS!A:C,3,FALSE()),0)</f>
        <v>0</v>
      </c>
    </row>
    <row r="11" spans="1:13" x14ac:dyDescent="0.25">
      <c r="A11" t="s">
        <v>84</v>
      </c>
      <c r="B11">
        <f>VLOOKUP(A11,telefones!A:B,2,FALSE())</f>
        <v>32984234246</v>
      </c>
      <c r="C11" s="6">
        <f>VLOOKUP(A11,manipular_dados!B:X,3,FALSE())</f>
        <v>17198.46</v>
      </c>
      <c r="D11" s="6">
        <f>VLOOKUP(A11,manipular_dados!B:X,2,FALSE())</f>
        <v>100000</v>
      </c>
      <c r="E11" s="17">
        <f t="shared" si="0"/>
        <v>0.17198459999999999</v>
      </c>
      <c r="F11" s="6">
        <f t="shared" si="1"/>
        <v>117932.29714285713</v>
      </c>
      <c r="G11" s="17">
        <f t="shared" si="2"/>
        <v>1.1793229714285713</v>
      </c>
      <c r="H11" s="6">
        <f>VLOOKUP(A11,manipular_dados!B:X,8,FALSE())</f>
        <v>4048.12</v>
      </c>
      <c r="I11" s="6">
        <f>VLOOKUP(A11,manipular_dados!B:X,7,FALSE())</f>
        <v>82801.539999999994</v>
      </c>
      <c r="J11" t="str">
        <f>IF(VLOOKUP(A11,manipular_dados!B:J,9,FALSE()) &gt; VLOOKUP(A11,manipular_dados!B:J,8,FALSE()), "SIM", "NÃO")</f>
        <v>NÃO</v>
      </c>
      <c r="K11">
        <f>IF(J11="NÃO",VLOOKUP(A11,manipular_dados!B:X,9,FALSE())/basededados!H11,1)</f>
        <v>4.5700226277877141E-2</v>
      </c>
      <c r="L11" t="str">
        <f>IF(VLOOKUP(A11,telefones!A:C,3,FALSE())=0," ",VLOOKUP(A11,telefones!A:C,3,FALSE()))</f>
        <v xml:space="preserve"> </v>
      </c>
      <c r="M11">
        <f>IFERROR(VLOOKUP(A11,GUELTAS!A:C,3,FALSE()),0)</f>
        <v>30</v>
      </c>
    </row>
    <row r="12" spans="1:13" x14ac:dyDescent="0.25">
      <c r="A12" t="s">
        <v>295</v>
      </c>
      <c r="B12">
        <f>VLOOKUP(A12,telefones!A:B,2,FALSE())</f>
        <v>31997820166</v>
      </c>
      <c r="C12" s="6">
        <f>VLOOKUP(A12,manipular_dados!B:X,3,FALSE())</f>
        <v>19636.3</v>
      </c>
      <c r="D12" s="6">
        <f>VLOOKUP(A12,manipular_dados!B:X,2,FALSE())</f>
        <v>115000</v>
      </c>
      <c r="E12" s="17">
        <f t="shared" si="0"/>
        <v>0.17075043478260868</v>
      </c>
      <c r="F12" s="6">
        <f t="shared" si="1"/>
        <v>134648.91428571427</v>
      </c>
      <c r="G12" s="17">
        <f t="shared" si="2"/>
        <v>1.1708601242236023</v>
      </c>
      <c r="H12" s="6">
        <f>VLOOKUP(A12,manipular_dados!B:X,8,FALSE())</f>
        <v>4701.42</v>
      </c>
      <c r="I12" s="6">
        <f>VLOOKUP(A12,manipular_dados!B:X,7,FALSE())</f>
        <v>95363.7</v>
      </c>
      <c r="J12" t="str">
        <f>IF(VLOOKUP(A12,manipular_dados!B:J,9,FALSE()) &gt; VLOOKUP(A12,manipular_dados!B:J,8,FALSE()), "SIM", "NÃO")</f>
        <v>NÃO</v>
      </c>
      <c r="K12">
        <f>IF(J12="NÃO",VLOOKUP(A12,manipular_dados!B:X,9,FALSE())/basededados!H12,1)</f>
        <v>0.21597091942434413</v>
      </c>
      <c r="L12" t="str">
        <f>IF(VLOOKUP(A12,telefones!A:C,3,FALSE())=0," ",VLOOKUP(A12,telefones!A:C,3,FALSE()))</f>
        <v xml:space="preserve"> </v>
      </c>
      <c r="M12">
        <f>IFERROR(VLOOKUP(A12,GUELTAS!A:C,3,FALSE()),0)</f>
        <v>10</v>
      </c>
    </row>
    <row r="13" spans="1:13" x14ac:dyDescent="0.25">
      <c r="A13" t="s">
        <v>116</v>
      </c>
      <c r="B13">
        <f>VLOOKUP(A13,telefones!A:B,2,FALSE())</f>
        <v>32991099623</v>
      </c>
      <c r="C13" s="6">
        <f>VLOOKUP(A13,manipular_dados!B:X,3,FALSE())</f>
        <v>7285.66</v>
      </c>
      <c r="D13" s="6">
        <f>VLOOKUP(A13,manipular_dados!B:X,2,FALSE())</f>
        <v>60000</v>
      </c>
      <c r="E13" s="17">
        <f t="shared" si="0"/>
        <v>0.12142766666666667</v>
      </c>
      <c r="F13" s="6">
        <f t="shared" si="1"/>
        <v>49958.811428571425</v>
      </c>
      <c r="G13" s="17">
        <f t="shared" si="2"/>
        <v>0.83264685714285713</v>
      </c>
      <c r="H13" s="6">
        <f>VLOOKUP(A13,manipular_dados!B:X,8,FALSE())</f>
        <v>2573.09</v>
      </c>
      <c r="I13" s="6">
        <f>VLOOKUP(A13,manipular_dados!B:X,7,FALSE())</f>
        <v>52714.34</v>
      </c>
      <c r="J13" t="str">
        <f>IF(VLOOKUP(A13,manipular_dados!B:J,9,FALSE()) &gt; VLOOKUP(A13,manipular_dados!B:J,8,FALSE()), "SIM", "NÃO")</f>
        <v>NÃO</v>
      </c>
      <c r="K13">
        <f>IF(J13="NÃO",VLOOKUP(A13,manipular_dados!B:X,9,FALSE())/basededados!H13,1)</f>
        <v>1.3213684713709975E-2</v>
      </c>
      <c r="L13" t="str">
        <f>IF(VLOOKUP(A13,telefones!A:C,3,FALSE())=0," ",VLOOKUP(A13,telefones!A:C,3,FALSE()))</f>
        <v xml:space="preserve"> </v>
      </c>
      <c r="M13">
        <f>IFERROR(VLOOKUP(A13,GUELTAS!A:C,3,FALSE()),0)</f>
        <v>0</v>
      </c>
    </row>
    <row r="14" spans="1:13" x14ac:dyDescent="0.25">
      <c r="A14" t="s">
        <v>110</v>
      </c>
      <c r="B14">
        <f>VLOOKUP(A14,telefones!A:B,2,FALSE())</f>
        <v>32991049754</v>
      </c>
      <c r="C14" s="6">
        <f>VLOOKUP(A14,manipular_dados!B:X,3,FALSE())</f>
        <v>7047.72</v>
      </c>
      <c r="D14" s="6">
        <f>VLOOKUP(A14,manipular_dados!B:X,2,FALSE())</f>
        <v>60000</v>
      </c>
      <c r="E14" s="17">
        <f t="shared" si="0"/>
        <v>0.11746200000000001</v>
      </c>
      <c r="F14" s="6">
        <f t="shared" si="1"/>
        <v>48327.222857142857</v>
      </c>
      <c r="G14" s="17">
        <f t="shared" si="2"/>
        <v>0.80545371428571433</v>
      </c>
      <c r="H14" s="6">
        <f>VLOOKUP(A14,manipular_dados!B:X,8,FALSE())</f>
        <v>2583.04</v>
      </c>
      <c r="I14" s="6">
        <f>VLOOKUP(A14,manipular_dados!B:X,7,FALSE())</f>
        <v>52952.28</v>
      </c>
      <c r="J14" t="str">
        <f>IF(VLOOKUP(A14,manipular_dados!B:J,9,FALSE()) &gt; VLOOKUP(A14,manipular_dados!B:J,8,FALSE()), "SIM", "NÃO")</f>
        <v>NÃO</v>
      </c>
      <c r="K14">
        <f>IF(J14="NÃO",VLOOKUP(A14,manipular_dados!B:X,9,FALSE())/basededados!H14,1)</f>
        <v>0</v>
      </c>
      <c r="L14" t="str">
        <f>IF(VLOOKUP(A14,telefones!A:C,3,FALSE())=0," ",VLOOKUP(A14,telefones!A:C,3,FALSE()))</f>
        <v xml:space="preserve"> </v>
      </c>
      <c r="M14">
        <f>IFERROR(VLOOKUP(A14,GUELTAS!A:C,3,FALSE()),0)</f>
        <v>0</v>
      </c>
    </row>
    <row r="15" spans="1:13" x14ac:dyDescent="0.25">
      <c r="A15" t="s">
        <v>86</v>
      </c>
      <c r="B15">
        <f>VLOOKUP(A15,telefones!A:B,2,FALSE())</f>
        <v>32999852318</v>
      </c>
      <c r="C15" s="6">
        <f>VLOOKUP(A15,manipular_dados!B:X,3,FALSE())</f>
        <v>7303.26</v>
      </c>
      <c r="D15" s="6">
        <f>VLOOKUP(A15,manipular_dados!B:X,2,FALSE())</f>
        <v>76500</v>
      </c>
      <c r="E15" s="17">
        <f t="shared" si="0"/>
        <v>9.5467450980392166E-2</v>
      </c>
      <c r="F15" s="6">
        <f t="shared" si="1"/>
        <v>50079.497142857144</v>
      </c>
      <c r="G15" s="17">
        <f t="shared" si="2"/>
        <v>0.6546339495798319</v>
      </c>
      <c r="H15" s="6">
        <f>VLOOKUP(A15,manipular_dados!B:X,8,FALSE())</f>
        <v>3548.55</v>
      </c>
      <c r="I15" s="6">
        <f>VLOOKUP(A15,manipular_dados!B:X,7,FALSE())</f>
        <v>69196.740000000005</v>
      </c>
      <c r="J15" t="str">
        <f>IF(VLOOKUP(A15,manipular_dados!B:J,9,FALSE()) &gt; VLOOKUP(A15,manipular_dados!B:J,8,FALSE()), "SIM", "NÃO")</f>
        <v>NÃO</v>
      </c>
      <c r="K15">
        <f>IF(J15="NÃO",VLOOKUP(A15,manipular_dados!B:X,9,FALSE())/basededados!H15,1)</f>
        <v>0</v>
      </c>
      <c r="L15" t="str">
        <f>IF(VLOOKUP(A15,telefones!A:C,3,FALSE())=0," ",VLOOKUP(A15,telefones!A:C,3,FALSE()))</f>
        <v xml:space="preserve"> </v>
      </c>
      <c r="M15">
        <f>IFERROR(VLOOKUP(A15,GUELTAS!A:C,3,FALSE()),0)</f>
        <v>0</v>
      </c>
    </row>
    <row r="16" spans="1:13" x14ac:dyDescent="0.25">
      <c r="A16" t="s">
        <v>58</v>
      </c>
      <c r="B16">
        <f>VLOOKUP(A16,telefones!A:B,2,FALSE())</f>
        <v>31997956660</v>
      </c>
      <c r="C16" s="6">
        <f>VLOOKUP(A16,manipular_dados!B:X,3,FALSE())</f>
        <v>16317.93</v>
      </c>
      <c r="D16" s="6">
        <f>VLOOKUP(A16,manipular_dados!B:X,2,FALSE())</f>
        <v>132600</v>
      </c>
      <c r="E16" s="17">
        <f t="shared" si="0"/>
        <v>0.12306131221719457</v>
      </c>
      <c r="F16" s="6">
        <f t="shared" si="1"/>
        <v>111894.37714285713</v>
      </c>
      <c r="G16" s="17">
        <f t="shared" si="2"/>
        <v>0.84384899806076274</v>
      </c>
      <c r="H16" s="6">
        <f>VLOOKUP(A16,manipular_dados!B:X,8,FALSE())</f>
        <v>5672.3</v>
      </c>
      <c r="I16" s="6">
        <f>VLOOKUP(A16,manipular_dados!B:X,7,FALSE())</f>
        <v>116282.07</v>
      </c>
      <c r="J16" t="str">
        <f>IF(VLOOKUP(A16,manipular_dados!B:J,9,FALSE()) &gt; VLOOKUP(A16,manipular_dados!B:J,8,FALSE()), "SIM", "NÃO")</f>
        <v>NÃO</v>
      </c>
      <c r="K16">
        <f>IF(J16="NÃO",VLOOKUP(A16,manipular_dados!B:X,9,FALSE())/basededados!H16,1)</f>
        <v>0</v>
      </c>
      <c r="L16" t="str">
        <f>IF(VLOOKUP(A16,telefones!A:C,3,FALSE())=0," ",VLOOKUP(A16,telefones!A:C,3,FALSE()))</f>
        <v xml:space="preserve"> </v>
      </c>
      <c r="M16">
        <f>IFERROR(VLOOKUP(A16,GUELTAS!A:C,3,FALSE()),0)</f>
        <v>60</v>
      </c>
    </row>
    <row r="17" spans="1:13" x14ac:dyDescent="0.25">
      <c r="A17" t="s">
        <v>122</v>
      </c>
      <c r="B17">
        <f>VLOOKUP(A17,telefones!A:B,2,FALSE())</f>
        <v>32998314452</v>
      </c>
      <c r="C17" s="6">
        <f>VLOOKUP(A17,manipular_dados!B:X,3,FALSE())</f>
        <v>3965.87</v>
      </c>
      <c r="D17" s="6">
        <f>VLOOKUP(A17,manipular_dados!B:X,2,FALSE())</f>
        <v>60000</v>
      </c>
      <c r="E17" s="17">
        <f t="shared" si="0"/>
        <v>6.6097833333333328E-2</v>
      </c>
      <c r="F17" s="6">
        <f t="shared" si="1"/>
        <v>27194.537142857142</v>
      </c>
      <c r="G17" s="17">
        <f t="shared" si="2"/>
        <v>0.45324228571428571</v>
      </c>
      <c r="H17" s="6">
        <f>VLOOKUP(A17,manipular_dados!B:X,8,FALSE())</f>
        <v>2733.37</v>
      </c>
      <c r="I17" s="6">
        <f>VLOOKUP(A17,manipular_dados!B:X,7,FALSE())</f>
        <v>56034.13</v>
      </c>
      <c r="J17" t="str">
        <f>IF(VLOOKUP(A17,manipular_dados!B:J,9,FALSE()) &gt; VLOOKUP(A17,manipular_dados!B:J,8,FALSE()), "SIM", "NÃO")</f>
        <v>NÃO</v>
      </c>
      <c r="K17">
        <f>IF(J17="NÃO",VLOOKUP(A17,manipular_dados!B:X,9,FALSE())/basededados!H17,1)</f>
        <v>0</v>
      </c>
      <c r="L17" t="str">
        <f>IF(VLOOKUP(A17,telefones!A:C,3,FALSE())=0," ",VLOOKUP(A17,telefones!A:C,3,FALSE()))</f>
        <v xml:space="preserve"> </v>
      </c>
      <c r="M17">
        <f>IFERROR(VLOOKUP(A17,GUELTAS!A:C,3,FALSE()),0)</f>
        <v>20</v>
      </c>
    </row>
    <row r="18" spans="1:13" x14ac:dyDescent="0.25">
      <c r="A18" t="s">
        <v>88</v>
      </c>
      <c r="B18">
        <f>VLOOKUP(A18,telefones!A:B,2,FALSE())</f>
        <v>32988183005</v>
      </c>
      <c r="C18" s="6">
        <f>VLOOKUP(A18,manipular_dados!B:X,3,FALSE())</f>
        <v>10021.379999999999</v>
      </c>
      <c r="D18" s="6">
        <f>VLOOKUP(A18,manipular_dados!B:X,2,FALSE())</f>
        <v>90200</v>
      </c>
      <c r="E18" s="17">
        <f t="shared" si="0"/>
        <v>0.11110177383592017</v>
      </c>
      <c r="F18" s="6">
        <f t="shared" si="1"/>
        <v>68718.034285714282</v>
      </c>
      <c r="G18" s="17">
        <f t="shared" si="2"/>
        <v>0.76184073487488113</v>
      </c>
      <c r="H18" s="6">
        <f>VLOOKUP(A18,manipular_dados!B:X,8,FALSE())</f>
        <v>3911.15</v>
      </c>
      <c r="I18" s="6">
        <f>VLOOKUP(A18,manipular_dados!B:X,7,FALSE())</f>
        <v>80178.62</v>
      </c>
      <c r="J18" t="str">
        <f>IF(VLOOKUP(A18,manipular_dados!B:J,9,FALSE()) &gt; VLOOKUP(A18,manipular_dados!B:J,8,FALSE()), "SIM", "NÃO")</f>
        <v>NÃO</v>
      </c>
      <c r="K18">
        <f>IF(J18="NÃO",VLOOKUP(A18,manipular_dados!B:X,9,FALSE())/basededados!H18,1)</f>
        <v>0</v>
      </c>
      <c r="L18" t="str">
        <f>IF(VLOOKUP(A18,telefones!A:C,3,FALSE())=0," ",VLOOKUP(A18,telefones!A:C,3,FALSE()))</f>
        <v xml:space="preserve"> </v>
      </c>
      <c r="M18">
        <f>IFERROR(VLOOKUP(A18,GUELTAS!A:C,3,FALSE()),0)</f>
        <v>35</v>
      </c>
    </row>
    <row r="19" spans="1:13" x14ac:dyDescent="0.25">
      <c r="A19" t="s">
        <v>298</v>
      </c>
      <c r="B19">
        <f>VLOOKUP(A19,telefones!A:B,2,FALSE())</f>
        <v>21975630060</v>
      </c>
      <c r="C19" s="6">
        <f>VLOOKUP(A19,manipular_dados!B:X,3,FALSE())</f>
        <v>9485.2999999999993</v>
      </c>
      <c r="D19" s="6">
        <f>VLOOKUP(A19,manipular_dados!B:X,2,FALSE())</f>
        <v>90000</v>
      </c>
      <c r="E19" s="17">
        <f t="shared" si="0"/>
        <v>0.10539222222222222</v>
      </c>
      <c r="F19" s="6">
        <f t="shared" si="1"/>
        <v>65042.057142857135</v>
      </c>
      <c r="G19" s="17">
        <f t="shared" si="2"/>
        <v>0.72268952380952367</v>
      </c>
      <c r="H19" s="6">
        <f>VLOOKUP(A19,manipular_dados!B:X,8,FALSE())</f>
        <v>3933.23</v>
      </c>
      <c r="I19" s="6">
        <f>VLOOKUP(A19,manipular_dados!B:X,7,FALSE())</f>
        <v>80514.7</v>
      </c>
      <c r="J19" t="str">
        <f>IF(VLOOKUP(A19,manipular_dados!B:J,9,FALSE()) &gt; VLOOKUP(A19,manipular_dados!B:J,8,FALSE()), "SIM", "NÃO")</f>
        <v>NÃO</v>
      </c>
      <c r="K19">
        <f>IF(J19="NÃO",VLOOKUP(A19,manipular_dados!B:X,9,FALSE())/basededados!H19,1)</f>
        <v>2.9619422205159628E-2</v>
      </c>
      <c r="L19" t="str">
        <f>IF(VLOOKUP(A19,telefones!A:C,3,FALSE())=0," ",VLOOKUP(A19,telefones!A:C,3,FALSE()))</f>
        <v xml:space="preserve"> </v>
      </c>
      <c r="M19">
        <f>IFERROR(VLOOKUP(A19,GUELTAS!A:C,3,FALSE()),0)</f>
        <v>5</v>
      </c>
    </row>
    <row r="20" spans="1:13" x14ac:dyDescent="0.25">
      <c r="A20" t="s">
        <v>78</v>
      </c>
      <c r="B20">
        <f>VLOOKUP(A20,telefones!A:B,2,FALSE())</f>
        <v>32988547828</v>
      </c>
      <c r="C20" s="6">
        <f>VLOOKUP(A20,manipular_dados!B:X,3,FALSE())</f>
        <v>11205.22</v>
      </c>
      <c r="D20" s="6">
        <f>VLOOKUP(A20,manipular_dados!B:X,2,FALSE())</f>
        <v>110000</v>
      </c>
      <c r="E20" s="17">
        <f t="shared" si="0"/>
        <v>0.10186563636363635</v>
      </c>
      <c r="F20" s="6">
        <f t="shared" si="1"/>
        <v>76835.794285714277</v>
      </c>
      <c r="G20" s="17">
        <f t="shared" si="2"/>
        <v>0.69850722077922067</v>
      </c>
      <c r="H20" s="6">
        <f>VLOOKUP(A20,manipular_dados!B:X,8,FALSE())</f>
        <v>4819.26</v>
      </c>
      <c r="I20" s="6">
        <f>VLOOKUP(A20,manipular_dados!B:X,7,FALSE())</f>
        <v>98794.78</v>
      </c>
      <c r="J20" t="str">
        <f>IF(VLOOKUP(A20,manipular_dados!B:J,9,FALSE()) &gt; VLOOKUP(A20,manipular_dados!B:J,8,FALSE()), "SIM", "NÃO")</f>
        <v>NÃO</v>
      </c>
      <c r="K20">
        <f>IF(J20="NÃO",VLOOKUP(A20,manipular_dados!B:X,9,FALSE())/basededados!H20,1)</f>
        <v>0</v>
      </c>
      <c r="L20" t="str">
        <f>IF(VLOOKUP(A20,telefones!A:C,3,FALSE())=0," ",VLOOKUP(A20,telefones!A:C,3,FALSE()))</f>
        <v xml:space="preserve"> </v>
      </c>
      <c r="M20">
        <f>IFERROR(VLOOKUP(A20,GUELTAS!A:C,3,FALSE()),0)</f>
        <v>0</v>
      </c>
    </row>
    <row r="21" spans="1:13" x14ac:dyDescent="0.25">
      <c r="A21" t="s">
        <v>72</v>
      </c>
      <c r="B21">
        <f>VLOOKUP(A21,telefones!A:B,2,FALSE())</f>
        <v>31991417142</v>
      </c>
      <c r="C21" s="6">
        <f>VLOOKUP(A21,manipular_dados!B:X,3,FALSE())</f>
        <v>15647.67</v>
      </c>
      <c r="D21" s="6">
        <f>VLOOKUP(A21,manipular_dados!B:X,2,FALSE())</f>
        <v>69000</v>
      </c>
      <c r="E21" s="17">
        <f t="shared" si="0"/>
        <v>0.22677782608695651</v>
      </c>
      <c r="F21" s="6">
        <f t="shared" si="1"/>
        <v>107298.30857142857</v>
      </c>
      <c r="G21" s="17">
        <f t="shared" si="2"/>
        <v>1.555047950310559</v>
      </c>
      <c r="H21" s="6">
        <f>VLOOKUP(A21,manipular_dados!B:X,8,FALSE())</f>
        <v>2602.5500000000002</v>
      </c>
      <c r="I21" s="6">
        <f>VLOOKUP(A21,manipular_dados!B:X,7,FALSE())</f>
        <v>53352.33</v>
      </c>
      <c r="J21" t="str">
        <f>IF(VLOOKUP(A21,manipular_dados!B:J,9,FALSE()) &gt; VLOOKUP(A21,manipular_dados!B:J,8,FALSE()), "SIM", "NÃO")</f>
        <v>NÃO</v>
      </c>
      <c r="K21">
        <f>IF(J21="NÃO",VLOOKUP(A21,manipular_dados!B:X,9,FALSE())/basededados!H21,1)</f>
        <v>0</v>
      </c>
      <c r="L21" t="str">
        <f>IF(VLOOKUP(A21,telefones!A:C,3,FALSE())=0," ",VLOOKUP(A21,telefones!A:C,3,FALSE()))</f>
        <v xml:space="preserve"> </v>
      </c>
      <c r="M21">
        <f>IFERROR(VLOOKUP(A21,GUELTAS!A:C,3,FALSE()),0)</f>
        <v>20</v>
      </c>
    </row>
    <row r="22" spans="1:13" x14ac:dyDescent="0.25">
      <c r="A22" t="s">
        <v>90</v>
      </c>
      <c r="B22">
        <f>VLOOKUP(A22,telefones!A:B,2,FALSE())</f>
        <v>32988067813</v>
      </c>
      <c r="C22" s="6">
        <f>VLOOKUP(A22,manipular_dados!B:X,3,FALSE())</f>
        <v>10388.5</v>
      </c>
      <c r="D22" s="6">
        <f>VLOOKUP(A22,manipular_dados!B:X,2,FALSE())</f>
        <v>120000</v>
      </c>
      <c r="E22" s="17">
        <f t="shared" si="0"/>
        <v>8.6570833333333333E-2</v>
      </c>
      <c r="F22" s="6">
        <f t="shared" si="1"/>
        <v>71235.428571428565</v>
      </c>
      <c r="G22" s="17">
        <f t="shared" si="2"/>
        <v>0.59362857142857139</v>
      </c>
      <c r="H22" s="6">
        <f>VLOOKUP(A22,manipular_dados!B:X,8,FALSE())</f>
        <v>5346.9</v>
      </c>
      <c r="I22" s="6">
        <f>VLOOKUP(A22,manipular_dados!B:X,7,FALSE())</f>
        <v>109611.5</v>
      </c>
      <c r="J22" t="str">
        <f>IF(VLOOKUP(A22,manipular_dados!B:J,9,FALSE()) &gt; VLOOKUP(A22,manipular_dados!B:J,8,FALSE()), "SIM", "NÃO")</f>
        <v>NÃO</v>
      </c>
      <c r="K22">
        <f>IF(J22="NÃO",VLOOKUP(A22,manipular_dados!B:X,9,FALSE())/basededados!H22,1)</f>
        <v>0</v>
      </c>
      <c r="L22" t="str">
        <f>IF(VLOOKUP(A22,telefones!A:C,3,FALSE())=0," ",VLOOKUP(A22,telefones!A:C,3,FALSE()))</f>
        <v xml:space="preserve"> </v>
      </c>
      <c r="M22">
        <f>IFERROR(VLOOKUP(A22,GUELTAS!A:C,3,FALSE()),0)</f>
        <v>20</v>
      </c>
    </row>
    <row r="23" spans="1:13" x14ac:dyDescent="0.25">
      <c r="A23" t="s">
        <v>44</v>
      </c>
      <c r="B23">
        <f>VLOOKUP(A23,telefones!A:B,2,FALSE())</f>
        <v>21981796478</v>
      </c>
      <c r="C23" s="6">
        <f>VLOOKUP(A23,manipular_dados!B:X,3,FALSE())</f>
        <v>20365.71</v>
      </c>
      <c r="D23" s="6">
        <f>VLOOKUP(A23,manipular_dados!B:X,2,FALSE())</f>
        <v>55200</v>
      </c>
      <c r="E23" s="17">
        <f t="shared" si="0"/>
        <v>0.36894402173913043</v>
      </c>
      <c r="F23" s="6">
        <f t="shared" si="1"/>
        <v>139650.58285714284</v>
      </c>
      <c r="G23" s="17">
        <f t="shared" si="2"/>
        <v>2.5299018633540369</v>
      </c>
      <c r="H23" s="6">
        <f>VLOOKUP(A23,manipular_dados!B:X,8,FALSE())</f>
        <v>1699.23</v>
      </c>
      <c r="I23" s="6">
        <f>VLOOKUP(A23,manipular_dados!B:X,7,FALSE())</f>
        <v>34834.29</v>
      </c>
      <c r="J23" t="str">
        <f>IF(VLOOKUP(A23,manipular_dados!B:J,9,FALSE()) &gt; VLOOKUP(A23,manipular_dados!B:J,8,FALSE()), "SIM", "NÃO")</f>
        <v>NÃO</v>
      </c>
      <c r="K23">
        <f>IF(J23="NÃO",VLOOKUP(A23,manipular_dados!B:X,9,FALSE())/basededados!H23,1)</f>
        <v>0</v>
      </c>
      <c r="L23" t="str">
        <f>IF(VLOOKUP(A23,telefones!A:C,3,FALSE())=0," ",VLOOKUP(A23,telefones!A:C,3,FALSE()))</f>
        <v xml:space="preserve"> </v>
      </c>
      <c r="M23">
        <f>IFERROR(VLOOKUP(A23,GUELTAS!A:C,3,FALSE()),0)</f>
        <v>25</v>
      </c>
    </row>
    <row r="24" spans="1:13" x14ac:dyDescent="0.25">
      <c r="A24" t="s">
        <v>42</v>
      </c>
      <c r="B24">
        <f>VLOOKUP(A24,telefones!A:B,2,FALSE())</f>
        <v>32988133816</v>
      </c>
      <c r="C24" s="6">
        <f>VLOOKUP(A24,manipular_dados!B:X,3,FALSE())</f>
        <v>23101.759999999998</v>
      </c>
      <c r="D24" s="6">
        <f>VLOOKUP(A24,manipular_dados!B:X,2,FALSE())</f>
        <v>180000</v>
      </c>
      <c r="E24" s="17">
        <f t="shared" si="0"/>
        <v>0.1283431111111111</v>
      </c>
      <c r="F24" s="6">
        <f t="shared" si="1"/>
        <v>158412.06857142856</v>
      </c>
      <c r="G24" s="17">
        <f t="shared" si="2"/>
        <v>0.88006704761904753</v>
      </c>
      <c r="H24" s="6">
        <f>VLOOKUP(A24,manipular_dados!B:X,8,FALSE())</f>
        <v>7669.04</v>
      </c>
      <c r="I24" s="6">
        <f>VLOOKUP(A24,manipular_dados!B:X,7,FALSE())</f>
        <v>156898.23999999999</v>
      </c>
      <c r="J24" t="str">
        <f>IF(VLOOKUP(A24,manipular_dados!B:J,9,FALSE()) &gt; VLOOKUP(A24,manipular_dados!B:J,8,FALSE()), "SIM", "NÃO")</f>
        <v>NÃO</v>
      </c>
      <c r="K24">
        <f>IF(J24="NÃO",VLOOKUP(A24,manipular_dados!B:X,9,FALSE())/basededados!H24,1)</f>
        <v>4.1351981473561228E-2</v>
      </c>
      <c r="L24" t="str">
        <f>IF(VLOOKUP(A24,telefones!A:C,3,FALSE())=0," ",VLOOKUP(A24,telefones!A:C,3,FALSE()))</f>
        <v xml:space="preserve"> </v>
      </c>
      <c r="M24">
        <f>IFERROR(VLOOKUP(A24,GUELTAS!A:C,3,FALSE()),0)</f>
        <v>0</v>
      </c>
    </row>
    <row r="25" spans="1:13" x14ac:dyDescent="0.25">
      <c r="A25" t="s">
        <v>104</v>
      </c>
      <c r="B25">
        <f>VLOOKUP(A25,telefones!A:B,2,FALSE())</f>
        <v>32999985484</v>
      </c>
      <c r="C25" s="6">
        <f>VLOOKUP(A25,manipular_dados!B:X,3,FALSE())</f>
        <v>7361.76</v>
      </c>
      <c r="D25" s="6">
        <f>VLOOKUP(A25,manipular_dados!B:X,2,FALSE())</f>
        <v>75000</v>
      </c>
      <c r="E25" s="17">
        <f t="shared" si="0"/>
        <v>9.8156800000000002E-2</v>
      </c>
      <c r="F25" s="6">
        <f t="shared" si="1"/>
        <v>50480.639999999999</v>
      </c>
      <c r="G25" s="17">
        <f t="shared" si="2"/>
        <v>0.67307519999999998</v>
      </c>
      <c r="H25" s="6">
        <f>VLOOKUP(A25,manipular_dados!B:X,8,FALSE())</f>
        <v>3336.86</v>
      </c>
      <c r="I25" s="6">
        <f>VLOOKUP(A25,manipular_dados!B:X,7,FALSE())</f>
        <v>67638.240000000005</v>
      </c>
      <c r="J25" t="str">
        <f>IF(VLOOKUP(A25,manipular_dados!B:J,9,FALSE()) &gt; VLOOKUP(A25,manipular_dados!B:J,8,FALSE()), "SIM", "NÃO")</f>
        <v>NÃO</v>
      </c>
      <c r="K25">
        <f>IF(J25="NÃO",VLOOKUP(A25,manipular_dados!B:X,9,FALSE())/basededados!H25,1)</f>
        <v>0.23000365613181253</v>
      </c>
      <c r="L25" t="str">
        <f>IF(VLOOKUP(A25,telefones!A:C,3,FALSE())=0," ",VLOOKUP(A25,telefones!A:C,3,FALSE()))</f>
        <v xml:space="preserve"> </v>
      </c>
      <c r="M25">
        <f>IFERROR(VLOOKUP(A25,GUELTAS!A:C,3,FALSE()),0)</f>
        <v>0</v>
      </c>
    </row>
    <row r="26" spans="1:13" x14ac:dyDescent="0.25">
      <c r="A26" t="s">
        <v>98</v>
      </c>
      <c r="B26">
        <f>VLOOKUP(A26,telefones!A:B,2,FALSE())</f>
        <v>22998156503</v>
      </c>
      <c r="C26" s="6">
        <f>VLOOKUP(A26,manipular_dados!B:X,3,FALSE())</f>
        <v>9043.77</v>
      </c>
      <c r="D26" s="6">
        <f>VLOOKUP(A26,manipular_dados!B:X,2,FALSE())</f>
        <v>84000</v>
      </c>
      <c r="E26" s="17">
        <f t="shared" si="0"/>
        <v>0.10766392857142858</v>
      </c>
      <c r="F26" s="6">
        <f t="shared" si="1"/>
        <v>62014.422857142854</v>
      </c>
      <c r="G26" s="17">
        <f t="shared" si="2"/>
        <v>0.7382669387755102</v>
      </c>
      <c r="H26" s="6">
        <f>VLOOKUP(A26,manipular_dados!B:X,8,FALSE())</f>
        <v>3656.4</v>
      </c>
      <c r="I26" s="6">
        <f>VLOOKUP(A26,manipular_dados!B:X,7,FALSE())</f>
        <v>74956.23</v>
      </c>
      <c r="J26" t="str">
        <f>IF(VLOOKUP(A26,manipular_dados!B:J,9,FALSE()) &gt; VLOOKUP(A26,manipular_dados!B:J,8,FALSE()), "SIM", "NÃO")</f>
        <v>NÃO</v>
      </c>
      <c r="K26">
        <f>IF(J26="NÃO",VLOOKUP(A26,manipular_dados!B:X,9,FALSE())/basededados!H26,1)</f>
        <v>0</v>
      </c>
      <c r="L26" t="str">
        <f>IF(VLOOKUP(A26,telefones!A:C,3,FALSE())=0," ",VLOOKUP(A26,telefones!A:C,3,FALSE()))</f>
        <v xml:space="preserve"> </v>
      </c>
      <c r="M26">
        <f>IFERROR(VLOOKUP(A26,GUELTAS!A:C,3,FALSE()),0)</f>
        <v>0</v>
      </c>
    </row>
    <row r="27" spans="1:13" x14ac:dyDescent="0.25">
      <c r="A27" t="s">
        <v>62</v>
      </c>
      <c r="B27">
        <f>VLOOKUP(A27,telefones!A:B,2,FALSE())</f>
        <v>32984055224</v>
      </c>
      <c r="C27" s="6">
        <f>VLOOKUP(A27,manipular_dados!B:X,3,FALSE())</f>
        <v>13473.04</v>
      </c>
      <c r="D27" s="6">
        <f>VLOOKUP(A27,manipular_dados!B:X,2,FALSE())</f>
        <v>65000</v>
      </c>
      <c r="E27" s="17">
        <f t="shared" si="0"/>
        <v>0.20727753846153849</v>
      </c>
      <c r="F27" s="6">
        <f t="shared" si="1"/>
        <v>92386.559999999998</v>
      </c>
      <c r="G27" s="17">
        <f t="shared" si="2"/>
        <v>1.4213316923076922</v>
      </c>
      <c r="H27" s="6">
        <f>VLOOKUP(A27,manipular_dados!B:X,8,FALSE())</f>
        <v>2650.8</v>
      </c>
      <c r="I27" s="6">
        <f>VLOOKUP(A27,manipular_dados!B:X,7,FALSE())</f>
        <v>51526.96</v>
      </c>
      <c r="J27" t="str">
        <f>IF(VLOOKUP(A27,manipular_dados!B:J,9,FALSE()) &gt; VLOOKUP(A27,manipular_dados!B:J,8,FALSE()), "SIM", "NÃO")</f>
        <v>NÃO</v>
      </c>
      <c r="K27">
        <f>IF(J27="NÃO",VLOOKUP(A27,manipular_dados!B:X,9,FALSE())/basededados!H27,1)</f>
        <v>6.1717217443790551E-2</v>
      </c>
      <c r="L27" t="str">
        <f>IF(VLOOKUP(A27,telefones!A:C,3,FALSE())=0," ",VLOOKUP(A27,telefones!A:C,3,FALSE()))</f>
        <v xml:space="preserve"> </v>
      </c>
      <c r="M27">
        <f>IFERROR(VLOOKUP(A27,GUELTAS!A:C,3,FALSE()),0)</f>
        <v>0</v>
      </c>
    </row>
    <row r="28" spans="1:13" x14ac:dyDescent="0.25">
      <c r="A28" t="s">
        <v>221</v>
      </c>
      <c r="B28">
        <f>VLOOKUP(A28,telefones!A:B,2,FALSE())</f>
        <v>22998687442</v>
      </c>
      <c r="C28" s="6">
        <f>VLOOKUP(A28,manipular_dados!B:X,3,FALSE())</f>
        <v>14185.34</v>
      </c>
      <c r="D28" s="6">
        <f>VLOOKUP(A28,manipular_dados!B:X,2,FALSE())</f>
        <v>130000</v>
      </c>
      <c r="E28" s="17">
        <f t="shared" si="0"/>
        <v>0.10911800000000001</v>
      </c>
      <c r="F28" s="6">
        <f t="shared" si="1"/>
        <v>97270.90285714285</v>
      </c>
      <c r="G28" s="17">
        <f t="shared" si="2"/>
        <v>0.74823771428571428</v>
      </c>
      <c r="H28" s="6">
        <f>VLOOKUP(A28,manipular_dados!B:X,8,FALSE())</f>
        <v>5699.86</v>
      </c>
      <c r="I28" s="6">
        <f>VLOOKUP(A28,manipular_dados!B:X,7,FALSE())</f>
        <v>115814.66</v>
      </c>
      <c r="J28" t="str">
        <f>IF(VLOOKUP(A28,manipular_dados!B:J,9,FALSE()) &gt; VLOOKUP(A28,manipular_dados!B:J,8,FALSE()), "SIM", "NÃO")</f>
        <v>NÃO</v>
      </c>
      <c r="K28">
        <f>IF(J28="NÃO",VLOOKUP(A28,manipular_dados!B:X,9,FALSE())/basededados!H28,1)</f>
        <v>0.18114480004772049</v>
      </c>
      <c r="L28" t="str">
        <f>IF(VLOOKUP(A28,telefones!A:C,3,FALSE())=0," ",VLOOKUP(A28,telefones!A:C,3,FALSE()))</f>
        <v xml:space="preserve"> </v>
      </c>
      <c r="M28">
        <f>IFERROR(VLOOKUP(A28,GUELTAS!A:C,3,FALSE()),0)</f>
        <v>0</v>
      </c>
    </row>
    <row r="29" spans="1:13" x14ac:dyDescent="0.25">
      <c r="A29" t="s">
        <v>52</v>
      </c>
      <c r="B29">
        <f>VLOOKUP(A29,telefones!A:B,2,FALSE())</f>
        <v>32988583059</v>
      </c>
      <c r="C29" s="6">
        <f>VLOOKUP(A29,manipular_dados!B:X,3,FALSE())</f>
        <v>19392.02</v>
      </c>
      <c r="D29" s="6">
        <f>VLOOKUP(A29,manipular_dados!B:X,2,FALSE())</f>
        <v>230000</v>
      </c>
      <c r="E29" s="17">
        <f t="shared" si="0"/>
        <v>8.4313130434782613E-2</v>
      </c>
      <c r="F29" s="6">
        <f t="shared" si="1"/>
        <v>132973.85142857142</v>
      </c>
      <c r="G29" s="17">
        <f t="shared" si="2"/>
        <v>0.57814718012422361</v>
      </c>
      <c r="H29" s="6">
        <f>VLOOKUP(A29,manipular_dados!B:X,8,FALSE())</f>
        <v>10273.56</v>
      </c>
      <c r="I29" s="6">
        <f>VLOOKUP(A29,manipular_dados!B:X,7,FALSE())</f>
        <v>210607.98</v>
      </c>
      <c r="J29" t="str">
        <f>IF(VLOOKUP(A29,manipular_dados!B:J,9,FALSE()) &gt; VLOOKUP(A29,manipular_dados!B:J,8,FALSE()), "SIM", "NÃO")</f>
        <v>NÃO</v>
      </c>
      <c r="K29">
        <f>IF(J29="NÃO",VLOOKUP(A29,manipular_dados!B:X,9,FALSE())/basededados!H29,1)</f>
        <v>0</v>
      </c>
      <c r="L29" t="str">
        <f>IF(VLOOKUP(A29,telefones!A:C,3,FALSE())=0," ",VLOOKUP(A29,telefones!A:C,3,FALSE()))</f>
        <v xml:space="preserve"> </v>
      </c>
      <c r="M29">
        <f>IFERROR(VLOOKUP(A29,GUELTAS!A:C,3,FALSE()),0)</f>
        <v>0</v>
      </c>
    </row>
    <row r="30" spans="1:13" x14ac:dyDescent="0.25">
      <c r="A30" t="s">
        <v>114</v>
      </c>
      <c r="B30">
        <f>VLOOKUP(A30,telefones!A:B,2,FALSE())</f>
        <v>22988054016</v>
      </c>
      <c r="C30" s="6">
        <f>VLOOKUP(A30,manipular_dados!B:X,3,FALSE())</f>
        <v>9716.7800000000007</v>
      </c>
      <c r="D30" s="6">
        <f>VLOOKUP(A30,manipular_dados!B:X,2,FALSE())</f>
        <v>55000</v>
      </c>
      <c r="E30" s="17">
        <f t="shared" si="0"/>
        <v>0.17666872727272728</v>
      </c>
      <c r="F30" s="6">
        <f t="shared" si="1"/>
        <v>66629.348571428578</v>
      </c>
      <c r="G30" s="17">
        <f t="shared" si="2"/>
        <v>1.2114427012987015</v>
      </c>
      <c r="H30" s="6">
        <f>VLOOKUP(A30,manipular_dados!B:X,8,FALSE())</f>
        <v>2208.94</v>
      </c>
      <c r="I30" s="6">
        <f>VLOOKUP(A30,manipular_dados!B:X,7,FALSE())</f>
        <v>45283.22</v>
      </c>
      <c r="J30" t="str">
        <f>IF(VLOOKUP(A30,manipular_dados!B:J,9,FALSE()) &gt; VLOOKUP(A30,manipular_dados!B:J,8,FALSE()), "SIM", "NÃO")</f>
        <v>NÃO</v>
      </c>
      <c r="K30">
        <f>IF(J30="NÃO",VLOOKUP(A30,manipular_dados!B:X,9,FALSE())/basededados!H30,1)</f>
        <v>0</v>
      </c>
      <c r="L30" t="str">
        <f>IF(VLOOKUP(A30,telefones!A:C,3,FALSE())=0," ",VLOOKUP(A30,telefones!A:C,3,FALSE()))</f>
        <v xml:space="preserve"> </v>
      </c>
      <c r="M30">
        <f>IFERROR(VLOOKUP(A30,GUELTAS!A:C,3,FALSE()),0)</f>
        <v>0</v>
      </c>
    </row>
    <row r="31" spans="1:13" x14ac:dyDescent="0.25">
      <c r="A31" t="s">
        <v>287</v>
      </c>
      <c r="B31">
        <f>VLOOKUP(A31,telefones!A:B,2,FALSE())</f>
        <v>32998072877</v>
      </c>
      <c r="C31" s="6">
        <f>VLOOKUP(A31,manipular_dados!B:X,3,FALSE())</f>
        <v>2417.56</v>
      </c>
      <c r="D31" s="6">
        <f>VLOOKUP(A31,manipular_dados!B:X,2,FALSE())</f>
        <v>50000</v>
      </c>
      <c r="E31" s="17">
        <f t="shared" si="0"/>
        <v>4.8351199999999997E-2</v>
      </c>
      <c r="F31" s="6">
        <f t="shared" si="1"/>
        <v>16577.554285714283</v>
      </c>
      <c r="G31" s="17">
        <f t="shared" si="2"/>
        <v>0.33155108571428565</v>
      </c>
      <c r="H31" s="6">
        <f>VLOOKUP(A31,manipular_dados!B:X,8,FALSE())</f>
        <v>2321.09</v>
      </c>
      <c r="I31" s="6">
        <f>VLOOKUP(A31,manipular_dados!B:X,7,FALSE())</f>
        <v>47582.44</v>
      </c>
      <c r="J31" t="str">
        <f>IF(VLOOKUP(A31,manipular_dados!B:J,9,FALSE()) &gt; VLOOKUP(A31,manipular_dados!B:J,8,FALSE()), "SIM", "NÃO")</f>
        <v>NÃO</v>
      </c>
      <c r="K31">
        <f>IF(J31="NÃO",VLOOKUP(A31,manipular_dados!B:X,9,FALSE())/basededados!H31,1)</f>
        <v>0</v>
      </c>
      <c r="L31" t="str">
        <f>IF(VLOOKUP(A31,telefones!A:C,3,FALSE())=0," ",VLOOKUP(A31,telefones!A:C,3,FALSE()))</f>
        <v xml:space="preserve"> </v>
      </c>
      <c r="M31">
        <f>IFERROR(VLOOKUP(A31,GUELTAS!A:C,3,FALSE()),0)</f>
        <v>0</v>
      </c>
    </row>
    <row r="32" spans="1:13" x14ac:dyDescent="0.25">
      <c r="A32" t="s">
        <v>281</v>
      </c>
      <c r="B32">
        <f>VLOOKUP(A32,telefones!A:B,2,FALSE())</f>
        <v>32998320037</v>
      </c>
      <c r="C32" s="6">
        <f>VLOOKUP(A32,manipular_dados!B:X,3,FALSE())</f>
        <v>8928.08</v>
      </c>
      <c r="D32" s="6">
        <f>VLOOKUP(A32,manipular_dados!B:X,2,FALSE())</f>
        <v>150000</v>
      </c>
      <c r="E32" s="17">
        <f t="shared" si="0"/>
        <v>5.9520533333333334E-2</v>
      </c>
      <c r="F32" s="6">
        <f t="shared" si="1"/>
        <v>61221.119999999995</v>
      </c>
      <c r="G32" s="17">
        <f t="shared" si="2"/>
        <v>0.40814079999999997</v>
      </c>
      <c r="H32" s="6">
        <f>VLOOKUP(A32,manipular_dados!B:X,8,FALSE())</f>
        <v>6906.66</v>
      </c>
      <c r="I32" s="6">
        <f>VLOOKUP(A32,manipular_dados!B:X,7,FALSE())</f>
        <v>141071.92000000001</v>
      </c>
      <c r="J32" t="str">
        <f>IF(VLOOKUP(A32,manipular_dados!B:J,9,FALSE()) &gt; VLOOKUP(A32,manipular_dados!B:J,8,FALSE()), "SIM", "NÃO")</f>
        <v>NÃO</v>
      </c>
      <c r="K32">
        <f>IF(J32="NÃO",VLOOKUP(A32,manipular_dados!B:X,9,FALSE())/basededados!H32,1)</f>
        <v>7.4517929071360109E-2</v>
      </c>
      <c r="L32" t="str">
        <f>IF(VLOOKUP(A32,telefones!A:C,3,FALSE())=0," ",VLOOKUP(A32,telefones!A:C,3,FALSE()))</f>
        <v xml:space="preserve"> </v>
      </c>
      <c r="M32">
        <f>IFERROR(VLOOKUP(A32,GUELTAS!A:C,3,FALSE()),0)</f>
        <v>0</v>
      </c>
    </row>
    <row r="33" spans="1:13" x14ac:dyDescent="0.25">
      <c r="A33" t="s">
        <v>266</v>
      </c>
      <c r="B33">
        <f>VLOOKUP(A33,telefones!A:B,2,FALSE())</f>
        <v>31998667287</v>
      </c>
      <c r="C33" s="6">
        <f>VLOOKUP(A33,manipular_dados!B:X,3,FALSE())</f>
        <v>5353.28</v>
      </c>
      <c r="D33" s="6">
        <f>VLOOKUP(A33,manipular_dados!B:X,2,FALSE())</f>
        <v>40000</v>
      </c>
      <c r="E33" s="17">
        <f t="shared" si="0"/>
        <v>0.13383200000000001</v>
      </c>
      <c r="F33" s="6">
        <f t="shared" si="1"/>
        <v>36708.205714285708</v>
      </c>
      <c r="G33" s="17">
        <f t="shared" si="2"/>
        <v>0.91770514285714266</v>
      </c>
      <c r="H33" s="6">
        <f>VLOOKUP(A33,manipular_dados!B:X,8,FALSE())</f>
        <v>1690.08</v>
      </c>
      <c r="I33" s="6">
        <f>VLOOKUP(A33,manipular_dados!B:X,7,FALSE())</f>
        <v>34646.720000000001</v>
      </c>
      <c r="J33" t="str">
        <f>IF(VLOOKUP(A33,manipular_dados!B:J,9,FALSE()) &gt; VLOOKUP(A33,manipular_dados!B:J,8,FALSE()), "SIM", "NÃO")</f>
        <v>NÃO</v>
      </c>
      <c r="K33">
        <f>IF(J33="NÃO",VLOOKUP(A33,manipular_dados!B:X,9,FALSE())/basededados!H33,1)</f>
        <v>0</v>
      </c>
      <c r="L33" t="str">
        <f>IF(VLOOKUP(A33,telefones!A:C,3,FALSE())=0," ",VLOOKUP(A33,telefones!A:C,3,FALSE()))</f>
        <v xml:space="preserve"> </v>
      </c>
      <c r="M33">
        <f>IFERROR(VLOOKUP(A33,GUELTAS!A:C,3,FALSE()),0)</f>
        <v>0</v>
      </c>
    </row>
    <row r="34" spans="1:13" x14ac:dyDescent="0.25">
      <c r="A34" t="s">
        <v>106</v>
      </c>
      <c r="B34">
        <f>VLOOKUP(A34,telefones!A:B,2,FALSE())</f>
        <v>31998943999</v>
      </c>
      <c r="C34" s="6">
        <f>VLOOKUP(A34,manipular_dados!B:X,3,FALSE())</f>
        <v>11141.1</v>
      </c>
      <c r="D34" s="6">
        <f>VLOOKUP(A34,manipular_dados!B:X,2,FALSE())</f>
        <v>99500</v>
      </c>
      <c r="E34" s="17">
        <f t="shared" ref="E34:E65" si="3">C34/D34</f>
        <v>0.11197085427135679</v>
      </c>
      <c r="F34" s="6">
        <f t="shared" ref="F34:F65" si="4">C34*(24/3.5)</f>
        <v>76396.114285714284</v>
      </c>
      <c r="G34" s="17">
        <f t="shared" ref="G34:G65" si="5">F34/D34</f>
        <v>0.76780014357501791</v>
      </c>
      <c r="H34" s="6">
        <f>VLOOKUP(A34,manipular_dados!B:X,8,FALSE())</f>
        <v>4310.1899999999996</v>
      </c>
      <c r="I34" s="6">
        <f>VLOOKUP(A34,manipular_dados!B:X,7,FALSE())</f>
        <v>88358.9</v>
      </c>
      <c r="J34" t="str">
        <f>IF(VLOOKUP(A34,manipular_dados!B:J,9,FALSE()) &gt; VLOOKUP(A34,manipular_dados!B:J,8,FALSE()), "SIM", "NÃO")</f>
        <v>NÃO</v>
      </c>
      <c r="K34">
        <f>IF(J34="NÃO",VLOOKUP(A34,manipular_dados!B:X,9,FALSE())/basededados!H34,1)</f>
        <v>0</v>
      </c>
      <c r="L34" t="str">
        <f>IF(VLOOKUP(A34,telefones!A:C,3,FALSE())=0," ",VLOOKUP(A34,telefones!A:C,3,FALSE()))</f>
        <v xml:space="preserve"> </v>
      </c>
      <c r="M34">
        <f>IFERROR(VLOOKUP(A34,GUELTAS!A:C,3,FALSE()),0)</f>
        <v>10</v>
      </c>
    </row>
    <row r="35" spans="1:13" x14ac:dyDescent="0.25">
      <c r="A35" t="s">
        <v>322</v>
      </c>
      <c r="B35">
        <f>VLOOKUP(A35,telefones!A:B,2,FALSE())</f>
        <v>22999988934</v>
      </c>
      <c r="C35" s="6">
        <f>VLOOKUP(A35,manipular_dados!B:X,3,FALSE())</f>
        <v>4520.8500000000004</v>
      </c>
      <c r="D35" s="6">
        <f>VLOOKUP(A35,manipular_dados!B:X,2,FALSE())</f>
        <v>49000</v>
      </c>
      <c r="E35" s="17">
        <f t="shared" si="3"/>
        <v>9.2262244897959186E-2</v>
      </c>
      <c r="F35" s="6">
        <f t="shared" si="4"/>
        <v>31000.114285714288</v>
      </c>
      <c r="G35" s="17">
        <f t="shared" si="5"/>
        <v>0.63265539358600587</v>
      </c>
      <c r="H35" s="6">
        <f>VLOOKUP(A35,manipular_dados!B:X,8,FALSE())</f>
        <v>2169.71</v>
      </c>
      <c r="I35" s="6">
        <f>VLOOKUP(A35,manipular_dados!B:X,7,FALSE())</f>
        <v>44479.15</v>
      </c>
      <c r="J35" t="str">
        <f>IF(VLOOKUP(A35,manipular_dados!B:J,9,FALSE()) &gt; VLOOKUP(A35,manipular_dados!B:J,8,FALSE()), "SIM", "NÃO")</f>
        <v>NÃO</v>
      </c>
      <c r="K35">
        <f>IF(J35="NÃO",VLOOKUP(A35,manipular_dados!B:X,9,FALSE())/basededados!H35,1)</f>
        <v>0</v>
      </c>
      <c r="L35" t="str">
        <f>IF(VLOOKUP(A35,telefones!A:C,3,FALSE())=0," ",VLOOKUP(A35,telefones!A:C,3,FALSE()))</f>
        <v xml:space="preserve"> </v>
      </c>
      <c r="M35">
        <f>IFERROR(VLOOKUP(A35,GUELTAS!A:C,3,FALSE()),0)</f>
        <v>0</v>
      </c>
    </row>
    <row r="36" spans="1:13" x14ac:dyDescent="0.25">
      <c r="A36" t="s">
        <v>126</v>
      </c>
      <c r="B36">
        <f>VLOOKUP(A36,telefones!A:B,2,FALSE())</f>
        <v>32987230010</v>
      </c>
      <c r="C36" s="6">
        <f>VLOOKUP(A36,manipular_dados!B:X,3,FALSE())</f>
        <v>4459.92</v>
      </c>
      <c r="D36" s="6">
        <f>VLOOKUP(A36,manipular_dados!B:X,2,FALSE())</f>
        <v>50000</v>
      </c>
      <c r="E36" s="17">
        <f t="shared" si="3"/>
        <v>8.9198399999999997E-2</v>
      </c>
      <c r="F36" s="6">
        <f t="shared" si="4"/>
        <v>30582.30857142857</v>
      </c>
      <c r="G36" s="17">
        <f t="shared" si="5"/>
        <v>0.61164617142857136</v>
      </c>
      <c r="H36" s="6">
        <f>VLOOKUP(A36,manipular_dados!B:X,8,FALSE())</f>
        <v>2265.86</v>
      </c>
      <c r="I36" s="6">
        <f>VLOOKUP(A36,manipular_dados!B:X,7,FALSE())</f>
        <v>45540.08</v>
      </c>
      <c r="J36" t="str">
        <f>IF(VLOOKUP(A36,manipular_dados!B:J,9,FALSE()) &gt; VLOOKUP(A36,manipular_dados!B:J,8,FALSE()), "SIM", "NÃO")</f>
        <v>NÃO</v>
      </c>
      <c r="K36">
        <f>IF(J36="NÃO",VLOOKUP(A36,manipular_dados!B:X,9,FALSE())/basededados!H36,1)</f>
        <v>0.40160910206279293</v>
      </c>
      <c r="L36" t="str">
        <f>IF(VLOOKUP(A36,telefones!A:C,3,FALSE())=0," ",VLOOKUP(A36,telefones!A:C,3,FALSE()))</f>
        <v xml:space="preserve"> </v>
      </c>
      <c r="M36">
        <f>IFERROR(VLOOKUP(A36,GUELTAS!A:C,3,FALSE()),0)</f>
        <v>0</v>
      </c>
    </row>
    <row r="37" spans="1:13" x14ac:dyDescent="0.25">
      <c r="A37" t="s">
        <v>282</v>
      </c>
      <c r="B37">
        <f>VLOOKUP(A37,telefones!A:B,2,FALSE())</f>
        <v>32999762186</v>
      </c>
      <c r="C37" s="6">
        <f>VLOOKUP(A37,manipular_dados!B:X,3,FALSE())</f>
        <v>10859.58</v>
      </c>
      <c r="D37" s="6">
        <f>VLOOKUP(A37,manipular_dados!B:X,2,FALSE())</f>
        <v>150000</v>
      </c>
      <c r="E37" s="17">
        <f t="shared" si="3"/>
        <v>7.2397199999999995E-2</v>
      </c>
      <c r="F37" s="6">
        <f t="shared" si="4"/>
        <v>74465.69142857143</v>
      </c>
      <c r="G37" s="17">
        <f t="shared" si="5"/>
        <v>0.49643794285714288</v>
      </c>
      <c r="H37" s="6">
        <f>VLOOKUP(A37,manipular_dados!B:X,8,FALSE())</f>
        <v>6820.85</v>
      </c>
      <c r="I37" s="6">
        <f>VLOOKUP(A37,manipular_dados!B:X,7,FALSE())</f>
        <v>139140.42000000001</v>
      </c>
      <c r="J37" t="str">
        <f>IF(VLOOKUP(A37,manipular_dados!B:J,9,FALSE()) &gt; VLOOKUP(A37,manipular_dados!B:J,8,FALSE()), "SIM", "NÃO")</f>
        <v>NÃO</v>
      </c>
      <c r="K37">
        <f>IF(J37="NÃO",VLOOKUP(A37,manipular_dados!B:X,9,FALSE())/basededados!H37,1)</f>
        <v>0.10072058467786273</v>
      </c>
      <c r="L37" t="str">
        <f>IF(VLOOKUP(A37,telefones!A:C,3,FALSE())=0," ",VLOOKUP(A37,telefones!A:C,3,FALSE()))</f>
        <v xml:space="preserve"> </v>
      </c>
      <c r="M37">
        <f>IFERROR(VLOOKUP(A37,GUELTAS!A:C,3,FALSE()),0)</f>
        <v>5</v>
      </c>
    </row>
    <row r="38" spans="1:13" x14ac:dyDescent="0.25">
      <c r="A38" t="s">
        <v>50</v>
      </c>
      <c r="B38">
        <f>VLOOKUP(A38,telefones!A:B,2,FALSE())</f>
        <v>32984248379</v>
      </c>
      <c r="C38" s="6">
        <f>VLOOKUP(A38,manipular_dados!B:X,3,FALSE())</f>
        <v>20684.919999999998</v>
      </c>
      <c r="D38" s="6">
        <f>VLOOKUP(A38,manipular_dados!B:X,2,FALSE())</f>
        <v>130000</v>
      </c>
      <c r="E38" s="17">
        <f t="shared" si="3"/>
        <v>0.15911476923076923</v>
      </c>
      <c r="F38" s="6">
        <f t="shared" si="4"/>
        <v>141839.4514285714</v>
      </c>
      <c r="G38" s="17">
        <f t="shared" si="5"/>
        <v>1.0910727032967031</v>
      </c>
      <c r="H38" s="6">
        <f>VLOOKUP(A38,manipular_dados!B:X,8,FALSE())</f>
        <v>5334.64</v>
      </c>
      <c r="I38" s="6">
        <f>VLOOKUP(A38,manipular_dados!B:X,7,FALSE())</f>
        <v>109315.08</v>
      </c>
      <c r="J38" t="str">
        <f>IF(VLOOKUP(A38,manipular_dados!B:J,9,FALSE()) &gt; VLOOKUP(A38,manipular_dados!B:J,8,FALSE()), "SIM", "NÃO")</f>
        <v>NÃO</v>
      </c>
      <c r="K38">
        <f>IF(J38="NÃO",VLOOKUP(A38,manipular_dados!B:X,9,FALSE())/basededados!H38,1)</f>
        <v>8.4241860744117686E-3</v>
      </c>
      <c r="L38" t="str">
        <f>IF(VLOOKUP(A38,telefones!A:C,3,FALSE())=0," ",VLOOKUP(A38,telefones!A:C,3,FALSE()))</f>
        <v xml:space="preserve"> </v>
      </c>
      <c r="M38">
        <f>IFERROR(VLOOKUP(A38,GUELTAS!A:C,3,FALSE()),0)</f>
        <v>15</v>
      </c>
    </row>
    <row r="39" spans="1:13" x14ac:dyDescent="0.25">
      <c r="A39" t="s">
        <v>36</v>
      </c>
      <c r="B39">
        <f>VLOOKUP(A39,telefones!A:B,2,FALSE())</f>
        <v>31997974487</v>
      </c>
      <c r="C39" s="6">
        <f>VLOOKUP(A39,manipular_dados!B:X,3,FALSE())</f>
        <v>28104.14</v>
      </c>
      <c r="D39" s="6">
        <f>VLOOKUP(A39,manipular_dados!B:X,2,FALSE())</f>
        <v>90000</v>
      </c>
      <c r="E39" s="17">
        <f t="shared" si="3"/>
        <v>0.31226822222222222</v>
      </c>
      <c r="F39" s="6">
        <f t="shared" si="4"/>
        <v>192714.10285714283</v>
      </c>
      <c r="G39" s="17">
        <f t="shared" si="5"/>
        <v>2.1412678095238094</v>
      </c>
      <c r="H39" s="6">
        <f>VLOOKUP(A39,manipular_dados!B:X,8,FALSE())</f>
        <v>3019.31</v>
      </c>
      <c r="I39" s="6">
        <f>VLOOKUP(A39,manipular_dados!B:X,7,FALSE())</f>
        <v>61895.86</v>
      </c>
      <c r="J39" t="str">
        <f>IF(VLOOKUP(A39,manipular_dados!B:J,9,FALSE()) &gt; VLOOKUP(A39,manipular_dados!B:J,8,FALSE()), "SIM", "NÃO")</f>
        <v>NÃO</v>
      </c>
      <c r="K39">
        <f>IF(J39="NÃO",VLOOKUP(A39,manipular_dados!B:X,9,FALSE())/basededados!H39,1)</f>
        <v>0</v>
      </c>
      <c r="L39" t="str">
        <f>IF(VLOOKUP(A39,telefones!A:C,3,FALSE())=0," ",VLOOKUP(A39,telefones!A:C,3,FALSE()))</f>
        <v xml:space="preserve"> </v>
      </c>
      <c r="M39">
        <f>IFERROR(VLOOKUP(A39,GUELTAS!A:C,3,FALSE()),0)</f>
        <v>0</v>
      </c>
    </row>
    <row r="40" spans="1:13" x14ac:dyDescent="0.25">
      <c r="A40" t="s">
        <v>325</v>
      </c>
      <c r="B40">
        <f>VLOOKUP(A40,telefones!A:B,2,FALSE())</f>
        <v>22999962367</v>
      </c>
      <c r="C40" s="6">
        <f>VLOOKUP(A40,manipular_dados!B:X,3,FALSE())</f>
        <v>4604.29</v>
      </c>
      <c r="D40" s="6">
        <f>VLOOKUP(A40,manipular_dados!B:X,2,FALSE())</f>
        <v>75000</v>
      </c>
      <c r="E40" s="17">
        <f t="shared" si="3"/>
        <v>6.139053333333333E-2</v>
      </c>
      <c r="F40" s="6">
        <f t="shared" si="4"/>
        <v>31572.274285714284</v>
      </c>
      <c r="G40" s="17">
        <f t="shared" si="5"/>
        <v>0.42096365714285711</v>
      </c>
      <c r="H40" s="6">
        <f>VLOOKUP(A40,manipular_dados!B:X,8,FALSE())</f>
        <v>3440.52</v>
      </c>
      <c r="I40" s="6">
        <f>VLOOKUP(A40,manipular_dados!B:X,7,FALSE())</f>
        <v>70395.710000000006</v>
      </c>
      <c r="J40" t="str">
        <f>IF(VLOOKUP(A40,manipular_dados!B:J,9,FALSE()) &gt; VLOOKUP(A40,manipular_dados!B:J,8,FALSE()), "SIM", "NÃO")</f>
        <v>NÃO</v>
      </c>
      <c r="K40">
        <f>IF(J40="NÃO",VLOOKUP(A40,manipular_dados!B:X,9,FALSE())/basededados!H40,1)</f>
        <v>3.9238254682431722E-2</v>
      </c>
      <c r="L40" t="str">
        <f>IF(VLOOKUP(A40,telefones!A:C,3,FALSE())=0," ",VLOOKUP(A40,telefones!A:C,3,FALSE()))</f>
        <v xml:space="preserve"> </v>
      </c>
      <c r="M40">
        <f>IFERROR(VLOOKUP(A40,GUELTAS!A:C,3,FALSE()),0)</f>
        <v>0</v>
      </c>
    </row>
    <row r="41" spans="1:13" x14ac:dyDescent="0.25">
      <c r="A41" t="s">
        <v>333</v>
      </c>
      <c r="B41">
        <f>VLOOKUP(A41,telefones!A:B,2,FALSE())</f>
        <v>32998161830</v>
      </c>
      <c r="C41" s="6">
        <f>VLOOKUP(A41,manipular_dados!B:X,3,FALSE())</f>
        <v>13656.2</v>
      </c>
      <c r="D41" s="6">
        <f>VLOOKUP(A41,manipular_dados!B:X,2,FALSE())</f>
        <v>105000</v>
      </c>
      <c r="E41" s="17">
        <f t="shared" si="3"/>
        <v>0.13005904761904763</v>
      </c>
      <c r="F41" s="6">
        <f t="shared" si="4"/>
        <v>93642.514285714278</v>
      </c>
      <c r="G41" s="17">
        <f t="shared" si="5"/>
        <v>0.89183346938775498</v>
      </c>
      <c r="H41" s="6">
        <f>VLOOKUP(A41,manipular_dados!B:X,8,FALSE())</f>
        <v>4455.8</v>
      </c>
      <c r="I41" s="6">
        <f>VLOOKUP(A41,manipular_dados!B:X,7,FALSE())</f>
        <v>91343.8</v>
      </c>
      <c r="J41" t="str">
        <f>IF(VLOOKUP(A41,manipular_dados!B:J,9,FALSE()) &gt; VLOOKUP(A41,manipular_dados!B:J,8,FALSE()), "SIM", "NÃO")</f>
        <v>NÃO</v>
      </c>
      <c r="K41">
        <f>IF(J41="NÃO",VLOOKUP(A41,manipular_dados!B:X,9,FALSE())/basededados!H41,1)</f>
        <v>0</v>
      </c>
      <c r="L41" t="str">
        <f>IF(VLOOKUP(A41,telefones!A:C,3,FALSE())=0," ",VLOOKUP(A41,telefones!A:C,3,FALSE()))</f>
        <v xml:space="preserve"> </v>
      </c>
      <c r="M41">
        <f>IFERROR(VLOOKUP(A41,GUELTAS!A:C,3,FALSE()),0)</f>
        <v>0</v>
      </c>
    </row>
    <row r="42" spans="1:13" x14ac:dyDescent="0.25">
      <c r="A42" t="s">
        <v>34</v>
      </c>
      <c r="B42">
        <f>VLOOKUP(A42,telefones!A:B,2,FALSE())</f>
        <v>31999063445</v>
      </c>
      <c r="C42" s="6">
        <f>VLOOKUP(A42,manipular_dados!B:X,3,FALSE())</f>
        <v>26901.79</v>
      </c>
      <c r="D42" s="6">
        <f>VLOOKUP(A42,manipular_dados!B:X,2,FALSE())</f>
        <v>148000</v>
      </c>
      <c r="E42" s="17">
        <f t="shared" si="3"/>
        <v>0.18176885135135135</v>
      </c>
      <c r="F42" s="6">
        <f t="shared" si="4"/>
        <v>184469.41714285713</v>
      </c>
      <c r="G42" s="17">
        <f t="shared" si="5"/>
        <v>1.2464149806949807</v>
      </c>
      <c r="H42" s="6">
        <f>VLOOKUP(A42,manipular_dados!B:X,8,FALSE())</f>
        <v>5907.23</v>
      </c>
      <c r="I42" s="6">
        <f>VLOOKUP(A42,manipular_dados!B:X,7,FALSE())</f>
        <v>121098.21</v>
      </c>
      <c r="J42" t="str">
        <f>IF(VLOOKUP(A42,manipular_dados!B:J,9,FALSE()) &gt; VLOOKUP(A42,manipular_dados!B:J,8,FALSE()), "SIM", "NÃO")</f>
        <v>NÃO</v>
      </c>
      <c r="K42">
        <f>IF(J42="NÃO",VLOOKUP(A42,manipular_dados!B:X,9,FALSE())/basededados!H42,1)</f>
        <v>0</v>
      </c>
      <c r="L42" t="str">
        <f>IF(VLOOKUP(A42,telefones!A:C,3,FALSE())=0," ",VLOOKUP(A42,telefones!A:C,3,FALSE()))</f>
        <v xml:space="preserve"> </v>
      </c>
      <c r="M42">
        <f>IFERROR(VLOOKUP(A42,GUELTAS!A:C,3,FALSE()),0)</f>
        <v>65</v>
      </c>
    </row>
    <row r="43" spans="1:13" x14ac:dyDescent="0.25">
      <c r="A43" t="s">
        <v>134</v>
      </c>
      <c r="B43">
        <f>VLOOKUP(A43,telefones!A:B,2,FALSE())</f>
        <v>22999637674</v>
      </c>
      <c r="C43" s="6">
        <f>VLOOKUP(A43,manipular_dados!B:X,3,FALSE())</f>
        <v>4084.19</v>
      </c>
      <c r="D43" s="6">
        <f>VLOOKUP(A43,manipular_dados!B:X,2,FALSE())</f>
        <v>42800</v>
      </c>
      <c r="E43" s="17">
        <f t="shared" si="3"/>
        <v>9.5424999999999996E-2</v>
      </c>
      <c r="F43" s="6">
        <f t="shared" si="4"/>
        <v>28005.874285714286</v>
      </c>
      <c r="G43" s="17">
        <f t="shared" si="5"/>
        <v>0.65434285714285711</v>
      </c>
      <c r="H43" s="6">
        <f>VLOOKUP(A43,manipular_dados!B:X,8,FALSE())</f>
        <v>1888.58</v>
      </c>
      <c r="I43" s="6">
        <f>VLOOKUP(A43,manipular_dados!B:X,7,FALSE())</f>
        <v>38715.81</v>
      </c>
      <c r="J43" t="str">
        <f>IF(VLOOKUP(A43,manipular_dados!B:J,9,FALSE()) &gt; VLOOKUP(A43,manipular_dados!B:J,8,FALSE()), "SIM", "NÃO")</f>
        <v>NÃO</v>
      </c>
      <c r="K43">
        <f>IF(J43="NÃO",VLOOKUP(A43,manipular_dados!B:X,9,FALSE())/basededados!H43,1)</f>
        <v>0</v>
      </c>
      <c r="L43" t="str">
        <f>IF(VLOOKUP(A43,telefones!A:C,3,FALSE())=0," ",VLOOKUP(A43,telefones!A:C,3,FALSE()))</f>
        <v xml:space="preserve"> </v>
      </c>
      <c r="M43">
        <f>IFERROR(VLOOKUP(A43,GUELTAS!A:C,3,FALSE()),0)</f>
        <v>0</v>
      </c>
    </row>
    <row r="44" spans="1:13" x14ac:dyDescent="0.25">
      <c r="A44" t="s">
        <v>56</v>
      </c>
      <c r="B44">
        <f>VLOOKUP(A44,telefones!A:B,2,FALSE())</f>
        <v>32991308930</v>
      </c>
      <c r="C44" s="6">
        <f>VLOOKUP(A44,manipular_dados!B:X,3,FALSE())</f>
        <v>16157.23</v>
      </c>
      <c r="D44" s="6">
        <f>VLOOKUP(A44,manipular_dados!B:X,2,FALSE())</f>
        <v>150000</v>
      </c>
      <c r="E44" s="17">
        <f t="shared" si="3"/>
        <v>0.10771486666666666</v>
      </c>
      <c r="F44" s="6">
        <f t="shared" si="4"/>
        <v>110792.43428571428</v>
      </c>
      <c r="G44" s="17">
        <f t="shared" si="5"/>
        <v>0.7386162285714285</v>
      </c>
      <c r="H44" s="6">
        <f>VLOOKUP(A44,manipular_dados!B:X,8,FALSE())</f>
        <v>6568.66</v>
      </c>
      <c r="I44" s="6">
        <f>VLOOKUP(A44,manipular_dados!B:X,7,FALSE())</f>
        <v>133842.76999999999</v>
      </c>
      <c r="J44" t="str">
        <f>IF(VLOOKUP(A44,manipular_dados!B:J,9,FALSE()) &gt; VLOOKUP(A44,manipular_dados!B:J,8,FALSE()), "SIM", "NÃO")</f>
        <v>NÃO</v>
      </c>
      <c r="K44">
        <f>IF(J44="NÃO",VLOOKUP(A44,manipular_dados!B:X,9,FALSE())/basededados!H44,1)</f>
        <v>0.124037474918781</v>
      </c>
      <c r="L44" t="str">
        <f>IF(VLOOKUP(A44,telefones!A:C,3,FALSE())=0," ",VLOOKUP(A44,telefones!A:C,3,FALSE()))</f>
        <v xml:space="preserve"> </v>
      </c>
      <c r="M44">
        <f>IFERROR(VLOOKUP(A44,GUELTAS!A:C,3,FALSE()),0)</f>
        <v>5</v>
      </c>
    </row>
    <row r="45" spans="1:13" x14ac:dyDescent="0.25">
      <c r="A45" t="s">
        <v>100</v>
      </c>
      <c r="B45">
        <f>VLOOKUP(A45,telefones!A:B,2,FALSE())</f>
        <v>22997091135</v>
      </c>
      <c r="C45" s="6">
        <f>VLOOKUP(A45,manipular_dados!B:X,3,FALSE())</f>
        <v>8085.06</v>
      </c>
      <c r="D45" s="6">
        <f>VLOOKUP(A45,manipular_dados!B:X,2,FALSE())</f>
        <v>98000</v>
      </c>
      <c r="E45" s="17">
        <f t="shared" si="3"/>
        <v>8.2500612244897964E-2</v>
      </c>
      <c r="F45" s="6">
        <f t="shared" si="4"/>
        <v>55440.411428571431</v>
      </c>
      <c r="G45" s="17">
        <f t="shared" si="5"/>
        <v>0.56571848396501456</v>
      </c>
      <c r="H45" s="6">
        <f>VLOOKUP(A45,manipular_dados!B:X,8,FALSE())</f>
        <v>4386.09</v>
      </c>
      <c r="I45" s="6">
        <f>VLOOKUP(A45,manipular_dados!B:X,7,FALSE())</f>
        <v>89914.94</v>
      </c>
      <c r="J45" t="str">
        <f>IF(VLOOKUP(A45,manipular_dados!B:J,9,FALSE()) &gt; VLOOKUP(A45,manipular_dados!B:J,8,FALSE()), "SIM", "NÃO")</f>
        <v>NÃO</v>
      </c>
      <c r="K45">
        <f>IF(J45="NÃO",VLOOKUP(A45,manipular_dados!B:X,9,FALSE())/basededados!H45,1)</f>
        <v>0</v>
      </c>
      <c r="L45" t="str">
        <f>IF(VLOOKUP(A45,telefones!A:C,3,FALSE())=0," ",VLOOKUP(A45,telefones!A:C,3,FALSE()))</f>
        <v xml:space="preserve"> </v>
      </c>
      <c r="M45">
        <f>IFERROR(VLOOKUP(A45,GUELTAS!A:C,3,FALSE()),0)</f>
        <v>10</v>
      </c>
    </row>
    <row r="46" spans="1:13" x14ac:dyDescent="0.25">
      <c r="A46" t="s">
        <v>48</v>
      </c>
      <c r="B46">
        <f>VLOOKUP(A46,telefones!A:B,2,FALSE())</f>
        <v>32991813440</v>
      </c>
      <c r="C46" s="6">
        <f>VLOOKUP(A46,manipular_dados!B:X,3,FALSE())</f>
        <v>18206.599999999999</v>
      </c>
      <c r="D46" s="6">
        <f>VLOOKUP(A46,manipular_dados!B:X,2,FALSE())</f>
        <v>140000</v>
      </c>
      <c r="E46" s="17">
        <f t="shared" si="3"/>
        <v>0.13004714285714283</v>
      </c>
      <c r="F46" s="6">
        <f t="shared" si="4"/>
        <v>124845.25714285712</v>
      </c>
      <c r="G46" s="17">
        <f t="shared" si="5"/>
        <v>0.89175183673469371</v>
      </c>
      <c r="H46" s="6">
        <f>VLOOKUP(A46,manipular_dados!B:X,8,FALSE())</f>
        <v>5941.14</v>
      </c>
      <c r="I46" s="6">
        <f>VLOOKUP(A46,manipular_dados!B:X,7,FALSE())</f>
        <v>121793.4</v>
      </c>
      <c r="J46" t="str">
        <f>IF(VLOOKUP(A46,manipular_dados!B:J,9,FALSE()) &gt; VLOOKUP(A46,manipular_dados!B:J,8,FALSE()), "SIM", "NÃO")</f>
        <v>NÃO</v>
      </c>
      <c r="K46">
        <f>IF(J46="NÃO",VLOOKUP(A46,manipular_dados!B:X,9,FALSE())/basededados!H46,1)</f>
        <v>0</v>
      </c>
      <c r="L46" t="str">
        <f>IF(VLOOKUP(A46,telefones!A:C,3,FALSE())=0," ",VLOOKUP(A46,telefones!A:C,3,FALSE()))</f>
        <v xml:space="preserve"> </v>
      </c>
      <c r="M46">
        <f>IFERROR(VLOOKUP(A46,GUELTAS!A:C,3,FALSE()),0)</f>
        <v>0</v>
      </c>
    </row>
    <row r="47" spans="1:13" x14ac:dyDescent="0.25">
      <c r="A47" t="s">
        <v>120</v>
      </c>
      <c r="B47">
        <f>VLOOKUP(A47,telefones!A:B,2,FALSE())</f>
        <v>32984522644</v>
      </c>
      <c r="C47" s="6">
        <f>VLOOKUP(A47,manipular_dados!B:X,3,FALSE())</f>
        <v>11104.77</v>
      </c>
      <c r="D47" s="6">
        <f>VLOOKUP(A47,manipular_dados!B:X,2,FALSE())</f>
        <v>84000</v>
      </c>
      <c r="E47" s="17">
        <f t="shared" si="3"/>
        <v>0.13219964285714286</v>
      </c>
      <c r="F47" s="6">
        <f t="shared" si="4"/>
        <v>76146.994285714289</v>
      </c>
      <c r="G47" s="17">
        <f t="shared" si="5"/>
        <v>0.90651183673469393</v>
      </c>
      <c r="H47" s="6">
        <f>VLOOKUP(A47,manipular_dados!B:X,8,FALSE())</f>
        <v>3555.86</v>
      </c>
      <c r="I47" s="6">
        <f>VLOOKUP(A47,manipular_dados!B:X,7,FALSE())</f>
        <v>72895.23</v>
      </c>
      <c r="J47" t="str">
        <f>IF(VLOOKUP(A47,manipular_dados!B:J,9,FALSE()) &gt; VLOOKUP(A47,manipular_dados!B:J,8,FALSE()), "SIM", "NÃO")</f>
        <v>NÃO</v>
      </c>
      <c r="K47">
        <f>IF(J47="NÃO",VLOOKUP(A47,manipular_dados!B:X,9,FALSE())/basededados!H47,1)</f>
        <v>0</v>
      </c>
      <c r="L47" t="str">
        <f>IF(VLOOKUP(A47,telefones!A:C,3,FALSE())=0," ",VLOOKUP(A47,telefones!A:C,3,FALSE()))</f>
        <v xml:space="preserve"> </v>
      </c>
      <c r="M47">
        <f>IFERROR(VLOOKUP(A47,GUELTAS!A:C,3,FALSE()),0)</f>
        <v>0</v>
      </c>
    </row>
    <row r="48" spans="1:13" x14ac:dyDescent="0.25">
      <c r="A48" t="s">
        <v>257</v>
      </c>
      <c r="B48">
        <f>VLOOKUP(A48,telefones!A:B,2,FALSE())</f>
        <v>32988978609</v>
      </c>
      <c r="C48" s="6">
        <f>VLOOKUP(A48,manipular_dados!B:X,3,FALSE())</f>
        <v>4725.97</v>
      </c>
      <c r="D48" s="6">
        <f>VLOOKUP(A48,manipular_dados!B:X,2,FALSE())</f>
        <v>67200</v>
      </c>
      <c r="E48" s="17">
        <f t="shared" si="3"/>
        <v>7.0326934523809531E-2</v>
      </c>
      <c r="F48" s="6">
        <f t="shared" si="4"/>
        <v>32406.651428571429</v>
      </c>
      <c r="G48" s="17">
        <f t="shared" si="5"/>
        <v>0.4822418367346939</v>
      </c>
      <c r="H48" s="6">
        <f>VLOOKUP(A48,manipular_dados!B:X,8,FALSE())</f>
        <v>3047.51</v>
      </c>
      <c r="I48" s="6">
        <f>VLOOKUP(A48,manipular_dados!B:X,7,FALSE())</f>
        <v>62474.03</v>
      </c>
      <c r="J48" t="str">
        <f>IF(VLOOKUP(A48,manipular_dados!B:J,9,FALSE()) &gt; VLOOKUP(A48,manipular_dados!B:J,8,FALSE()), "SIM", "NÃO")</f>
        <v>NÃO</v>
      </c>
      <c r="K48">
        <f>IF(J48="NÃO",VLOOKUP(A48,manipular_dados!B:X,9,FALSE())/basededados!H48,1)</f>
        <v>0</v>
      </c>
      <c r="L48" t="str">
        <f>IF(VLOOKUP(A48,telefones!A:C,3,FALSE())=0," ",VLOOKUP(A48,telefones!A:C,3,FALSE()))</f>
        <v xml:space="preserve"> </v>
      </c>
      <c r="M48">
        <f>IFERROR(VLOOKUP(A48,GUELTAS!A:C,3,FALSE()),0)</f>
        <v>0</v>
      </c>
    </row>
    <row r="49" spans="1:13" x14ac:dyDescent="0.25">
      <c r="A49" t="s">
        <v>150</v>
      </c>
      <c r="B49">
        <f>VLOOKUP(A49,telefones!A:B,2,FALSE())</f>
        <v>32988344213</v>
      </c>
      <c r="C49" s="6">
        <f>VLOOKUP(A49,manipular_dados!B:X,3,FALSE())</f>
        <v>-14.85</v>
      </c>
      <c r="D49" s="6">
        <f>VLOOKUP(A49,manipular_dados!B:X,2,FALSE())</f>
        <v>90000</v>
      </c>
      <c r="E49" s="17">
        <f t="shared" si="3"/>
        <v>-1.65E-4</v>
      </c>
      <c r="F49" s="6">
        <f t="shared" si="4"/>
        <v>-101.82857142857142</v>
      </c>
      <c r="G49" s="17">
        <f t="shared" si="5"/>
        <v>-1.1314285714285714E-3</v>
      </c>
      <c r="H49" s="6">
        <f>VLOOKUP(A49,manipular_dados!B:X,8,FALSE())</f>
        <v>4390.97</v>
      </c>
      <c r="I49" s="6">
        <f>VLOOKUP(A49,manipular_dados!B:X,7,FALSE())</f>
        <v>90014.85</v>
      </c>
      <c r="J49" t="str">
        <f>IF(VLOOKUP(A49,manipular_dados!B:J,9,FALSE()) &gt; VLOOKUP(A49,manipular_dados!B:J,8,FALSE()), "SIM", "NÃO")</f>
        <v>NÃO</v>
      </c>
      <c r="K49">
        <f>IF(J49="NÃO",VLOOKUP(A49,manipular_dados!B:X,9,FALSE())/basededados!H49,1)</f>
        <v>0</v>
      </c>
      <c r="L49" t="str">
        <f>IF(VLOOKUP(A49,telefones!A:C,3,FALSE())=0," ",VLOOKUP(A49,telefones!A:C,3,FALSE()))</f>
        <v xml:space="preserve"> </v>
      </c>
      <c r="M49">
        <f>IFERROR(VLOOKUP(A49,GUELTAS!A:C,3,FALSE()),0)</f>
        <v>0</v>
      </c>
    </row>
    <row r="50" spans="1:13" x14ac:dyDescent="0.25">
      <c r="A50" t="s">
        <v>330</v>
      </c>
      <c r="B50">
        <f>VLOOKUP(A50,telefones!A:B,2,FALSE())</f>
        <v>31991106745</v>
      </c>
      <c r="C50" s="6">
        <f>VLOOKUP(A50,manipular_dados!B:X,3,FALSE())</f>
        <v>23901.73</v>
      </c>
      <c r="D50" s="6">
        <f>VLOOKUP(A50,manipular_dados!B:X,2,FALSE())</f>
        <v>160000</v>
      </c>
      <c r="E50" s="17">
        <f t="shared" si="3"/>
        <v>0.14938581249999999</v>
      </c>
      <c r="F50" s="6">
        <f t="shared" si="4"/>
        <v>163897.57714285713</v>
      </c>
      <c r="G50" s="17">
        <f t="shared" si="5"/>
        <v>1.0243598571428572</v>
      </c>
      <c r="H50" s="6">
        <f>VLOOKUP(A50,manipular_dados!B:X,8,FALSE())</f>
        <v>6734.69</v>
      </c>
      <c r="I50" s="6">
        <f>VLOOKUP(A50,manipular_dados!B:X,7,FALSE())</f>
        <v>136098.26999999999</v>
      </c>
      <c r="J50" t="str">
        <f>IF(VLOOKUP(A50,manipular_dados!B:J,9,FALSE()) &gt; VLOOKUP(A50,manipular_dados!B:J,8,FALSE()), "SIM", "NÃO")</f>
        <v>NÃO</v>
      </c>
      <c r="K50">
        <f>IF(J50="NÃO",VLOOKUP(A50,manipular_dados!B:X,9,FALSE())/basededados!H50,1)</f>
        <v>0.29146404660051173</v>
      </c>
      <c r="L50" t="str">
        <f>IF(VLOOKUP(A50,telefones!A:C,3,FALSE())=0," ",VLOOKUP(A50,telefones!A:C,3,FALSE()))</f>
        <v xml:space="preserve"> </v>
      </c>
      <c r="M50">
        <f>IFERROR(VLOOKUP(A50,GUELTAS!A:C,3,FALSE()),0)</f>
        <v>15</v>
      </c>
    </row>
    <row r="51" spans="1:13" x14ac:dyDescent="0.25">
      <c r="A51" t="s">
        <v>102</v>
      </c>
      <c r="B51">
        <f>VLOOKUP(A51,telefones!A:B,2,FALSE())</f>
        <v>31988144972</v>
      </c>
      <c r="C51" s="6">
        <f>VLOOKUP(A51,manipular_dados!B:X,3,FALSE())</f>
        <v>8745.7900000000009</v>
      </c>
      <c r="D51" s="6">
        <f>VLOOKUP(A51,manipular_dados!B:X,2,FALSE())</f>
        <v>67000</v>
      </c>
      <c r="E51" s="17">
        <f t="shared" si="3"/>
        <v>0.13053417910447762</v>
      </c>
      <c r="F51" s="6">
        <f t="shared" si="4"/>
        <v>59971.131428571432</v>
      </c>
      <c r="G51" s="17">
        <f t="shared" si="5"/>
        <v>0.8950915138592751</v>
      </c>
      <c r="H51" s="6">
        <f>VLOOKUP(A51,manipular_dados!B:X,8,FALSE())</f>
        <v>2841.67</v>
      </c>
      <c r="I51" s="6">
        <f>VLOOKUP(A51,manipular_dados!B:X,7,FALSE())</f>
        <v>58254.21</v>
      </c>
      <c r="J51" t="str">
        <f>IF(VLOOKUP(A51,manipular_dados!B:J,9,FALSE()) &gt; VLOOKUP(A51,manipular_dados!B:J,8,FALSE()), "SIM", "NÃO")</f>
        <v>NÃO</v>
      </c>
      <c r="K51">
        <f>IF(J51="NÃO",VLOOKUP(A51,manipular_dados!B:X,9,FALSE())/basededados!H51,1)</f>
        <v>0</v>
      </c>
      <c r="L51" t="str">
        <f>IF(VLOOKUP(A51,telefones!A:C,3,FALSE())=0," ",VLOOKUP(A51,telefones!A:C,3,FALSE()))</f>
        <v xml:space="preserve"> </v>
      </c>
      <c r="M51">
        <f>IFERROR(VLOOKUP(A51,GUELTAS!A:C,3,FALSE()),0)</f>
        <v>85</v>
      </c>
    </row>
    <row r="52" spans="1:13" x14ac:dyDescent="0.25">
      <c r="A52" t="s">
        <v>108</v>
      </c>
      <c r="B52">
        <f>VLOOKUP(A52,telefones!A:B,2,FALSE())</f>
        <v>32999033283</v>
      </c>
      <c r="C52" s="6">
        <f>VLOOKUP(A52,manipular_dados!B:X,3,FALSE())</f>
        <v>5229.3999999999996</v>
      </c>
      <c r="D52" s="6">
        <f>VLOOKUP(A52,manipular_dados!B:X,2,FALSE())</f>
        <v>60000</v>
      </c>
      <c r="E52" s="17">
        <f t="shared" si="3"/>
        <v>8.715666666666666E-2</v>
      </c>
      <c r="F52" s="6">
        <f t="shared" si="4"/>
        <v>35858.742857142854</v>
      </c>
      <c r="G52" s="17">
        <f t="shared" si="5"/>
        <v>0.59764571428571422</v>
      </c>
      <c r="H52" s="6">
        <f>VLOOKUP(A52,manipular_dados!B:X,8,FALSE())</f>
        <v>2674</v>
      </c>
      <c r="I52" s="6">
        <f>VLOOKUP(A52,manipular_dados!B:X,7,FALSE())</f>
        <v>54770.6</v>
      </c>
      <c r="J52" t="str">
        <f>IF(VLOOKUP(A52,manipular_dados!B:J,9,FALSE()) &gt; VLOOKUP(A52,manipular_dados!B:J,8,FALSE()), "SIM", "NÃO")</f>
        <v>NÃO</v>
      </c>
      <c r="K52">
        <f>IF(J52="NÃO",VLOOKUP(A52,manipular_dados!B:X,9,FALSE())/basededados!H52,1)</f>
        <v>1.7356020942408377E-2</v>
      </c>
      <c r="L52" t="str">
        <f>IF(VLOOKUP(A52,telefones!A:C,3,FALSE())=0," ",VLOOKUP(A52,telefones!A:C,3,FALSE()))</f>
        <v xml:space="preserve"> </v>
      </c>
      <c r="M52">
        <f>IFERROR(VLOOKUP(A52,GUELTAS!A:C,3,FALSE()),0)</f>
        <v>0</v>
      </c>
    </row>
    <row r="53" spans="1:13" x14ac:dyDescent="0.25">
      <c r="A53" t="s">
        <v>94</v>
      </c>
      <c r="B53">
        <f>VLOOKUP(A53,telefones!A:B,2,FALSE())</f>
        <v>31995185493</v>
      </c>
      <c r="C53" s="6">
        <f>VLOOKUP(A53,manipular_dados!B:X,3,FALSE())</f>
        <v>7593.05</v>
      </c>
      <c r="D53" s="6">
        <f>VLOOKUP(A53,manipular_dados!B:X,2,FALSE())</f>
        <v>90000</v>
      </c>
      <c r="E53" s="17">
        <f t="shared" si="3"/>
        <v>8.4367222222222218E-2</v>
      </c>
      <c r="F53" s="6">
        <f t="shared" si="4"/>
        <v>52066.62857142857</v>
      </c>
      <c r="G53" s="17">
        <f t="shared" si="5"/>
        <v>0.57851809523809516</v>
      </c>
      <c r="H53" s="6">
        <f>VLOOKUP(A53,manipular_dados!B:X,8,FALSE())</f>
        <v>4061.69</v>
      </c>
      <c r="I53" s="6">
        <f>VLOOKUP(A53,manipular_dados!B:X,7,FALSE())</f>
        <v>82406.95</v>
      </c>
      <c r="J53" t="str">
        <f>IF(VLOOKUP(A53,manipular_dados!B:J,9,FALSE()) &gt; VLOOKUP(A53,manipular_dados!B:J,8,FALSE()), "SIM", "NÃO")</f>
        <v>NÃO</v>
      </c>
      <c r="K53">
        <f>IF(J53="NÃO",VLOOKUP(A53,manipular_dados!B:X,9,FALSE())/basededados!H53,1)</f>
        <v>0.2111682575479665</v>
      </c>
      <c r="L53" t="str">
        <f>IF(VLOOKUP(A53,telefones!A:C,3,FALSE())=0," ",VLOOKUP(A53,telefones!A:C,3,FALSE()))</f>
        <v xml:space="preserve"> </v>
      </c>
      <c r="M53">
        <f>IFERROR(VLOOKUP(A53,GUELTAS!A:C,3,FALSE()),0)</f>
        <v>0</v>
      </c>
    </row>
    <row r="54" spans="1:13" x14ac:dyDescent="0.25">
      <c r="A54" t="s">
        <v>76</v>
      </c>
      <c r="B54">
        <f>VLOOKUP(A54,telefones!A:B,2,FALSE())</f>
        <v>31983708335</v>
      </c>
      <c r="C54" s="6">
        <f>VLOOKUP(A54,manipular_dados!B:X,3,FALSE())</f>
        <v>9435.67</v>
      </c>
      <c r="D54" s="6">
        <f>VLOOKUP(A54,manipular_dados!B:X,2,FALSE())</f>
        <v>90000</v>
      </c>
      <c r="E54" s="17">
        <f t="shared" si="3"/>
        <v>0.10484077777777778</v>
      </c>
      <c r="F54" s="6">
        <f t="shared" si="4"/>
        <v>64701.737142857142</v>
      </c>
      <c r="G54" s="17">
        <f t="shared" si="5"/>
        <v>0.71890819047619048</v>
      </c>
      <c r="H54" s="6">
        <f>VLOOKUP(A54,manipular_dados!B:X,8,FALSE())</f>
        <v>3936.6</v>
      </c>
      <c r="I54" s="6">
        <f>VLOOKUP(A54,manipular_dados!B:X,7,FALSE())</f>
        <v>80564.33</v>
      </c>
      <c r="J54" t="str">
        <f>IF(VLOOKUP(A54,manipular_dados!B:J,9,FALSE()) &gt; VLOOKUP(A54,manipular_dados!B:J,8,FALSE()), "SIM", "NÃO")</f>
        <v>NÃO</v>
      </c>
      <c r="K54">
        <f>IF(J54="NÃO",VLOOKUP(A54,manipular_dados!B:X,9,FALSE())/basededados!H54,1)</f>
        <v>3.4522176497485145E-2</v>
      </c>
      <c r="L54" t="str">
        <f>IF(VLOOKUP(A54,telefones!A:C,3,FALSE())=0," ",VLOOKUP(A54,telefones!A:C,3,FALSE()))</f>
        <v xml:space="preserve"> </v>
      </c>
      <c r="M54">
        <f>IFERROR(VLOOKUP(A54,GUELTAS!A:C,3,FALSE()),0)</f>
        <v>5</v>
      </c>
    </row>
    <row r="55" spans="1:13" x14ac:dyDescent="0.25">
      <c r="A55" t="s">
        <v>82</v>
      </c>
      <c r="B55">
        <f>VLOOKUP(A55,telefones!A:B,2,FALSE())</f>
        <v>31985914737</v>
      </c>
      <c r="C55" s="6">
        <f>VLOOKUP(A55,manipular_dados!B:X,3,FALSE())</f>
        <v>11023.39</v>
      </c>
      <c r="D55" s="6">
        <f>VLOOKUP(A55,manipular_dados!B:X,2,FALSE())</f>
        <v>27800</v>
      </c>
      <c r="E55" s="17">
        <f t="shared" si="3"/>
        <v>0.39652482014388485</v>
      </c>
      <c r="F55" s="6">
        <f t="shared" si="4"/>
        <v>75588.959999999992</v>
      </c>
      <c r="G55" s="17">
        <f t="shared" si="5"/>
        <v>2.719027338129496</v>
      </c>
      <c r="H55" s="6">
        <f>VLOOKUP(A55,manipular_dados!B:X,8,FALSE())</f>
        <v>820.57</v>
      </c>
      <c r="I55" s="6">
        <f>VLOOKUP(A55,manipular_dados!B:X,7,FALSE())</f>
        <v>16776.61</v>
      </c>
      <c r="J55" t="str">
        <f>IF(VLOOKUP(A55,manipular_dados!B:J,9,FALSE()) &gt; VLOOKUP(A55,manipular_dados!B:J,8,FALSE()), "SIM", "NÃO")</f>
        <v>NÃO</v>
      </c>
      <c r="K55">
        <f>IF(J55="NÃO",VLOOKUP(A55,manipular_dados!B:X,9,FALSE())/basededados!H55,1)</f>
        <v>5.4839928342493627E-2</v>
      </c>
      <c r="L55" t="str">
        <f>IF(VLOOKUP(A55,telefones!A:C,3,FALSE())=0," ",VLOOKUP(A55,telefones!A:C,3,FALSE()))</f>
        <v xml:space="preserve"> </v>
      </c>
      <c r="M55">
        <f>IFERROR(VLOOKUP(A55,GUELTAS!A:C,3,FALSE()),0)</f>
        <v>10</v>
      </c>
    </row>
    <row r="56" spans="1:13" x14ac:dyDescent="0.25">
      <c r="A56" t="s">
        <v>80</v>
      </c>
      <c r="B56">
        <f>VLOOKUP(A56,telefones!A:B,2,FALSE())</f>
        <v>32991279364</v>
      </c>
      <c r="C56" s="6">
        <f>VLOOKUP(A56,manipular_dados!B:X,3,FALSE())</f>
        <v>12143.8</v>
      </c>
      <c r="D56" s="6">
        <f>VLOOKUP(A56,manipular_dados!B:X,2,FALSE())</f>
        <v>104800</v>
      </c>
      <c r="E56" s="17">
        <f t="shared" si="3"/>
        <v>0.11587595419847327</v>
      </c>
      <c r="F56" s="6">
        <f t="shared" si="4"/>
        <v>83271.771428571417</v>
      </c>
      <c r="G56" s="17">
        <f t="shared" si="5"/>
        <v>0.79457797164667388</v>
      </c>
      <c r="H56" s="6">
        <f>VLOOKUP(A56,manipular_dados!B:X,8,FALSE())</f>
        <v>4523.8</v>
      </c>
      <c r="I56" s="6">
        <f>VLOOKUP(A56,manipular_dados!B:X,7,FALSE())</f>
        <v>92656.2</v>
      </c>
      <c r="J56" t="str">
        <f>IF(VLOOKUP(A56,manipular_dados!B:J,9,FALSE()) &gt; VLOOKUP(A56,manipular_dados!B:J,8,FALSE()), "SIM", "NÃO")</f>
        <v>NÃO</v>
      </c>
      <c r="K56">
        <f>IF(J56="NÃO",VLOOKUP(A56,manipular_dados!B:X,9,FALSE())/basededados!H56,1)</f>
        <v>1.807109067598037E-2</v>
      </c>
      <c r="L56" t="str">
        <f>IF(VLOOKUP(A56,telefones!A:C,3,FALSE())=0," ",VLOOKUP(A56,telefones!A:C,3,FALSE()))</f>
        <v xml:space="preserve"> </v>
      </c>
      <c r="M56">
        <f>IFERROR(VLOOKUP(A56,GUELTAS!A:C,3,FALSE()),0)</f>
        <v>15</v>
      </c>
    </row>
    <row r="57" spans="1:13" x14ac:dyDescent="0.25">
      <c r="A57" t="s">
        <v>64</v>
      </c>
      <c r="B57">
        <f>VLOOKUP(A57,telefones!A:B,2,FALSE())</f>
        <v>31998497542</v>
      </c>
      <c r="C57" s="6">
        <f>VLOOKUP(A57,manipular_dados!B:X,3,FALSE())</f>
        <v>12081.6</v>
      </c>
      <c r="D57" s="6">
        <f>VLOOKUP(A57,manipular_dados!B:X,2,FALSE())</f>
        <v>80000</v>
      </c>
      <c r="E57" s="17">
        <f t="shared" si="3"/>
        <v>0.15102000000000002</v>
      </c>
      <c r="F57" s="6">
        <f t="shared" si="4"/>
        <v>82845.257142857139</v>
      </c>
      <c r="G57" s="17">
        <f t="shared" si="5"/>
        <v>1.0355657142857142</v>
      </c>
      <c r="H57" s="6">
        <f>VLOOKUP(A57,manipular_dados!B:X,8,FALSE())</f>
        <v>3331.95</v>
      </c>
      <c r="I57" s="6">
        <f>VLOOKUP(A57,manipular_dados!B:X,7,FALSE())</f>
        <v>67918.399999999994</v>
      </c>
      <c r="J57" t="str">
        <f>IF(VLOOKUP(A57,manipular_dados!B:J,9,FALSE()) &gt; VLOOKUP(A57,manipular_dados!B:J,8,FALSE()), "SIM", "NÃO")</f>
        <v>NÃO</v>
      </c>
      <c r="K57">
        <f>IF(J57="NÃO",VLOOKUP(A57,manipular_dados!B:X,9,FALSE())/basededados!H57,1)</f>
        <v>0.11603715541949909</v>
      </c>
      <c r="L57" t="str">
        <f>IF(VLOOKUP(A57,telefones!A:C,3,FALSE())=0," ",VLOOKUP(A57,telefones!A:C,3,FALSE()))</f>
        <v xml:space="preserve"> </v>
      </c>
      <c r="M57">
        <f>IFERROR(VLOOKUP(A57,GUELTAS!A:C,3,FALSE()),0)</f>
        <v>30</v>
      </c>
    </row>
    <row r="58" spans="1:13" x14ac:dyDescent="0.25">
      <c r="A58" t="s">
        <v>68</v>
      </c>
      <c r="B58">
        <f>VLOOKUP(A58,telefones!A:B,2,FALSE())</f>
        <v>31995649031</v>
      </c>
      <c r="C58" s="6">
        <f>VLOOKUP(A58,manipular_dados!B:X,3,FALSE())</f>
        <v>11796.24</v>
      </c>
      <c r="D58" s="6">
        <f>VLOOKUP(A58,manipular_dados!B:X,2,FALSE())</f>
        <v>109900</v>
      </c>
      <c r="E58" s="17">
        <f t="shared" si="3"/>
        <v>0.1073361237488626</v>
      </c>
      <c r="F58" s="6">
        <f t="shared" si="4"/>
        <v>80888.502857142856</v>
      </c>
      <c r="G58" s="17">
        <f t="shared" si="5"/>
        <v>0.73601913427791499</v>
      </c>
      <c r="H58" s="6">
        <f>VLOOKUP(A58,manipular_dados!B:X,8,FALSE())</f>
        <v>4788.79</v>
      </c>
      <c r="I58" s="6">
        <f>VLOOKUP(A58,manipular_dados!B:X,7,FALSE())</f>
        <v>98103.76</v>
      </c>
      <c r="J58" t="str">
        <f>IF(VLOOKUP(A58,manipular_dados!B:J,9,FALSE()) &gt; VLOOKUP(A58,manipular_dados!B:J,8,FALSE()), "SIM", "NÃO")</f>
        <v>NÃO</v>
      </c>
      <c r="K58">
        <f>IF(J58="NÃO",VLOOKUP(A58,manipular_dados!B:X,9,FALSE())/basededados!H58,1)</f>
        <v>1.3886597658281111E-2</v>
      </c>
      <c r="L58" t="str">
        <f>IF(VLOOKUP(A58,telefones!A:C,3,FALSE())=0," ",VLOOKUP(A58,telefones!A:C,3,FALSE()))</f>
        <v xml:space="preserve"> </v>
      </c>
      <c r="M58">
        <f>IFERROR(VLOOKUP(A58,GUELTAS!A:C,3,FALSE()),0)</f>
        <v>0</v>
      </c>
    </row>
    <row r="59" spans="1:13" x14ac:dyDescent="0.25">
      <c r="A59" t="s">
        <v>132</v>
      </c>
      <c r="B59">
        <f>VLOOKUP(A59,telefones!A:B,2,FALSE())</f>
        <v>32988914195</v>
      </c>
      <c r="C59" s="6">
        <f>VLOOKUP(A59,manipular_dados!B:X,3,FALSE())</f>
        <v>2248.3200000000002</v>
      </c>
      <c r="D59" s="6">
        <f>VLOOKUP(A59,manipular_dados!B:X,2,FALSE())</f>
        <v>25000</v>
      </c>
      <c r="E59" s="17">
        <f t="shared" si="3"/>
        <v>8.9932800000000007E-2</v>
      </c>
      <c r="F59" s="6">
        <f t="shared" si="4"/>
        <v>15417.051428571429</v>
      </c>
      <c r="G59" s="17">
        <f t="shared" si="5"/>
        <v>0.61668205714285718</v>
      </c>
      <c r="H59" s="6">
        <f>VLOOKUP(A59,manipular_dados!B:X,8,FALSE())</f>
        <v>1109.8399999999999</v>
      </c>
      <c r="I59" s="6">
        <f>VLOOKUP(A59,manipular_dados!B:X,7,FALSE())</f>
        <v>22751.68</v>
      </c>
      <c r="J59" t="str">
        <f>IF(VLOOKUP(A59,manipular_dados!B:J,9,FALSE()) &gt; VLOOKUP(A59,manipular_dados!B:J,8,FALSE()), "SIM", "NÃO")</f>
        <v>NÃO</v>
      </c>
      <c r="K59">
        <f>IF(J59="NÃO",VLOOKUP(A59,manipular_dados!B:X,9,FALSE())/basededados!H59,1)</f>
        <v>0</v>
      </c>
      <c r="L59" t="str">
        <f>IF(VLOOKUP(A59,telefones!A:C,3,FALSE())=0," ",VLOOKUP(A59,telefones!A:C,3,FALSE()))</f>
        <v xml:space="preserve"> </v>
      </c>
      <c r="M59">
        <f>IFERROR(VLOOKUP(A59,GUELTAS!A:C,3,FALSE()),0)</f>
        <v>0</v>
      </c>
    </row>
    <row r="60" spans="1:13" x14ac:dyDescent="0.25">
      <c r="A60" t="s">
        <v>301</v>
      </c>
      <c r="B60">
        <f>VLOOKUP(A60,telefones!A:B,2,FALSE())</f>
        <v>31997785487</v>
      </c>
      <c r="C60" s="6">
        <f>VLOOKUP(A60,manipular_dados!B:X,3,FALSE())</f>
        <v>8737.99</v>
      </c>
      <c r="D60" s="6">
        <f>VLOOKUP(A60,manipular_dados!B:X,2,FALSE())</f>
        <v>95000</v>
      </c>
      <c r="E60" s="17">
        <f t="shared" si="3"/>
        <v>9.1978842105263151E-2</v>
      </c>
      <c r="F60" s="6">
        <f t="shared" si="4"/>
        <v>59917.645714285711</v>
      </c>
      <c r="G60" s="17">
        <f t="shared" si="5"/>
        <v>0.63071206015037595</v>
      </c>
      <c r="H60" s="6">
        <f>VLOOKUP(A60,manipular_dados!B:X,8,FALSE())</f>
        <v>4240.78</v>
      </c>
      <c r="I60" s="6">
        <f>VLOOKUP(A60,manipular_dados!B:X,7,FALSE())</f>
        <v>86262.01</v>
      </c>
      <c r="J60" t="str">
        <f>IF(VLOOKUP(A60,manipular_dados!B:J,9,FALSE()) &gt; VLOOKUP(A60,manipular_dados!B:J,8,FALSE()), "SIM", "NÃO")</f>
        <v>NÃO</v>
      </c>
      <c r="K60">
        <f>IF(J60="NÃO",VLOOKUP(A60,manipular_dados!B:X,9,FALSE())/basededados!H60,1)</f>
        <v>0.15893302647154534</v>
      </c>
      <c r="L60" t="str">
        <f>IF(VLOOKUP(A60,telefones!A:C,3,FALSE())=0," ",VLOOKUP(A60,telefones!A:C,3,FALSE()))</f>
        <v xml:space="preserve"> </v>
      </c>
      <c r="M60">
        <f>IFERROR(VLOOKUP(A60,GUELTAS!A:C,3,FALSE()),0)</f>
        <v>45</v>
      </c>
    </row>
    <row r="61" spans="1:13" x14ac:dyDescent="0.25">
      <c r="A61" t="s">
        <v>258</v>
      </c>
      <c r="B61">
        <f>VLOOKUP(A61,telefones!A:B,2,FALSE())</f>
        <v>24992717279</v>
      </c>
      <c r="C61" s="6">
        <f>VLOOKUP(A61,manipular_dados!B:X,3,FALSE())</f>
        <v>14560.03</v>
      </c>
      <c r="D61" s="6">
        <f>VLOOKUP(A61,manipular_dados!B:X,2,FALSE())</f>
        <v>105000</v>
      </c>
      <c r="E61" s="17">
        <f t="shared" si="3"/>
        <v>0.13866695238095239</v>
      </c>
      <c r="F61" s="6">
        <f t="shared" si="4"/>
        <v>99840.205714285708</v>
      </c>
      <c r="G61" s="17">
        <f t="shared" si="5"/>
        <v>0.95085910204081625</v>
      </c>
      <c r="H61" s="6">
        <f>VLOOKUP(A61,manipular_dados!B:X,8,FALSE())</f>
        <v>4440.3500000000004</v>
      </c>
      <c r="I61" s="6">
        <f>VLOOKUP(A61,manipular_dados!B:X,7,FALSE())</f>
        <v>90439.97</v>
      </c>
      <c r="J61" t="str">
        <f>IF(VLOOKUP(A61,manipular_dados!B:J,9,FALSE()) &gt; VLOOKUP(A61,manipular_dados!B:J,8,FALSE()), "SIM", "NÃO")</f>
        <v>NÃO</v>
      </c>
      <c r="K61">
        <f>IF(J61="NÃO",VLOOKUP(A61,manipular_dados!B:X,9,FALSE())/basededados!H61,1)</f>
        <v>0.13224633193329355</v>
      </c>
      <c r="L61" t="str">
        <f>IF(VLOOKUP(A61,telefones!A:C,3,FALSE())=0," ",VLOOKUP(A61,telefones!A:C,3,FALSE()))</f>
        <v xml:space="preserve"> </v>
      </c>
      <c r="M61">
        <f>IFERROR(VLOOKUP(A61,GUELTAS!A:C,3,FALSE()),0)</f>
        <v>12.5</v>
      </c>
    </row>
    <row r="62" spans="1:13" x14ac:dyDescent="0.25">
      <c r="A62" t="s">
        <v>144</v>
      </c>
      <c r="B62">
        <f>VLOOKUP(A62,telefones!A:B,2,FALSE())</f>
        <v>32988582031</v>
      </c>
      <c r="C62" s="6">
        <f>VLOOKUP(A62,manipular_dados!B:X,3,FALSE())</f>
        <v>94.66</v>
      </c>
      <c r="D62" s="6">
        <f>VLOOKUP(A62,manipular_dados!B:X,2,FALSE())</f>
        <v>30000</v>
      </c>
      <c r="E62" s="17">
        <f t="shared" si="3"/>
        <v>3.1553333333333333E-3</v>
      </c>
      <c r="F62" s="6">
        <f t="shared" si="4"/>
        <v>649.09714285714279</v>
      </c>
      <c r="G62" s="17">
        <f t="shared" si="5"/>
        <v>2.1636571428571425E-2</v>
      </c>
      <c r="H62" s="6">
        <f>VLOOKUP(A62,manipular_dados!B:X,8,FALSE())</f>
        <v>1458.8</v>
      </c>
      <c r="I62" s="6">
        <f>VLOOKUP(A62,manipular_dados!B:X,7,FALSE())</f>
        <v>29905.34</v>
      </c>
      <c r="J62" t="str">
        <f>IF(VLOOKUP(A62,manipular_dados!B:J,9,FALSE()) &gt; VLOOKUP(A62,manipular_dados!B:J,8,FALSE()), "SIM", "NÃO")</f>
        <v>NÃO</v>
      </c>
      <c r="K62">
        <f>IF(J62="NÃO",VLOOKUP(A62,manipular_dados!B:X,9,FALSE())/basededados!H62,1)</f>
        <v>0</v>
      </c>
      <c r="L62" t="str">
        <f>IF(VLOOKUP(A62,telefones!A:C,3,FALSE())=0," ",VLOOKUP(A62,telefones!A:C,3,FALSE()))</f>
        <v xml:space="preserve"> </v>
      </c>
      <c r="M62">
        <f>IFERROR(VLOOKUP(A62,GUELTAS!A:C,3,FALSE()),0)</f>
        <v>10</v>
      </c>
    </row>
    <row r="63" spans="1:13" x14ac:dyDescent="0.25">
      <c r="A63" t="s">
        <v>317</v>
      </c>
      <c r="B63">
        <f>VLOOKUP(A63,telefones!A:B,2,FALSE())</f>
        <v>32998505021</v>
      </c>
      <c r="C63" s="6">
        <f>VLOOKUP(A63,manipular_dados!B:X,3,FALSE())</f>
        <v>8964.3700000000008</v>
      </c>
      <c r="D63" s="6">
        <f>VLOOKUP(A63,manipular_dados!B:X,2,FALSE())</f>
        <v>200000</v>
      </c>
      <c r="E63" s="17">
        <f t="shared" si="3"/>
        <v>4.4821850000000003E-2</v>
      </c>
      <c r="F63" s="6">
        <f t="shared" si="4"/>
        <v>61469.965714285718</v>
      </c>
      <c r="G63" s="17">
        <f t="shared" si="5"/>
        <v>0.30734982857142856</v>
      </c>
      <c r="H63" s="6">
        <f>VLOOKUP(A63,manipular_dados!B:X,8,FALSE())</f>
        <v>9358.11</v>
      </c>
      <c r="I63" s="6">
        <f>VLOOKUP(A63,manipular_dados!B:X,7,FALSE())</f>
        <v>191035.63</v>
      </c>
      <c r="J63" t="str">
        <f>IF(VLOOKUP(A63,manipular_dados!B:J,9,FALSE()) &gt; VLOOKUP(A63,manipular_dados!B:J,8,FALSE()), "SIM", "NÃO")</f>
        <v>NÃO</v>
      </c>
      <c r="K63">
        <f>IF(J63="NÃO",VLOOKUP(A63,manipular_dados!B:X,9,FALSE())/basededados!H63,1)</f>
        <v>8.6085758769666093E-2</v>
      </c>
      <c r="L63" t="str">
        <f>IF(VLOOKUP(A63,telefones!A:C,3,FALSE())=0," ",VLOOKUP(A63,telefones!A:C,3,FALSE()))</f>
        <v xml:space="preserve"> </v>
      </c>
      <c r="M63">
        <f>IFERROR(VLOOKUP(A63,GUELTAS!A:C,3,FALSE()),0)</f>
        <v>0</v>
      </c>
    </row>
    <row r="64" spans="1:13" x14ac:dyDescent="0.25">
      <c r="A64" t="s">
        <v>124</v>
      </c>
      <c r="B64">
        <f>VLOOKUP(A64,telefones!A:B,2,FALSE())</f>
        <v>32988332337</v>
      </c>
      <c r="C64" s="6">
        <f>VLOOKUP(A64,manipular_dados!B:X,3,FALSE())</f>
        <v>3580.64</v>
      </c>
      <c r="D64" s="6">
        <f>VLOOKUP(A64,manipular_dados!B:X,2,FALSE())</f>
        <v>50000</v>
      </c>
      <c r="E64" s="17">
        <f t="shared" si="3"/>
        <v>7.1612800000000004E-2</v>
      </c>
      <c r="F64" s="6">
        <f t="shared" si="4"/>
        <v>24552.959999999999</v>
      </c>
      <c r="G64" s="17">
        <f t="shared" si="5"/>
        <v>0.49105919999999997</v>
      </c>
      <c r="H64" s="6">
        <f>VLOOKUP(A64,manipular_dados!B:X,8,FALSE())</f>
        <v>2264.36</v>
      </c>
      <c r="I64" s="6">
        <f>VLOOKUP(A64,manipular_dados!B:X,7,FALSE())</f>
        <v>46419.360000000001</v>
      </c>
      <c r="J64" t="str">
        <f>IF(VLOOKUP(A64,manipular_dados!B:J,9,FALSE()) &gt; VLOOKUP(A64,manipular_dados!B:J,8,FALSE()), "SIM", "NÃO")</f>
        <v>NÃO</v>
      </c>
      <c r="K64">
        <f>IF(J64="NÃO",VLOOKUP(A64,manipular_dados!B:X,9,FALSE())/basededados!H64,1)</f>
        <v>0</v>
      </c>
      <c r="L64" t="str">
        <f>IF(VLOOKUP(A64,telefones!A:C,3,FALSE())=0," ",VLOOKUP(A64,telefones!A:C,3,FALSE()))</f>
        <v xml:space="preserve"> </v>
      </c>
      <c r="M64">
        <f>IFERROR(VLOOKUP(A64,GUELTAS!A:C,3,FALSE()),0)</f>
        <v>0</v>
      </c>
    </row>
    <row r="65" spans="1:13" x14ac:dyDescent="0.25">
      <c r="A65" t="s">
        <v>96</v>
      </c>
      <c r="B65">
        <f>VLOOKUP(A65,telefones!A:B,2,FALSE())</f>
        <v>22997335858</v>
      </c>
      <c r="C65" s="6">
        <f>VLOOKUP(A65,manipular_dados!B:X,3,FALSE())</f>
        <v>7973.08</v>
      </c>
      <c r="D65" s="6">
        <f>VLOOKUP(A65,manipular_dados!B:X,2,FALSE())</f>
        <v>87000</v>
      </c>
      <c r="E65" s="17">
        <f t="shared" si="3"/>
        <v>9.1644597701149424E-2</v>
      </c>
      <c r="F65" s="6">
        <f t="shared" si="4"/>
        <v>54672.548571428568</v>
      </c>
      <c r="G65" s="17">
        <f t="shared" si="5"/>
        <v>0.6284200985221674</v>
      </c>
      <c r="H65" s="6">
        <f>VLOOKUP(A65,manipular_dados!B:X,8,FALSE())</f>
        <v>3854.97</v>
      </c>
      <c r="I65" s="6">
        <f>VLOOKUP(A65,manipular_dados!B:X,7,FALSE())</f>
        <v>79026.92</v>
      </c>
      <c r="J65" t="str">
        <f>IF(VLOOKUP(A65,manipular_dados!B:J,9,FALSE()) &gt; VLOOKUP(A65,manipular_dados!B:J,8,FALSE()), "SIM", "NÃO")</f>
        <v>NÃO</v>
      </c>
      <c r="K65">
        <f>IF(J65="NÃO",VLOOKUP(A65,manipular_dados!B:X,9,FALSE())/basededados!H65,1)</f>
        <v>0</v>
      </c>
      <c r="L65" t="str">
        <f>IF(VLOOKUP(A65,telefones!A:C,3,FALSE())=0," ",VLOOKUP(A65,telefones!A:C,3,FALSE()))</f>
        <v xml:space="preserve"> </v>
      </c>
      <c r="M65">
        <f>IFERROR(VLOOKUP(A65,GUELTAS!A:C,3,FALSE()),0)</f>
        <v>0</v>
      </c>
    </row>
    <row r="66" spans="1:13" x14ac:dyDescent="0.25">
      <c r="A66" t="s">
        <v>335</v>
      </c>
      <c r="B66">
        <f>VLOOKUP(A66,telefones!A:B,2,FALSE())</f>
        <v>32984504835</v>
      </c>
      <c r="C66" s="6">
        <f>VLOOKUP(A66,manipular_dados!B:X,3,FALSE())</f>
        <v>10730.08</v>
      </c>
      <c r="D66" s="6">
        <f>VLOOKUP(A66,manipular_dados!B:X,2,FALSE())</f>
        <v>140000</v>
      </c>
      <c r="E66" s="17">
        <f t="shared" ref="E66:E97" si="6">C66/D66</f>
        <v>7.6643428571428571E-2</v>
      </c>
      <c r="F66" s="6">
        <f t="shared" ref="F66:F73" si="7">C66*(24/3.5)</f>
        <v>73577.69142857143</v>
      </c>
      <c r="G66" s="17">
        <f t="shared" ref="G66:G97" si="8">F66/D66</f>
        <v>0.52555493877551018</v>
      </c>
      <c r="H66" s="6">
        <f>VLOOKUP(A66,manipular_dados!B:X,8,FALSE())</f>
        <v>6306.6</v>
      </c>
      <c r="I66" s="6">
        <f>VLOOKUP(A66,manipular_dados!B:X,7,FALSE())</f>
        <v>129269.92</v>
      </c>
      <c r="J66" t="str">
        <f>IF(VLOOKUP(A66,manipular_dados!B:J,9,FALSE()) &gt; VLOOKUP(A66,manipular_dados!B:J,8,FALSE()), "SIM", "NÃO")</f>
        <v>NÃO</v>
      </c>
      <c r="K66">
        <f>IF(J66="NÃO",VLOOKUP(A66,manipular_dados!B:X,9,FALSE())/basededados!H66,1)</f>
        <v>2.4418862778676307E-3</v>
      </c>
      <c r="L66" t="str">
        <f>IF(VLOOKUP(A66,telefones!A:C,3,FALSE())=0," ",VLOOKUP(A66,telefones!A:C,3,FALSE()))</f>
        <v xml:space="preserve"> </v>
      </c>
      <c r="M66">
        <f>IFERROR(VLOOKUP(A66,GUELTAS!A:C,3,FALSE()),0)</f>
        <v>0</v>
      </c>
    </row>
    <row r="67" spans="1:13" x14ac:dyDescent="0.25">
      <c r="A67" t="s">
        <v>118</v>
      </c>
      <c r="B67">
        <f>VLOOKUP(A67,telefones!A:B,2,FALSE())</f>
        <v>31998603005</v>
      </c>
      <c r="C67" s="6">
        <f>VLOOKUP(A67,manipular_dados!B:X,3,FALSE())</f>
        <v>5123.5</v>
      </c>
      <c r="D67" s="6">
        <f>VLOOKUP(A67,manipular_dados!B:X,2,FALSE())</f>
        <v>60000</v>
      </c>
      <c r="E67" s="17">
        <f t="shared" si="6"/>
        <v>8.5391666666666671E-2</v>
      </c>
      <c r="F67" s="6">
        <f t="shared" si="7"/>
        <v>35132.571428571428</v>
      </c>
      <c r="G67" s="17">
        <f t="shared" si="8"/>
        <v>0.58554285714285714</v>
      </c>
      <c r="H67" s="6">
        <f>VLOOKUP(A67,manipular_dados!B:X,8,FALSE())</f>
        <v>2676.9</v>
      </c>
      <c r="I67" s="6">
        <f>VLOOKUP(A67,manipular_dados!B:X,7,FALSE())</f>
        <v>54876.5</v>
      </c>
      <c r="J67" t="str">
        <f>IF(VLOOKUP(A67,manipular_dados!B:J,9,FALSE()) &gt; VLOOKUP(A67,manipular_dados!B:J,8,FALSE()), "SIM", "NÃO")</f>
        <v>NÃO</v>
      </c>
      <c r="K67">
        <f>IF(J67="NÃO",VLOOKUP(A67,manipular_dados!B:X,9,FALSE())/basededados!H67,1)</f>
        <v>0</v>
      </c>
      <c r="L67" t="str">
        <f>IF(VLOOKUP(A67,telefones!A:C,3,FALSE())=0," ",VLOOKUP(A67,telefones!A:C,3,FALSE()))</f>
        <v xml:space="preserve"> </v>
      </c>
      <c r="M67">
        <f>IFERROR(VLOOKUP(A67,GUELTAS!A:C,3,FALSE()),0)</f>
        <v>10</v>
      </c>
    </row>
    <row r="68" spans="1:13" x14ac:dyDescent="0.25">
      <c r="A68" t="s">
        <v>302</v>
      </c>
      <c r="B68">
        <f>VLOOKUP(A68,telefones!A:B,2,FALSE())</f>
        <v>31971442045</v>
      </c>
      <c r="C68" s="6">
        <f>VLOOKUP(A68,manipular_dados!B:X,3,FALSE())</f>
        <v>5096.66</v>
      </c>
      <c r="D68" s="6">
        <f>VLOOKUP(A68,manipular_dados!B:X,2,FALSE())</f>
        <v>90000</v>
      </c>
      <c r="E68" s="17">
        <f t="shared" si="6"/>
        <v>5.6629555555555551E-2</v>
      </c>
      <c r="F68" s="6">
        <f t="shared" si="7"/>
        <v>34948.525714285708</v>
      </c>
      <c r="G68" s="17">
        <f t="shared" si="8"/>
        <v>0.38831695238095232</v>
      </c>
      <c r="H68" s="6">
        <f>VLOOKUP(A68,manipular_dados!B:X,8,FALSE())</f>
        <v>4159.8500000000004</v>
      </c>
      <c r="I68" s="6">
        <f>VLOOKUP(A68,manipular_dados!B:X,7,FALSE())</f>
        <v>84903.34</v>
      </c>
      <c r="J68" t="str">
        <f>IF(VLOOKUP(A68,manipular_dados!B:J,9,FALSE()) &gt; VLOOKUP(A68,manipular_dados!B:J,8,FALSE()), "SIM", "NÃO")</f>
        <v>NÃO</v>
      </c>
      <c r="K68">
        <f>IF(J68="NÃO",VLOOKUP(A68,manipular_dados!B:X,9,FALSE())/basededados!H68,1)</f>
        <v>8.9810930682596726E-2</v>
      </c>
      <c r="L68" t="str">
        <f>IF(VLOOKUP(A68,telefones!A:C,3,FALSE())=0," ",VLOOKUP(A68,telefones!A:C,3,FALSE()))</f>
        <v xml:space="preserve"> </v>
      </c>
      <c r="M68">
        <f>IFERROR(VLOOKUP(A68,GUELTAS!A:C,3,FALSE()),0)</f>
        <v>10</v>
      </c>
    </row>
    <row r="69" spans="1:13" x14ac:dyDescent="0.25">
      <c r="A69" t="s">
        <v>70</v>
      </c>
      <c r="B69">
        <f>VLOOKUP(A69,telefones!A:B,2,FALSE())</f>
        <v>32988969893</v>
      </c>
      <c r="C69" s="6">
        <f>VLOOKUP(A69,manipular_dados!B:X,3,FALSE())</f>
        <v>14418.02</v>
      </c>
      <c r="D69" s="6">
        <f>VLOOKUP(A69,manipular_dados!B:X,2,FALSE())</f>
        <v>105000</v>
      </c>
      <c r="E69" s="17">
        <f t="shared" si="6"/>
        <v>0.13731447619047618</v>
      </c>
      <c r="F69" s="6">
        <f t="shared" si="7"/>
        <v>98866.422857142854</v>
      </c>
      <c r="G69" s="17">
        <f t="shared" si="8"/>
        <v>0.94158497959183673</v>
      </c>
      <c r="H69" s="6">
        <f>VLOOKUP(A69,manipular_dados!B:X,8,FALSE())</f>
        <v>4645.2299999999996</v>
      </c>
      <c r="I69" s="6">
        <f>VLOOKUP(A69,manipular_dados!B:X,7,FALSE())</f>
        <v>90581.98</v>
      </c>
      <c r="J69" t="str">
        <f>IF(VLOOKUP(A69,manipular_dados!B:J,9,FALSE()) &gt; VLOOKUP(A69,manipular_dados!B:J,8,FALSE()), "SIM", "NÃO")</f>
        <v>NÃO</v>
      </c>
      <c r="K69">
        <f>IF(J69="NÃO",VLOOKUP(A69,manipular_dados!B:X,9,FALSE())/basededados!H69,1)</f>
        <v>0</v>
      </c>
      <c r="L69" t="str">
        <f>IF(VLOOKUP(A69,telefones!A:C,3,FALSE())=0," ",VLOOKUP(A69,telefones!A:C,3,FALSE()))</f>
        <v xml:space="preserve"> </v>
      </c>
      <c r="M69">
        <f>IFERROR(VLOOKUP(A69,GUELTAS!A:C,3,FALSE()),0)</f>
        <v>20</v>
      </c>
    </row>
    <row r="70" spans="1:13" x14ac:dyDescent="0.25">
      <c r="A70" t="s">
        <v>54</v>
      </c>
      <c r="B70">
        <f>VLOOKUP(A70,telefones!A:B,2,FALSE())</f>
        <v>31982711872</v>
      </c>
      <c r="C70" s="6">
        <f>VLOOKUP(A70,manipular_dados!B:X,3,FALSE())</f>
        <v>15551.6</v>
      </c>
      <c r="D70" s="6">
        <f>VLOOKUP(A70,manipular_dados!B:X,2,FALSE())</f>
        <v>112600</v>
      </c>
      <c r="E70" s="17">
        <f t="shared" si="6"/>
        <v>0.13811367673179398</v>
      </c>
      <c r="F70" s="6">
        <f t="shared" si="7"/>
        <v>106639.54285714285</v>
      </c>
      <c r="G70" s="17">
        <f t="shared" si="8"/>
        <v>0.94706521187515846</v>
      </c>
      <c r="H70" s="6">
        <f>VLOOKUP(A70,manipular_dados!B:X,8,FALSE())</f>
        <v>4737.43</v>
      </c>
      <c r="I70" s="6">
        <f>VLOOKUP(A70,manipular_dados!B:X,7,FALSE())</f>
        <v>97048.4</v>
      </c>
      <c r="J70" t="str">
        <f>IF(VLOOKUP(A70,manipular_dados!B:J,9,FALSE()) &gt; VLOOKUP(A70,manipular_dados!B:J,8,FALSE()), "SIM", "NÃO")</f>
        <v>NÃO</v>
      </c>
      <c r="K70">
        <f>IF(J70="NÃO",VLOOKUP(A70,manipular_dados!B:X,9,FALSE())/basededados!H70,1)</f>
        <v>1.4564859005832275E-2</v>
      </c>
      <c r="L70" t="str">
        <f>IF(VLOOKUP(A70,telefones!A:C,3,FALSE())=0," ",VLOOKUP(A70,telefones!A:C,3,FALSE()))</f>
        <v xml:space="preserve"> </v>
      </c>
      <c r="M70">
        <f>IFERROR(VLOOKUP(A70,GUELTAS!A:C,3,FALSE()),0)</f>
        <v>0</v>
      </c>
    </row>
    <row r="71" spans="1:13" x14ac:dyDescent="0.25">
      <c r="A71" t="s">
        <v>342</v>
      </c>
      <c r="B71">
        <f>VLOOKUP(A71,telefones!A:B,2,FALSE())</f>
        <v>84996165899</v>
      </c>
      <c r="C71" s="6">
        <f>VLOOKUP(A71,manipular_dados!B:X,3,FALSE())</f>
        <v>4489.21</v>
      </c>
      <c r="D71" s="6">
        <f>VLOOKUP(A71,manipular_dados!B:X,2,FALSE())</f>
        <v>62500</v>
      </c>
      <c r="E71" s="17">
        <f t="shared" si="6"/>
        <v>7.1827360000000007E-2</v>
      </c>
      <c r="F71" s="6">
        <f t="shared" si="7"/>
        <v>30783.154285714285</v>
      </c>
      <c r="G71" s="17">
        <f t="shared" si="8"/>
        <v>0.49253046857142857</v>
      </c>
      <c r="H71" s="6">
        <f>VLOOKUP(A71,manipular_dados!B:X,8,FALSE())</f>
        <v>2829.79</v>
      </c>
      <c r="I71" s="6">
        <f>VLOOKUP(A71,manipular_dados!B:X,7,FALSE())</f>
        <v>58010.79</v>
      </c>
      <c r="J71" t="str">
        <f>IF(VLOOKUP(A71,manipular_dados!B:J,9,FALSE()) &gt; VLOOKUP(A71,manipular_dados!B:J,8,FALSE()), "SIM", "NÃO")</f>
        <v>NÃO</v>
      </c>
      <c r="K71">
        <f>IF(J71="NÃO",VLOOKUP(A71,manipular_dados!B:X,9,FALSE())/basededados!H71,1)</f>
        <v>0</v>
      </c>
      <c r="L71" t="str">
        <f>IF(VLOOKUP(A71,telefones!A:C,3,FALSE())=0," ",VLOOKUP(A71,telefones!A:C,3,FALSE()))</f>
        <v xml:space="preserve"> </v>
      </c>
      <c r="M71">
        <f>IFERROR(VLOOKUP(A71,GUELTAS!A:C,3,FALSE()),0)</f>
        <v>5</v>
      </c>
    </row>
    <row r="72" spans="1:13" x14ac:dyDescent="0.25">
      <c r="A72" t="s">
        <v>40</v>
      </c>
      <c r="B72">
        <f>VLOOKUP(A72,telefones!A:B,2,FALSE())</f>
        <v>32988257339</v>
      </c>
      <c r="C72" s="6">
        <f>VLOOKUP(A72,manipular_dados!B:X,3,FALSE())</f>
        <v>26085.87</v>
      </c>
      <c r="D72" s="6">
        <f>VLOOKUP(A72,manipular_dados!B:X,2,FALSE())</f>
        <v>300000</v>
      </c>
      <c r="E72" s="17">
        <f t="shared" si="6"/>
        <v>8.69529E-2</v>
      </c>
      <c r="F72" s="6">
        <f t="shared" si="7"/>
        <v>178874.53714285712</v>
      </c>
      <c r="G72" s="17">
        <f t="shared" si="8"/>
        <v>0.59624845714285712</v>
      </c>
      <c r="H72" s="6">
        <f>VLOOKUP(A72,manipular_dados!B:X,8,FALSE())</f>
        <v>13361.66</v>
      </c>
      <c r="I72" s="6">
        <f>VLOOKUP(A72,manipular_dados!B:X,7,FALSE())</f>
        <v>273914.13</v>
      </c>
      <c r="J72" t="str">
        <f>IF(VLOOKUP(A72,manipular_dados!B:J,9,FALSE()) &gt; VLOOKUP(A72,manipular_dados!B:J,8,FALSE()), "SIM", "NÃO")</f>
        <v>NÃO</v>
      </c>
      <c r="K72">
        <f>IF(J72="NÃO",VLOOKUP(A72,manipular_dados!B:X,9,FALSE())/basededados!H72,1)</f>
        <v>0</v>
      </c>
      <c r="L72" t="str">
        <f>IF(VLOOKUP(A72,telefones!A:C,3,FALSE())=0," ",VLOOKUP(A72,telefones!A:C,3,FALSE()))</f>
        <v xml:space="preserve"> </v>
      </c>
      <c r="M72">
        <f>IFERROR(VLOOKUP(A72,GUELTAS!A:C,3,FALSE()),0)</f>
        <v>0</v>
      </c>
    </row>
    <row r="73" spans="1:13" x14ac:dyDescent="0.25">
      <c r="A73" t="s">
        <v>289</v>
      </c>
      <c r="B73">
        <f>VLOOKUP(A73,telefones!A:B,2,FALSE())</f>
        <v>32999788400</v>
      </c>
      <c r="C73" s="6">
        <f>VLOOKUP(A73,manipular_dados!B:X,3,FALSE())</f>
        <v>9509.2099999999991</v>
      </c>
      <c r="D73" s="6">
        <f>VLOOKUP(A73,manipular_dados!B:X,2,FALSE())</f>
        <v>193500</v>
      </c>
      <c r="E73" s="17">
        <f t="shared" si="6"/>
        <v>4.9143204134366923E-2</v>
      </c>
      <c r="F73" s="6">
        <f t="shared" si="7"/>
        <v>65206.011428571423</v>
      </c>
      <c r="G73" s="17">
        <f t="shared" si="8"/>
        <v>0.33698197120708745</v>
      </c>
      <c r="H73" s="6">
        <f>VLOOKUP(A73,manipular_dados!B:X,8,FALSE())</f>
        <v>8977.07</v>
      </c>
      <c r="I73" s="6">
        <f>VLOOKUP(A73,manipular_dados!B:X,7,FALSE())</f>
        <v>183990.79</v>
      </c>
      <c r="J73" t="str">
        <f>IF(VLOOKUP(A73,manipular_dados!B:J,9,FALSE()) &gt; VLOOKUP(A73,manipular_dados!B:J,8,FALSE()), "SIM", "NÃO")</f>
        <v>NÃO</v>
      </c>
      <c r="K73">
        <f>IF(J73="NÃO",VLOOKUP(A73,manipular_dados!B:X,9,FALSE())/basededados!H73,1)</f>
        <v>4.3521995484049917E-3</v>
      </c>
      <c r="L73" t="str">
        <f>IF(VLOOKUP(A73,telefones!A:C,3,FALSE())=0," ",VLOOKUP(A73,telefones!A:C,3,FALSE()))</f>
        <v xml:space="preserve"> </v>
      </c>
      <c r="M73">
        <f>IFERROR(VLOOKUP(A73,GUELTAS!A:C,3,FALSE()),0)</f>
        <v>0</v>
      </c>
    </row>
  </sheetData>
  <autoFilter ref="A1:M73" xr:uid="{00000000-0001-0000-0000-000000000000}"/>
  <sortState xmlns:xlrd2="http://schemas.microsoft.com/office/spreadsheetml/2017/richdata2" ref="A2:M73">
    <sortCondition ref="A2:A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BC22-CC88-4991-B92F-02AC25DB6CA6}">
  <dimension ref="A1:D42"/>
  <sheetViews>
    <sheetView topLeftCell="A10" workbookViewId="0">
      <selection activeCell="A2" sqref="A2"/>
    </sheetView>
  </sheetViews>
  <sheetFormatPr defaultRowHeight="15" x14ac:dyDescent="0.25"/>
  <cols>
    <col min="1" max="1" width="35.28515625" bestFit="1" customWidth="1"/>
    <col min="3" max="3" width="16.85546875" bestFit="1" customWidth="1"/>
  </cols>
  <sheetData>
    <row r="1" spans="1:4" ht="15.75" thickBot="1" x14ac:dyDescent="0.3">
      <c r="A1" s="8" t="s">
        <v>347</v>
      </c>
      <c r="B1" s="8" t="s">
        <v>348</v>
      </c>
      <c r="C1" s="8" t="s">
        <v>349</v>
      </c>
      <c r="D1" s="15" t="s">
        <v>356</v>
      </c>
    </row>
    <row r="2" spans="1:4" x14ac:dyDescent="0.25">
      <c r="A2" s="9" t="s">
        <v>31</v>
      </c>
      <c r="B2" s="9">
        <v>1</v>
      </c>
      <c r="C2" s="10">
        <v>15</v>
      </c>
      <c r="D2" s="9" t="s">
        <v>357</v>
      </c>
    </row>
    <row r="3" spans="1:4" x14ac:dyDescent="0.25">
      <c r="A3" s="11" t="s">
        <v>38</v>
      </c>
      <c r="B3" s="11">
        <v>8</v>
      </c>
      <c r="C3" s="12">
        <v>10</v>
      </c>
      <c r="D3" s="11" t="s">
        <v>357</v>
      </c>
    </row>
    <row r="4" spans="1:4" x14ac:dyDescent="0.25">
      <c r="A4" s="11" t="s">
        <v>92</v>
      </c>
      <c r="B4" s="11">
        <v>17</v>
      </c>
      <c r="C4" s="12">
        <v>10</v>
      </c>
      <c r="D4" s="11" t="s">
        <v>357</v>
      </c>
    </row>
    <row r="5" spans="1:4" x14ac:dyDescent="0.25">
      <c r="A5" s="11" t="s">
        <v>315</v>
      </c>
      <c r="B5" s="11">
        <v>3</v>
      </c>
      <c r="C5" s="12">
        <v>10</v>
      </c>
      <c r="D5" s="11" t="s">
        <v>357</v>
      </c>
    </row>
    <row r="6" spans="1:4" x14ac:dyDescent="0.25">
      <c r="A6" s="11" t="s">
        <v>286</v>
      </c>
      <c r="B6" s="11">
        <v>10</v>
      </c>
      <c r="C6" s="12">
        <v>5</v>
      </c>
      <c r="D6" s="11" t="s">
        <v>357</v>
      </c>
    </row>
    <row r="7" spans="1:4" x14ac:dyDescent="0.25">
      <c r="A7" s="11" t="s">
        <v>84</v>
      </c>
      <c r="B7" s="11">
        <v>13</v>
      </c>
      <c r="C7" s="12">
        <v>30</v>
      </c>
      <c r="D7" s="11" t="s">
        <v>357</v>
      </c>
    </row>
    <row r="8" spans="1:4" x14ac:dyDescent="0.25">
      <c r="A8" s="11" t="s">
        <v>295</v>
      </c>
      <c r="B8" s="11">
        <v>7</v>
      </c>
      <c r="C8" s="12">
        <v>10</v>
      </c>
      <c r="D8" s="11" t="s">
        <v>357</v>
      </c>
    </row>
    <row r="9" spans="1:4" x14ac:dyDescent="0.25">
      <c r="A9" s="11" t="s">
        <v>58</v>
      </c>
      <c r="B9" s="11">
        <v>34</v>
      </c>
      <c r="C9" s="12">
        <v>60</v>
      </c>
      <c r="D9" s="11" t="s">
        <v>357</v>
      </c>
    </row>
    <row r="10" spans="1:4" x14ac:dyDescent="0.25">
      <c r="A10" s="11" t="s">
        <v>122</v>
      </c>
      <c r="B10" s="11">
        <v>32</v>
      </c>
      <c r="C10" s="12">
        <v>20</v>
      </c>
      <c r="D10" s="11" t="s">
        <v>357</v>
      </c>
    </row>
    <row r="11" spans="1:4" x14ac:dyDescent="0.25">
      <c r="A11" s="11" t="s">
        <v>88</v>
      </c>
      <c r="B11" s="11">
        <v>32</v>
      </c>
      <c r="C11" s="12">
        <v>35</v>
      </c>
      <c r="D11" s="11" t="s">
        <v>357</v>
      </c>
    </row>
    <row r="12" spans="1:4" x14ac:dyDescent="0.25">
      <c r="A12" s="11" t="s">
        <v>298</v>
      </c>
      <c r="B12" s="11">
        <v>7</v>
      </c>
      <c r="C12" s="12">
        <v>5</v>
      </c>
      <c r="D12" s="11" t="s">
        <v>357</v>
      </c>
    </row>
    <row r="13" spans="1:4" x14ac:dyDescent="0.25">
      <c r="A13" s="11" t="s">
        <v>72</v>
      </c>
      <c r="B13" s="11">
        <v>33</v>
      </c>
      <c r="C13" s="12">
        <v>20</v>
      </c>
      <c r="D13" s="11" t="s">
        <v>357</v>
      </c>
    </row>
    <row r="14" spans="1:4" x14ac:dyDescent="0.25">
      <c r="A14" s="11" t="s">
        <v>90</v>
      </c>
      <c r="B14" s="11">
        <v>4</v>
      </c>
      <c r="C14" s="12">
        <v>20</v>
      </c>
      <c r="D14" s="11" t="s">
        <v>357</v>
      </c>
    </row>
    <row r="15" spans="1:4" x14ac:dyDescent="0.25">
      <c r="A15" s="11" t="s">
        <v>44</v>
      </c>
      <c r="B15" s="11">
        <v>26</v>
      </c>
      <c r="C15" s="12">
        <v>25</v>
      </c>
      <c r="D15" s="11" t="s">
        <v>357</v>
      </c>
    </row>
    <row r="16" spans="1:4" x14ac:dyDescent="0.25">
      <c r="A16" s="11" t="s">
        <v>353</v>
      </c>
      <c r="B16" s="11">
        <v>11</v>
      </c>
      <c r="C16" s="12">
        <v>5</v>
      </c>
      <c r="D16" s="11" t="s">
        <v>357</v>
      </c>
    </row>
    <row r="17" spans="1:4" x14ac:dyDescent="0.25">
      <c r="A17" s="11" t="s">
        <v>106</v>
      </c>
      <c r="B17" s="11">
        <v>14</v>
      </c>
      <c r="C17" s="12">
        <v>10</v>
      </c>
      <c r="D17" s="11" t="s">
        <v>357</v>
      </c>
    </row>
    <row r="18" spans="1:4" x14ac:dyDescent="0.25">
      <c r="A18" s="11" t="s">
        <v>282</v>
      </c>
      <c r="B18" s="11">
        <v>3</v>
      </c>
      <c r="C18" s="12">
        <v>5</v>
      </c>
      <c r="D18" s="11" t="s">
        <v>357</v>
      </c>
    </row>
    <row r="19" spans="1:4" x14ac:dyDescent="0.25">
      <c r="A19" s="11" t="s">
        <v>50</v>
      </c>
      <c r="B19" s="11">
        <v>4</v>
      </c>
      <c r="C19" s="12">
        <v>15</v>
      </c>
      <c r="D19" s="11" t="s">
        <v>357</v>
      </c>
    </row>
    <row r="20" spans="1:4" x14ac:dyDescent="0.25">
      <c r="A20" s="14" t="s">
        <v>354</v>
      </c>
      <c r="B20" s="14">
        <v>35</v>
      </c>
      <c r="C20" s="12">
        <v>2.5</v>
      </c>
      <c r="D20" s="14" t="s">
        <v>357</v>
      </c>
    </row>
    <row r="21" spans="1:4" x14ac:dyDescent="0.25">
      <c r="A21" s="11" t="s">
        <v>34</v>
      </c>
      <c r="B21" s="11">
        <v>33</v>
      </c>
      <c r="C21" s="12">
        <v>65</v>
      </c>
      <c r="D21" s="11" t="s">
        <v>357</v>
      </c>
    </row>
    <row r="22" spans="1:4" x14ac:dyDescent="0.25">
      <c r="A22" s="11" t="s">
        <v>56</v>
      </c>
      <c r="B22" s="11">
        <v>25</v>
      </c>
      <c r="C22" s="12">
        <v>5</v>
      </c>
      <c r="D22" s="11" t="s">
        <v>357</v>
      </c>
    </row>
    <row r="23" spans="1:4" x14ac:dyDescent="0.25">
      <c r="A23" s="11" t="s">
        <v>100</v>
      </c>
      <c r="B23" s="11">
        <v>26</v>
      </c>
      <c r="C23" s="12">
        <v>10</v>
      </c>
      <c r="D23" s="11" t="s">
        <v>357</v>
      </c>
    </row>
    <row r="24" spans="1:4" x14ac:dyDescent="0.25">
      <c r="A24" s="11" t="s">
        <v>244</v>
      </c>
      <c r="B24" s="11">
        <v>9</v>
      </c>
      <c r="C24" s="12">
        <v>10</v>
      </c>
      <c r="D24" s="11" t="s">
        <v>357</v>
      </c>
    </row>
    <row r="25" spans="1:4" x14ac:dyDescent="0.25">
      <c r="A25" s="11" t="s">
        <v>269</v>
      </c>
      <c r="B25" s="11">
        <v>35</v>
      </c>
      <c r="C25" s="12">
        <v>30</v>
      </c>
      <c r="D25" s="11" t="s">
        <v>357</v>
      </c>
    </row>
    <row r="26" spans="1:4" x14ac:dyDescent="0.25">
      <c r="A26" s="11" t="s">
        <v>330</v>
      </c>
      <c r="B26" s="11">
        <v>35</v>
      </c>
      <c r="C26" s="12">
        <v>15</v>
      </c>
      <c r="D26" s="11" t="s">
        <v>357</v>
      </c>
    </row>
    <row r="27" spans="1:4" x14ac:dyDescent="0.25">
      <c r="A27" s="11" t="s">
        <v>102</v>
      </c>
      <c r="B27" s="11">
        <v>33</v>
      </c>
      <c r="C27" s="12">
        <v>85</v>
      </c>
      <c r="D27" s="11" t="s">
        <v>357</v>
      </c>
    </row>
    <row r="28" spans="1:4" x14ac:dyDescent="0.25">
      <c r="A28" s="11" t="s">
        <v>76</v>
      </c>
      <c r="B28" s="11">
        <v>1</v>
      </c>
      <c r="C28" s="12">
        <v>5</v>
      </c>
      <c r="D28" s="11" t="s">
        <v>357</v>
      </c>
    </row>
    <row r="29" spans="1:4" x14ac:dyDescent="0.25">
      <c r="A29" s="11" t="s">
        <v>82</v>
      </c>
      <c r="B29" s="11">
        <v>14</v>
      </c>
      <c r="C29" s="12">
        <v>10</v>
      </c>
      <c r="D29" s="11" t="s">
        <v>357</v>
      </c>
    </row>
    <row r="30" spans="1:4" x14ac:dyDescent="0.25">
      <c r="A30" s="11" t="s">
        <v>80</v>
      </c>
      <c r="B30" s="11">
        <v>25</v>
      </c>
      <c r="C30" s="12">
        <v>15</v>
      </c>
      <c r="D30" s="11" t="s">
        <v>357</v>
      </c>
    </row>
    <row r="31" spans="1:4" x14ac:dyDescent="0.25">
      <c r="A31" s="11" t="s">
        <v>64</v>
      </c>
      <c r="B31" s="11">
        <v>1</v>
      </c>
      <c r="C31" s="12">
        <v>30</v>
      </c>
      <c r="D31" s="11" t="s">
        <v>357</v>
      </c>
    </row>
    <row r="32" spans="1:4" x14ac:dyDescent="0.25">
      <c r="A32" s="11" t="s">
        <v>351</v>
      </c>
      <c r="B32" s="11">
        <v>14</v>
      </c>
      <c r="C32" s="12">
        <v>40</v>
      </c>
      <c r="D32" s="11" t="s">
        <v>357</v>
      </c>
    </row>
    <row r="33" spans="1:4" x14ac:dyDescent="0.25">
      <c r="A33" s="11" t="s">
        <v>301</v>
      </c>
      <c r="B33" s="11">
        <v>7</v>
      </c>
      <c r="C33" s="12">
        <v>45</v>
      </c>
      <c r="D33" s="11" t="s">
        <v>357</v>
      </c>
    </row>
    <row r="34" spans="1:4" x14ac:dyDescent="0.25">
      <c r="A34" s="11" t="s">
        <v>258</v>
      </c>
      <c r="B34" s="11">
        <v>16</v>
      </c>
      <c r="C34" s="12">
        <v>12.5</v>
      </c>
      <c r="D34" s="11" t="s">
        <v>357</v>
      </c>
    </row>
    <row r="35" spans="1:4" x14ac:dyDescent="0.25">
      <c r="A35" s="11" t="s">
        <v>144</v>
      </c>
      <c r="B35" s="11">
        <v>4</v>
      </c>
      <c r="C35" s="12">
        <v>10</v>
      </c>
      <c r="D35" s="11" t="s">
        <v>357</v>
      </c>
    </row>
    <row r="36" spans="1:4" x14ac:dyDescent="0.25">
      <c r="A36" s="11" t="s">
        <v>352</v>
      </c>
      <c r="B36" s="11">
        <v>10</v>
      </c>
      <c r="C36" s="12">
        <v>10</v>
      </c>
      <c r="D36" s="11" t="s">
        <v>357</v>
      </c>
    </row>
    <row r="37" spans="1:4" x14ac:dyDescent="0.25">
      <c r="A37" s="11" t="s">
        <v>118</v>
      </c>
      <c r="B37" s="11">
        <v>14</v>
      </c>
      <c r="C37" s="12">
        <v>10</v>
      </c>
      <c r="D37" s="11" t="s">
        <v>357</v>
      </c>
    </row>
    <row r="38" spans="1:4" x14ac:dyDescent="0.25">
      <c r="A38" s="11" t="s">
        <v>302</v>
      </c>
      <c r="B38" s="11">
        <v>7</v>
      </c>
      <c r="C38" s="12">
        <v>10</v>
      </c>
      <c r="D38" s="11" t="s">
        <v>357</v>
      </c>
    </row>
    <row r="39" spans="1:4" x14ac:dyDescent="0.25">
      <c r="A39" s="11" t="s">
        <v>70</v>
      </c>
      <c r="B39" s="11">
        <v>17</v>
      </c>
      <c r="C39" s="12">
        <v>20</v>
      </c>
      <c r="D39" s="11" t="s">
        <v>357</v>
      </c>
    </row>
    <row r="40" spans="1:4" x14ac:dyDescent="0.25">
      <c r="A40" s="11" t="s">
        <v>342</v>
      </c>
      <c r="B40" s="11">
        <v>35</v>
      </c>
      <c r="C40" s="12">
        <v>5</v>
      </c>
      <c r="D40" s="11" t="s">
        <v>357</v>
      </c>
    </row>
    <row r="41" spans="1:4" x14ac:dyDescent="0.25">
      <c r="A41" s="14" t="s">
        <v>350</v>
      </c>
      <c r="B41" s="14">
        <v>9</v>
      </c>
      <c r="C41" s="12">
        <v>45</v>
      </c>
      <c r="D41" s="14" t="s">
        <v>357</v>
      </c>
    </row>
    <row r="42" spans="1:4" ht="15.75" thickBot="1" x14ac:dyDescent="0.3">
      <c r="A42" s="16" t="s">
        <v>181</v>
      </c>
      <c r="B42" s="16">
        <v>31</v>
      </c>
      <c r="C42" s="13">
        <v>32.5</v>
      </c>
      <c r="D42" s="16" t="s">
        <v>357</v>
      </c>
    </row>
  </sheetData>
  <sortState xmlns:xlrd2="http://schemas.microsoft.com/office/spreadsheetml/2017/richdata2" ref="A2:D42">
    <sortCondition ref="A2:A4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9B78-249B-4AF6-B40D-D7D0403ADC7F}">
  <dimension ref="A1:C224"/>
  <sheetViews>
    <sheetView topLeftCell="A146" workbookViewId="0">
      <selection activeCell="A166" sqref="A166"/>
    </sheetView>
  </sheetViews>
  <sheetFormatPr defaultRowHeight="15" x14ac:dyDescent="0.25"/>
  <cols>
    <col min="1" max="1" width="49.85546875" bestFit="1" customWidth="1"/>
    <col min="2" max="2" width="17.5703125" style="5" bestFit="1" customWidth="1"/>
  </cols>
  <sheetData>
    <row r="1" spans="1:3" x14ac:dyDescent="0.25">
      <c r="A1" s="3" t="s">
        <v>151</v>
      </c>
      <c r="B1" s="4" t="s">
        <v>303</v>
      </c>
      <c r="C1" t="s">
        <v>304</v>
      </c>
    </row>
    <row r="2" spans="1:3" x14ac:dyDescent="0.25">
      <c r="A2" t="s">
        <v>152</v>
      </c>
      <c r="B2" s="5">
        <v>31997903683</v>
      </c>
    </row>
    <row r="3" spans="1:3" x14ac:dyDescent="0.25">
      <c r="A3" t="s">
        <v>310</v>
      </c>
      <c r="B3" s="5">
        <v>22998195507</v>
      </c>
    </row>
    <row r="4" spans="1:3" x14ac:dyDescent="0.25">
      <c r="A4" t="s">
        <v>153</v>
      </c>
      <c r="B4" s="5">
        <v>31971570711</v>
      </c>
    </row>
    <row r="5" spans="1:3" x14ac:dyDescent="0.25">
      <c r="A5" t="s">
        <v>290</v>
      </c>
      <c r="B5" s="5">
        <v>32998104597</v>
      </c>
    </row>
    <row r="6" spans="1:3" x14ac:dyDescent="0.25">
      <c r="A6" t="s">
        <v>112</v>
      </c>
      <c r="B6" s="5">
        <v>31988460672</v>
      </c>
    </row>
    <row r="7" spans="1:3" x14ac:dyDescent="0.25">
      <c r="A7" t="s">
        <v>229</v>
      </c>
      <c r="B7" s="5">
        <v>32998319251</v>
      </c>
    </row>
    <row r="8" spans="1:3" x14ac:dyDescent="0.25">
      <c r="A8" t="s">
        <v>31</v>
      </c>
      <c r="B8" s="5">
        <v>31986366454</v>
      </c>
    </row>
    <row r="9" spans="1:3" x14ac:dyDescent="0.25">
      <c r="A9" t="s">
        <v>38</v>
      </c>
      <c r="B9" s="5">
        <v>32991492376</v>
      </c>
    </row>
    <row r="10" spans="1:3" x14ac:dyDescent="0.25">
      <c r="A10" t="s">
        <v>92</v>
      </c>
      <c r="B10" s="5">
        <v>32998280006</v>
      </c>
    </row>
    <row r="11" spans="1:3" x14ac:dyDescent="0.25">
      <c r="A11" t="s">
        <v>128</v>
      </c>
      <c r="B11" s="5">
        <v>31999936387</v>
      </c>
      <c r="C11" t="s">
        <v>305</v>
      </c>
    </row>
    <row r="12" spans="1:3" x14ac:dyDescent="0.25">
      <c r="A12" t="s">
        <v>344</v>
      </c>
      <c r="B12" s="5">
        <v>31992245809</v>
      </c>
    </row>
    <row r="13" spans="1:3" x14ac:dyDescent="0.25">
      <c r="A13" t="s">
        <v>315</v>
      </c>
      <c r="B13" s="5">
        <v>32985250990</v>
      </c>
    </row>
    <row r="14" spans="1:3" x14ac:dyDescent="0.25">
      <c r="A14" t="s">
        <v>286</v>
      </c>
      <c r="B14" s="5">
        <v>32999251188</v>
      </c>
    </row>
    <row r="15" spans="1:3" x14ac:dyDescent="0.25">
      <c r="A15" t="s">
        <v>271</v>
      </c>
      <c r="B15" s="5">
        <v>32984108470</v>
      </c>
    </row>
    <row r="16" spans="1:3" x14ac:dyDescent="0.25">
      <c r="A16" t="s">
        <v>154</v>
      </c>
      <c r="B16" s="5">
        <v>32984787961</v>
      </c>
    </row>
    <row r="17" spans="1:3" x14ac:dyDescent="0.25">
      <c r="A17" t="s">
        <v>60</v>
      </c>
      <c r="B17" s="5">
        <v>32984089697</v>
      </c>
    </row>
    <row r="18" spans="1:3" x14ac:dyDescent="0.25">
      <c r="A18" t="s">
        <v>261</v>
      </c>
      <c r="B18" s="5">
        <v>31972466658</v>
      </c>
    </row>
    <row r="19" spans="1:3" x14ac:dyDescent="0.25">
      <c r="A19" t="s">
        <v>185</v>
      </c>
      <c r="B19" s="5">
        <v>22988725051</v>
      </c>
    </row>
    <row r="20" spans="1:3" x14ac:dyDescent="0.25">
      <c r="A20" t="s">
        <v>146</v>
      </c>
      <c r="B20" s="5">
        <v>31996103834</v>
      </c>
      <c r="C20" t="s">
        <v>305</v>
      </c>
    </row>
    <row r="21" spans="1:3" x14ac:dyDescent="0.25">
      <c r="A21" t="s">
        <v>230</v>
      </c>
      <c r="B21" s="5">
        <v>32984182150</v>
      </c>
      <c r="C21" t="s">
        <v>305</v>
      </c>
    </row>
    <row r="22" spans="1:3" x14ac:dyDescent="0.25">
      <c r="A22" t="s">
        <v>291</v>
      </c>
      <c r="B22" s="5">
        <v>32984387232</v>
      </c>
    </row>
    <row r="23" spans="1:3" x14ac:dyDescent="0.25">
      <c r="A23" t="s">
        <v>179</v>
      </c>
      <c r="B23" s="5">
        <v>32984419133</v>
      </c>
    </row>
    <row r="24" spans="1:3" x14ac:dyDescent="0.25">
      <c r="A24" t="s">
        <v>231</v>
      </c>
      <c r="B24" s="5">
        <v>32984332112</v>
      </c>
    </row>
    <row r="25" spans="1:3" x14ac:dyDescent="0.25">
      <c r="A25" t="s">
        <v>84</v>
      </c>
      <c r="B25" s="5">
        <v>32984234246</v>
      </c>
    </row>
    <row r="26" spans="1:3" x14ac:dyDescent="0.25">
      <c r="A26" t="s">
        <v>191</v>
      </c>
      <c r="B26" s="5">
        <v>32987095014</v>
      </c>
    </row>
    <row r="27" spans="1:3" x14ac:dyDescent="0.25">
      <c r="A27" t="s">
        <v>295</v>
      </c>
      <c r="B27" s="5">
        <v>31997820166</v>
      </c>
    </row>
    <row r="28" spans="1:3" x14ac:dyDescent="0.25">
      <c r="A28" t="s">
        <v>116</v>
      </c>
      <c r="B28" s="5">
        <v>32991099623</v>
      </c>
    </row>
    <row r="29" spans="1:3" x14ac:dyDescent="0.25">
      <c r="A29" t="s">
        <v>232</v>
      </c>
      <c r="B29" s="5">
        <v>32988145264</v>
      </c>
    </row>
    <row r="30" spans="1:3" x14ac:dyDescent="0.25">
      <c r="A30" t="s">
        <v>262</v>
      </c>
      <c r="B30" s="5">
        <v>31997603272</v>
      </c>
    </row>
    <row r="31" spans="1:3" x14ac:dyDescent="0.25">
      <c r="A31" t="s">
        <v>110</v>
      </c>
      <c r="B31" s="5">
        <v>32991049754</v>
      </c>
    </row>
    <row r="32" spans="1:3" x14ac:dyDescent="0.25">
      <c r="A32" t="s">
        <v>155</v>
      </c>
      <c r="B32" s="5">
        <v>31991799933</v>
      </c>
    </row>
    <row r="33" spans="1:3" x14ac:dyDescent="0.25">
      <c r="A33" t="s">
        <v>192</v>
      </c>
      <c r="B33" s="5">
        <v>32988619213</v>
      </c>
    </row>
    <row r="34" spans="1:3" x14ac:dyDescent="0.25">
      <c r="A34" t="s">
        <v>296</v>
      </c>
      <c r="B34" s="5">
        <v>31997304874</v>
      </c>
      <c r="C34" t="s">
        <v>305</v>
      </c>
    </row>
    <row r="35" spans="1:3" x14ac:dyDescent="0.25">
      <c r="A35" t="s">
        <v>86</v>
      </c>
      <c r="B35" s="5">
        <v>32999852318</v>
      </c>
    </row>
    <row r="36" spans="1:3" x14ac:dyDescent="0.25">
      <c r="A36" t="s">
        <v>272</v>
      </c>
      <c r="B36" s="5">
        <v>32999632248</v>
      </c>
      <c r="C36" t="s">
        <v>305</v>
      </c>
    </row>
    <row r="37" spans="1:3" x14ac:dyDescent="0.25">
      <c r="A37" t="s">
        <v>263</v>
      </c>
      <c r="B37" s="5">
        <v>31989596815</v>
      </c>
    </row>
    <row r="38" spans="1:3" x14ac:dyDescent="0.25">
      <c r="A38" t="s">
        <v>156</v>
      </c>
      <c r="B38" s="5">
        <v>31996265847</v>
      </c>
    </row>
    <row r="39" spans="1:3" x14ac:dyDescent="0.25">
      <c r="A39" t="s">
        <v>264</v>
      </c>
      <c r="B39" s="5">
        <v>31971569610</v>
      </c>
    </row>
    <row r="40" spans="1:3" x14ac:dyDescent="0.25">
      <c r="A40" t="s">
        <v>193</v>
      </c>
      <c r="B40" s="5">
        <v>32998668608</v>
      </c>
    </row>
    <row r="41" spans="1:3" x14ac:dyDescent="0.25">
      <c r="A41" t="s">
        <v>148</v>
      </c>
      <c r="B41" s="5">
        <v>31996013068</v>
      </c>
      <c r="C41" t="s">
        <v>305</v>
      </c>
    </row>
    <row r="42" spans="1:3" x14ac:dyDescent="0.25">
      <c r="A42" t="s">
        <v>254</v>
      </c>
      <c r="B42" s="5">
        <v>31999431377</v>
      </c>
    </row>
    <row r="43" spans="1:3" x14ac:dyDescent="0.25">
      <c r="A43" t="s">
        <v>74</v>
      </c>
      <c r="B43" s="5">
        <v>32988359641</v>
      </c>
      <c r="C43" t="s">
        <v>305</v>
      </c>
    </row>
    <row r="44" spans="1:3" x14ac:dyDescent="0.25">
      <c r="A44" t="s">
        <v>157</v>
      </c>
      <c r="B44" s="5">
        <v>31998596322</v>
      </c>
    </row>
    <row r="45" spans="1:3" x14ac:dyDescent="0.25">
      <c r="A45" t="s">
        <v>58</v>
      </c>
      <c r="B45" s="5">
        <v>31997956660</v>
      </c>
    </row>
    <row r="46" spans="1:3" x14ac:dyDescent="0.25">
      <c r="A46" t="s">
        <v>273</v>
      </c>
      <c r="B46" s="5">
        <v>33991166406</v>
      </c>
    </row>
    <row r="47" spans="1:3" x14ac:dyDescent="0.25">
      <c r="A47" t="s">
        <v>233</v>
      </c>
      <c r="B47" s="5">
        <v>32991307713</v>
      </c>
    </row>
    <row r="48" spans="1:3" x14ac:dyDescent="0.25">
      <c r="A48" t="s">
        <v>274</v>
      </c>
      <c r="B48" s="5">
        <v>32988379621</v>
      </c>
    </row>
    <row r="49" spans="1:3" x14ac:dyDescent="0.25">
      <c r="A49" t="s">
        <v>292</v>
      </c>
      <c r="B49" s="5">
        <v>32998334069</v>
      </c>
    </row>
    <row r="50" spans="1:3" x14ac:dyDescent="0.25">
      <c r="A50" t="s">
        <v>122</v>
      </c>
      <c r="B50" s="5">
        <v>32998314452</v>
      </c>
    </row>
    <row r="51" spans="1:3" x14ac:dyDescent="0.25">
      <c r="A51" t="s">
        <v>297</v>
      </c>
      <c r="B51" s="5">
        <v>31985383780</v>
      </c>
    </row>
    <row r="52" spans="1:3" x14ac:dyDescent="0.25">
      <c r="A52" t="s">
        <v>130</v>
      </c>
      <c r="B52" s="5">
        <v>32988839068</v>
      </c>
      <c r="C52" t="s">
        <v>305</v>
      </c>
    </row>
    <row r="53" spans="1:3" x14ac:dyDescent="0.25">
      <c r="A53" t="s">
        <v>158</v>
      </c>
      <c r="B53" s="5">
        <v>31972600770</v>
      </c>
    </row>
    <row r="54" spans="1:3" x14ac:dyDescent="0.25">
      <c r="A54" t="s">
        <v>88</v>
      </c>
      <c r="B54" s="5">
        <v>32988183005</v>
      </c>
    </row>
    <row r="55" spans="1:3" x14ac:dyDescent="0.25">
      <c r="A55" t="s">
        <v>298</v>
      </c>
      <c r="B55" s="5">
        <v>21975630060</v>
      </c>
    </row>
    <row r="56" spans="1:3" x14ac:dyDescent="0.25">
      <c r="A56" t="s">
        <v>194</v>
      </c>
      <c r="B56" s="5">
        <v>32991071407</v>
      </c>
    </row>
    <row r="57" spans="1:3" x14ac:dyDescent="0.25">
      <c r="A57" t="s">
        <v>275</v>
      </c>
      <c r="B57" s="5">
        <v>32999657700</v>
      </c>
    </row>
    <row r="58" spans="1:3" x14ac:dyDescent="0.25">
      <c r="A58" t="s">
        <v>186</v>
      </c>
      <c r="B58" s="5">
        <v>22997598398</v>
      </c>
    </row>
    <row r="59" spans="1:3" x14ac:dyDescent="0.25">
      <c r="A59" t="s">
        <v>159</v>
      </c>
      <c r="B59" s="5">
        <v>31998869866</v>
      </c>
    </row>
    <row r="60" spans="1:3" x14ac:dyDescent="0.25">
      <c r="A60" t="s">
        <v>78</v>
      </c>
      <c r="B60" s="5">
        <v>32988547828</v>
      </c>
    </row>
    <row r="61" spans="1:3" x14ac:dyDescent="0.25">
      <c r="A61" t="s">
        <v>234</v>
      </c>
      <c r="B61" s="5">
        <v>32991200090</v>
      </c>
    </row>
    <row r="62" spans="1:3" x14ac:dyDescent="0.25">
      <c r="A62" t="s">
        <v>195</v>
      </c>
      <c r="B62" s="5">
        <v>32988753537</v>
      </c>
    </row>
    <row r="63" spans="1:3" x14ac:dyDescent="0.25">
      <c r="A63" t="s">
        <v>235</v>
      </c>
      <c r="B63" s="5">
        <v>11943812635</v>
      </c>
    </row>
    <row r="64" spans="1:3" x14ac:dyDescent="0.25">
      <c r="A64" t="s">
        <v>255</v>
      </c>
      <c r="B64" s="5">
        <v>31982044705</v>
      </c>
    </row>
    <row r="65" spans="1:3" x14ac:dyDescent="0.25">
      <c r="A65" t="s">
        <v>72</v>
      </c>
      <c r="B65" s="5">
        <v>31991417142</v>
      </c>
    </row>
    <row r="66" spans="1:3" x14ac:dyDescent="0.25">
      <c r="A66" t="s">
        <v>236</v>
      </c>
      <c r="B66" s="5">
        <v>32991638467</v>
      </c>
    </row>
    <row r="67" spans="1:3" x14ac:dyDescent="0.25">
      <c r="A67" t="s">
        <v>90</v>
      </c>
      <c r="B67" s="5">
        <v>32988067813</v>
      </c>
    </row>
    <row r="68" spans="1:3" x14ac:dyDescent="0.25">
      <c r="A68" t="s">
        <v>196</v>
      </c>
      <c r="B68" s="5">
        <v>32991329832</v>
      </c>
    </row>
    <row r="69" spans="1:3" x14ac:dyDescent="0.25">
      <c r="A69" t="s">
        <v>276</v>
      </c>
      <c r="B69" s="5">
        <v>32998211893</v>
      </c>
    </row>
    <row r="70" spans="1:3" x14ac:dyDescent="0.25">
      <c r="A70" t="s">
        <v>44</v>
      </c>
      <c r="B70" s="5">
        <v>21981796478</v>
      </c>
    </row>
    <row r="71" spans="1:3" x14ac:dyDescent="0.25">
      <c r="A71" t="s">
        <v>197</v>
      </c>
      <c r="B71" s="5">
        <v>32991973780</v>
      </c>
    </row>
    <row r="72" spans="1:3" x14ac:dyDescent="0.25">
      <c r="A72" t="s">
        <v>42</v>
      </c>
      <c r="B72" s="5">
        <v>32988133816</v>
      </c>
    </row>
    <row r="73" spans="1:3" x14ac:dyDescent="0.25">
      <c r="A73" t="s">
        <v>277</v>
      </c>
      <c r="B73" s="5">
        <v>32988427752</v>
      </c>
    </row>
    <row r="74" spans="1:3" x14ac:dyDescent="0.25">
      <c r="A74" t="s">
        <v>142</v>
      </c>
      <c r="B74" s="5">
        <v>32984853639</v>
      </c>
      <c r="C74" t="s">
        <v>305</v>
      </c>
    </row>
    <row r="75" spans="1:3" x14ac:dyDescent="0.25">
      <c r="A75" t="s">
        <v>187</v>
      </c>
      <c r="B75" s="5">
        <v>32988842492</v>
      </c>
    </row>
    <row r="76" spans="1:3" x14ac:dyDescent="0.25">
      <c r="A76" t="s">
        <v>104</v>
      </c>
      <c r="B76" s="5">
        <v>32999985484</v>
      </c>
    </row>
    <row r="77" spans="1:3" x14ac:dyDescent="0.25">
      <c r="A77" t="s">
        <v>160</v>
      </c>
      <c r="B77" s="5">
        <v>31996146596</v>
      </c>
    </row>
    <row r="78" spans="1:3" x14ac:dyDescent="0.25">
      <c r="A78" t="s">
        <v>98</v>
      </c>
      <c r="B78" s="5">
        <v>22998156503</v>
      </c>
    </row>
    <row r="79" spans="1:3" x14ac:dyDescent="0.25">
      <c r="A79" t="s">
        <v>161</v>
      </c>
      <c r="B79" s="5">
        <v>31999184584</v>
      </c>
    </row>
    <row r="80" spans="1:3" x14ac:dyDescent="0.25">
      <c r="A80" t="s">
        <v>265</v>
      </c>
      <c r="B80" s="5">
        <v>31987166429</v>
      </c>
    </row>
    <row r="81" spans="1:3" x14ac:dyDescent="0.25">
      <c r="A81" t="s">
        <v>198</v>
      </c>
      <c r="B81" s="5">
        <v>32998497101</v>
      </c>
    </row>
    <row r="82" spans="1:3" x14ac:dyDescent="0.25">
      <c r="A82" t="s">
        <v>162</v>
      </c>
      <c r="B82" s="5">
        <v>31995614109</v>
      </c>
    </row>
    <row r="83" spans="1:3" x14ac:dyDescent="0.25">
      <c r="A83" t="s">
        <v>62</v>
      </c>
      <c r="B83" s="5">
        <v>32984055224</v>
      </c>
    </row>
    <row r="84" spans="1:3" x14ac:dyDescent="0.25">
      <c r="A84" t="s">
        <v>221</v>
      </c>
      <c r="B84" s="5">
        <v>22998687442</v>
      </c>
    </row>
    <row r="85" spans="1:3" x14ac:dyDescent="0.25">
      <c r="A85" t="s">
        <v>52</v>
      </c>
      <c r="B85" s="5">
        <v>32988583059</v>
      </c>
    </row>
    <row r="86" spans="1:3" x14ac:dyDescent="0.25">
      <c r="A86" t="s">
        <v>278</v>
      </c>
      <c r="B86" s="5">
        <v>32999831831</v>
      </c>
    </row>
    <row r="87" spans="1:3" x14ac:dyDescent="0.25">
      <c r="A87" t="s">
        <v>279</v>
      </c>
      <c r="B87" s="5">
        <v>32999088521</v>
      </c>
    </row>
    <row r="88" spans="1:3" x14ac:dyDescent="0.25">
      <c r="A88" t="s">
        <v>199</v>
      </c>
      <c r="B88" s="5">
        <v>32991341457</v>
      </c>
    </row>
    <row r="89" spans="1:3" x14ac:dyDescent="0.25">
      <c r="A89" t="s">
        <v>114</v>
      </c>
      <c r="B89" s="5">
        <v>22988054016</v>
      </c>
    </row>
    <row r="90" spans="1:3" x14ac:dyDescent="0.25">
      <c r="A90" t="s">
        <v>287</v>
      </c>
      <c r="B90" s="5">
        <v>32998072877</v>
      </c>
    </row>
    <row r="91" spans="1:3" x14ac:dyDescent="0.25">
      <c r="A91" t="s">
        <v>237</v>
      </c>
      <c r="B91" s="5">
        <v>32999486657</v>
      </c>
    </row>
    <row r="92" spans="1:3" x14ac:dyDescent="0.25">
      <c r="A92" t="s">
        <v>218</v>
      </c>
      <c r="B92" s="5">
        <v>32991760238</v>
      </c>
    </row>
    <row r="93" spans="1:3" x14ac:dyDescent="0.25">
      <c r="A93" t="s">
        <v>226</v>
      </c>
      <c r="B93" s="5">
        <v>32988525187</v>
      </c>
    </row>
    <row r="94" spans="1:3" x14ac:dyDescent="0.25">
      <c r="A94" t="s">
        <v>238</v>
      </c>
      <c r="B94" s="5">
        <v>32988613663</v>
      </c>
    </row>
    <row r="95" spans="1:3" x14ac:dyDescent="0.25">
      <c r="A95" t="s">
        <v>200</v>
      </c>
      <c r="B95" s="5">
        <v>32998596661</v>
      </c>
    </row>
    <row r="96" spans="1:3" x14ac:dyDescent="0.25">
      <c r="A96" t="s">
        <v>140</v>
      </c>
      <c r="B96" s="5">
        <v>32984573312</v>
      </c>
      <c r="C96" t="s">
        <v>305</v>
      </c>
    </row>
    <row r="97" spans="1:3" x14ac:dyDescent="0.25">
      <c r="A97" t="s">
        <v>163</v>
      </c>
      <c r="B97" s="5">
        <v>31980261583</v>
      </c>
    </row>
    <row r="98" spans="1:3" x14ac:dyDescent="0.25">
      <c r="A98" t="s">
        <v>280</v>
      </c>
      <c r="B98" s="5">
        <v>32984245287</v>
      </c>
    </row>
    <row r="99" spans="1:3" x14ac:dyDescent="0.25">
      <c r="A99" t="s">
        <v>201</v>
      </c>
      <c r="B99" s="5">
        <v>32988577347</v>
      </c>
    </row>
    <row r="100" spans="1:3" x14ac:dyDescent="0.25">
      <c r="A100" t="s">
        <v>219</v>
      </c>
      <c r="B100" s="5">
        <v>32998575003</v>
      </c>
    </row>
    <row r="101" spans="1:3" x14ac:dyDescent="0.25">
      <c r="A101" t="s">
        <v>176</v>
      </c>
      <c r="B101" s="5">
        <v>31982773008</v>
      </c>
    </row>
    <row r="102" spans="1:3" x14ac:dyDescent="0.25">
      <c r="A102" t="s">
        <v>281</v>
      </c>
      <c r="B102" s="5">
        <v>32998320037</v>
      </c>
    </row>
    <row r="103" spans="1:3" x14ac:dyDescent="0.25">
      <c r="A103" t="s">
        <v>189</v>
      </c>
      <c r="B103" s="5">
        <v>32988517312</v>
      </c>
    </row>
    <row r="104" spans="1:3" x14ac:dyDescent="0.25">
      <c r="A104" t="s">
        <v>182</v>
      </c>
      <c r="B104" s="5">
        <v>32984929641</v>
      </c>
    </row>
    <row r="105" spans="1:3" x14ac:dyDescent="0.25">
      <c r="A105" t="s">
        <v>266</v>
      </c>
      <c r="B105" s="5">
        <v>31998667287</v>
      </c>
    </row>
    <row r="106" spans="1:3" x14ac:dyDescent="0.25">
      <c r="A106" t="s">
        <v>293</v>
      </c>
      <c r="B106" s="5">
        <v>32999302660</v>
      </c>
    </row>
    <row r="107" spans="1:3" x14ac:dyDescent="0.25">
      <c r="A107" t="s">
        <v>239</v>
      </c>
      <c r="B107" s="5">
        <v>32998113779</v>
      </c>
    </row>
    <row r="108" spans="1:3" x14ac:dyDescent="0.25">
      <c r="A108" t="s">
        <v>106</v>
      </c>
      <c r="B108" s="5">
        <v>31998943999</v>
      </c>
    </row>
    <row r="109" spans="1:3" x14ac:dyDescent="0.25">
      <c r="A109" t="s">
        <v>180</v>
      </c>
      <c r="B109" s="5">
        <v>32998234632</v>
      </c>
    </row>
    <row r="110" spans="1:3" x14ac:dyDescent="0.25">
      <c r="A110" t="s">
        <v>322</v>
      </c>
      <c r="B110" s="5">
        <v>22999988934</v>
      </c>
    </row>
    <row r="111" spans="1:3" x14ac:dyDescent="0.25">
      <c r="A111" t="s">
        <v>174</v>
      </c>
      <c r="B111" s="5">
        <v>22992165639</v>
      </c>
      <c r="C111" t="s">
        <v>305</v>
      </c>
    </row>
    <row r="112" spans="1:3" x14ac:dyDescent="0.25">
      <c r="A112" t="s">
        <v>299</v>
      </c>
      <c r="B112" s="5">
        <v>31971437439</v>
      </c>
    </row>
    <row r="113" spans="1:3" x14ac:dyDescent="0.25">
      <c r="A113" t="s">
        <v>188</v>
      </c>
      <c r="B113" s="5">
        <v>22988088235</v>
      </c>
    </row>
    <row r="114" spans="1:3" x14ac:dyDescent="0.25">
      <c r="A114" t="s">
        <v>46</v>
      </c>
      <c r="B114" s="5">
        <v>32988323422</v>
      </c>
      <c r="C114" t="s">
        <v>305</v>
      </c>
    </row>
    <row r="115" spans="1:3" x14ac:dyDescent="0.25">
      <c r="A115" t="s">
        <v>240</v>
      </c>
      <c r="B115" s="5">
        <v>32984693467</v>
      </c>
    </row>
    <row r="116" spans="1:3" x14ac:dyDescent="0.25">
      <c r="A116" t="s">
        <v>222</v>
      </c>
      <c r="B116" s="5">
        <v>22999692038</v>
      </c>
    </row>
    <row r="117" spans="1:3" x14ac:dyDescent="0.25">
      <c r="A117" t="s">
        <v>126</v>
      </c>
      <c r="B117" s="5">
        <v>32987230010</v>
      </c>
    </row>
    <row r="118" spans="1:3" x14ac:dyDescent="0.25">
      <c r="A118" t="s">
        <v>202</v>
      </c>
      <c r="B118" s="5">
        <v>32988862054</v>
      </c>
    </row>
    <row r="119" spans="1:3" x14ac:dyDescent="0.25">
      <c r="A119" t="s">
        <v>136</v>
      </c>
      <c r="B119" s="5">
        <v>32999308526</v>
      </c>
      <c r="C119" t="s">
        <v>305</v>
      </c>
    </row>
    <row r="120" spans="1:3" x14ac:dyDescent="0.25">
      <c r="A120" t="s">
        <v>164</v>
      </c>
      <c r="B120" s="5">
        <v>31998749756</v>
      </c>
    </row>
    <row r="121" spans="1:3" x14ac:dyDescent="0.25">
      <c r="A121" t="s">
        <v>282</v>
      </c>
      <c r="B121" s="5">
        <v>32999762186</v>
      </c>
    </row>
    <row r="122" spans="1:3" x14ac:dyDescent="0.25">
      <c r="A122" t="s">
        <v>177</v>
      </c>
      <c r="B122" s="5">
        <v>31992034310</v>
      </c>
      <c r="C122" t="s">
        <v>305</v>
      </c>
    </row>
    <row r="123" spans="1:3" x14ac:dyDescent="0.25">
      <c r="A123" t="s">
        <v>223</v>
      </c>
      <c r="B123" s="5">
        <v>22996229882</v>
      </c>
      <c r="C123" t="s">
        <v>305</v>
      </c>
    </row>
    <row r="124" spans="1:3" x14ac:dyDescent="0.25">
      <c r="A124" t="s">
        <v>241</v>
      </c>
      <c r="B124" s="5">
        <v>32991197752</v>
      </c>
    </row>
    <row r="125" spans="1:3" x14ac:dyDescent="0.25">
      <c r="A125" t="s">
        <v>227</v>
      </c>
      <c r="B125" s="5">
        <v>32991320231</v>
      </c>
    </row>
    <row r="126" spans="1:3" x14ac:dyDescent="0.25">
      <c r="A126" t="s">
        <v>165</v>
      </c>
      <c r="B126" s="5">
        <v>31999147349</v>
      </c>
    </row>
    <row r="127" spans="1:3" x14ac:dyDescent="0.25">
      <c r="A127" t="s">
        <v>203</v>
      </c>
      <c r="B127" s="5">
        <v>32998830627</v>
      </c>
    </row>
    <row r="128" spans="1:3" x14ac:dyDescent="0.25">
      <c r="A128" t="s">
        <v>50</v>
      </c>
      <c r="B128" s="5">
        <v>32984248379</v>
      </c>
    </row>
    <row r="129" spans="1:3" x14ac:dyDescent="0.25">
      <c r="A129" t="s">
        <v>242</v>
      </c>
      <c r="B129" s="5">
        <v>32988192760</v>
      </c>
    </row>
    <row r="130" spans="1:3" x14ac:dyDescent="0.25">
      <c r="A130" t="s">
        <v>339</v>
      </c>
      <c r="B130" s="5">
        <v>31995398222</v>
      </c>
      <c r="C130" t="s">
        <v>305</v>
      </c>
    </row>
    <row r="131" spans="1:3" x14ac:dyDescent="0.25">
      <c r="A131" t="s">
        <v>36</v>
      </c>
      <c r="B131" s="5">
        <v>31997974487</v>
      </c>
    </row>
    <row r="132" spans="1:3" x14ac:dyDescent="0.25">
      <c r="A132" t="s">
        <v>224</v>
      </c>
      <c r="B132" s="5">
        <v>22999619381</v>
      </c>
    </row>
    <row r="133" spans="1:3" x14ac:dyDescent="0.25">
      <c r="A133" t="s">
        <v>204</v>
      </c>
      <c r="B133" s="5">
        <v>32984276212</v>
      </c>
    </row>
    <row r="134" spans="1:3" x14ac:dyDescent="0.25">
      <c r="A134" t="s">
        <v>325</v>
      </c>
      <c r="B134" s="5">
        <v>22999962367</v>
      </c>
    </row>
    <row r="135" spans="1:3" x14ac:dyDescent="0.25">
      <c r="A135" t="s">
        <v>333</v>
      </c>
      <c r="B135" s="5">
        <v>32998161830</v>
      </c>
    </row>
    <row r="136" spans="1:3" x14ac:dyDescent="0.25">
      <c r="A136" t="s">
        <v>294</v>
      </c>
      <c r="B136" s="5">
        <v>32984947749</v>
      </c>
    </row>
    <row r="137" spans="1:3" x14ac:dyDescent="0.25">
      <c r="A137" t="s">
        <v>205</v>
      </c>
      <c r="B137" s="5">
        <v>32999472715</v>
      </c>
    </row>
    <row r="138" spans="1:3" x14ac:dyDescent="0.25">
      <c r="A138" t="s">
        <v>34</v>
      </c>
      <c r="B138" s="5">
        <v>31999063445</v>
      </c>
    </row>
    <row r="139" spans="1:3" x14ac:dyDescent="0.25">
      <c r="A139" t="s">
        <v>206</v>
      </c>
      <c r="B139" s="5">
        <v>32991426101</v>
      </c>
    </row>
    <row r="140" spans="1:3" x14ac:dyDescent="0.25">
      <c r="A140" t="s">
        <v>243</v>
      </c>
      <c r="B140" s="5">
        <v>31996557587</v>
      </c>
    </row>
    <row r="141" spans="1:3" x14ac:dyDescent="0.25">
      <c r="A141" t="s">
        <v>300</v>
      </c>
      <c r="B141" s="5">
        <v>31998054548</v>
      </c>
    </row>
    <row r="142" spans="1:3" x14ac:dyDescent="0.25">
      <c r="A142" t="s">
        <v>183</v>
      </c>
      <c r="B142" s="5">
        <v>32988683170</v>
      </c>
    </row>
    <row r="143" spans="1:3" x14ac:dyDescent="0.25">
      <c r="A143" t="s">
        <v>134</v>
      </c>
      <c r="B143" s="5">
        <v>22999637674</v>
      </c>
    </row>
    <row r="144" spans="1:3" x14ac:dyDescent="0.25">
      <c r="A144" t="s">
        <v>56</v>
      </c>
      <c r="B144" s="5">
        <v>32991308930</v>
      </c>
    </row>
    <row r="145" spans="1:3" x14ac:dyDescent="0.25">
      <c r="A145" t="s">
        <v>100</v>
      </c>
      <c r="B145" s="5">
        <v>22997091135</v>
      </c>
    </row>
    <row r="146" spans="1:3" x14ac:dyDescent="0.25">
      <c r="A146" t="s">
        <v>244</v>
      </c>
      <c r="B146" s="5">
        <v>32991315028</v>
      </c>
    </row>
    <row r="147" spans="1:3" x14ac:dyDescent="0.25">
      <c r="A147" t="s">
        <v>207</v>
      </c>
      <c r="B147" s="5">
        <v>32991970534</v>
      </c>
    </row>
    <row r="148" spans="1:3" x14ac:dyDescent="0.25">
      <c r="A148" t="s">
        <v>48</v>
      </c>
      <c r="B148" s="5">
        <v>32991813440</v>
      </c>
    </row>
    <row r="149" spans="1:3" x14ac:dyDescent="0.25">
      <c r="A149" t="s">
        <v>245</v>
      </c>
      <c r="B149" s="5">
        <v>32991995973</v>
      </c>
    </row>
    <row r="150" spans="1:3" x14ac:dyDescent="0.25">
      <c r="A150" t="s">
        <v>208</v>
      </c>
      <c r="B150" s="5">
        <v>32988214461</v>
      </c>
    </row>
    <row r="151" spans="1:3" x14ac:dyDescent="0.25">
      <c r="A151" t="s">
        <v>138</v>
      </c>
      <c r="B151" s="5">
        <v>32988431620</v>
      </c>
      <c r="C151" t="s">
        <v>305</v>
      </c>
    </row>
    <row r="152" spans="1:3" x14ac:dyDescent="0.25">
      <c r="A152" t="s">
        <v>120</v>
      </c>
      <c r="B152" s="5">
        <v>32984522644</v>
      </c>
    </row>
    <row r="153" spans="1:3" x14ac:dyDescent="0.25">
      <c r="A153" t="s">
        <v>228</v>
      </c>
      <c r="B153" s="5">
        <v>32999438555</v>
      </c>
      <c r="C153" t="s">
        <v>305</v>
      </c>
    </row>
    <row r="154" spans="1:3" x14ac:dyDescent="0.25">
      <c r="A154" t="s">
        <v>267</v>
      </c>
      <c r="B154" s="5">
        <v>31989239594</v>
      </c>
    </row>
    <row r="155" spans="1:3" x14ac:dyDescent="0.25">
      <c r="A155" t="s">
        <v>257</v>
      </c>
      <c r="B155" s="5">
        <v>32988978609</v>
      </c>
    </row>
    <row r="156" spans="1:3" x14ac:dyDescent="0.25">
      <c r="A156" t="s">
        <v>268</v>
      </c>
      <c r="B156" s="5">
        <v>31989239594</v>
      </c>
    </row>
    <row r="157" spans="1:3" x14ac:dyDescent="0.25">
      <c r="A157" t="s">
        <v>150</v>
      </c>
      <c r="B157" s="5">
        <v>32988344213</v>
      </c>
    </row>
    <row r="158" spans="1:3" x14ac:dyDescent="0.25">
      <c r="A158" t="s">
        <v>209</v>
      </c>
      <c r="B158" s="5">
        <v>32991327277</v>
      </c>
    </row>
    <row r="159" spans="1:3" x14ac:dyDescent="0.25">
      <c r="A159" t="s">
        <v>178</v>
      </c>
      <c r="B159" s="5">
        <v>31971828680</v>
      </c>
    </row>
    <row r="160" spans="1:3" x14ac:dyDescent="0.25">
      <c r="A160" t="s">
        <v>269</v>
      </c>
      <c r="B160" s="5">
        <v>31985462549</v>
      </c>
    </row>
    <row r="161" spans="1:3" x14ac:dyDescent="0.25">
      <c r="A161" t="s">
        <v>66</v>
      </c>
      <c r="B161" s="5">
        <v>31996733773</v>
      </c>
      <c r="C161" t="s">
        <v>305</v>
      </c>
    </row>
    <row r="162" spans="1:3" x14ac:dyDescent="0.25">
      <c r="A162" t="s">
        <v>166</v>
      </c>
      <c r="B162" s="5">
        <v>31995342328</v>
      </c>
    </row>
    <row r="163" spans="1:3" x14ac:dyDescent="0.25">
      <c r="A163" t="s">
        <v>210</v>
      </c>
      <c r="B163" s="5">
        <v>32991638992</v>
      </c>
    </row>
    <row r="164" spans="1:3" x14ac:dyDescent="0.25">
      <c r="A164" t="s">
        <v>246</v>
      </c>
      <c r="B164" s="5">
        <v>32999994751</v>
      </c>
    </row>
    <row r="165" spans="1:3" x14ac:dyDescent="0.25">
      <c r="A165" t="s">
        <v>330</v>
      </c>
      <c r="B165" s="5">
        <v>31991106745</v>
      </c>
    </row>
    <row r="166" spans="1:3" x14ac:dyDescent="0.25">
      <c r="A166" t="s">
        <v>102</v>
      </c>
      <c r="B166" s="5">
        <v>31988144972</v>
      </c>
    </row>
    <row r="167" spans="1:3" x14ac:dyDescent="0.25">
      <c r="A167" t="s">
        <v>108</v>
      </c>
      <c r="B167" s="5">
        <v>32999033283</v>
      </c>
    </row>
    <row r="168" spans="1:3" x14ac:dyDescent="0.25">
      <c r="A168" t="s">
        <v>167</v>
      </c>
      <c r="B168" s="5">
        <v>31993230683</v>
      </c>
    </row>
    <row r="169" spans="1:3" x14ac:dyDescent="0.25">
      <c r="A169" t="s">
        <v>94</v>
      </c>
      <c r="B169" s="5">
        <v>31995185493</v>
      </c>
    </row>
    <row r="170" spans="1:3" x14ac:dyDescent="0.25">
      <c r="A170" t="s">
        <v>247</v>
      </c>
      <c r="B170" s="5">
        <v>32999077677</v>
      </c>
    </row>
    <row r="171" spans="1:3" x14ac:dyDescent="0.25">
      <c r="A171" t="s">
        <v>76</v>
      </c>
      <c r="B171" s="5">
        <v>31983708335</v>
      </c>
    </row>
    <row r="172" spans="1:3" x14ac:dyDescent="0.25">
      <c r="A172" t="s">
        <v>248</v>
      </c>
      <c r="B172" s="5">
        <v>32988859303</v>
      </c>
    </row>
    <row r="173" spans="1:3" x14ac:dyDescent="0.25">
      <c r="A173" t="s">
        <v>249</v>
      </c>
      <c r="B173" s="5">
        <v>32988810509</v>
      </c>
    </row>
    <row r="174" spans="1:3" x14ac:dyDescent="0.25">
      <c r="A174" t="s">
        <v>82</v>
      </c>
      <c r="B174" s="5">
        <v>31985914737</v>
      </c>
    </row>
    <row r="175" spans="1:3" x14ac:dyDescent="0.25">
      <c r="A175" t="s">
        <v>80</v>
      </c>
      <c r="B175" s="5">
        <v>32991279364</v>
      </c>
    </row>
    <row r="176" spans="1:3" x14ac:dyDescent="0.25">
      <c r="A176" t="s">
        <v>64</v>
      </c>
      <c r="B176" s="5">
        <v>31998497542</v>
      </c>
    </row>
    <row r="177" spans="1:3" x14ac:dyDescent="0.25">
      <c r="A177" t="s">
        <v>256</v>
      </c>
      <c r="B177" s="5">
        <v>31982127630</v>
      </c>
    </row>
    <row r="178" spans="1:3" x14ac:dyDescent="0.25">
      <c r="A178" t="s">
        <v>190</v>
      </c>
      <c r="B178" s="5">
        <v>32999221749</v>
      </c>
    </row>
    <row r="179" spans="1:3" x14ac:dyDescent="0.25">
      <c r="A179" t="s">
        <v>68</v>
      </c>
      <c r="B179" s="5">
        <v>31995649031</v>
      </c>
    </row>
    <row r="180" spans="1:3" x14ac:dyDescent="0.25">
      <c r="A180" t="s">
        <v>132</v>
      </c>
      <c r="B180" s="5">
        <v>32988914195</v>
      </c>
    </row>
    <row r="181" spans="1:3" x14ac:dyDescent="0.25">
      <c r="A181" t="s">
        <v>211</v>
      </c>
      <c r="B181" s="5">
        <v>32988228684</v>
      </c>
    </row>
    <row r="182" spans="1:3" x14ac:dyDescent="0.25">
      <c r="A182" t="s">
        <v>301</v>
      </c>
      <c r="B182" s="5">
        <v>31997785487</v>
      </c>
    </row>
    <row r="183" spans="1:3" x14ac:dyDescent="0.25">
      <c r="A183" t="s">
        <v>258</v>
      </c>
      <c r="B183" s="5">
        <v>24992717279</v>
      </c>
    </row>
    <row r="184" spans="1:3" x14ac:dyDescent="0.25">
      <c r="A184" t="s">
        <v>168</v>
      </c>
      <c r="B184" s="5">
        <v>31996845644</v>
      </c>
    </row>
    <row r="185" spans="1:3" x14ac:dyDescent="0.25">
      <c r="A185" t="s">
        <v>212</v>
      </c>
      <c r="B185" s="5">
        <v>32991110979</v>
      </c>
    </row>
    <row r="186" spans="1:3" x14ac:dyDescent="0.25">
      <c r="A186" t="s">
        <v>144</v>
      </c>
      <c r="B186" s="5">
        <v>32988582031</v>
      </c>
    </row>
    <row r="187" spans="1:3" x14ac:dyDescent="0.25">
      <c r="A187" t="s">
        <v>317</v>
      </c>
      <c r="B187" s="5">
        <v>32998505021</v>
      </c>
    </row>
    <row r="188" spans="1:3" x14ac:dyDescent="0.25">
      <c r="A188" t="s">
        <v>124</v>
      </c>
      <c r="B188" s="5">
        <v>32988332337</v>
      </c>
    </row>
    <row r="189" spans="1:3" x14ac:dyDescent="0.25">
      <c r="A189" t="s">
        <v>96</v>
      </c>
      <c r="B189" s="5">
        <v>22997335858</v>
      </c>
    </row>
    <row r="190" spans="1:3" x14ac:dyDescent="0.25">
      <c r="A190" t="s">
        <v>213</v>
      </c>
      <c r="B190" s="5">
        <v>32991648530</v>
      </c>
    </row>
    <row r="191" spans="1:3" x14ac:dyDescent="0.25">
      <c r="A191" t="s">
        <v>335</v>
      </c>
      <c r="B191" s="5">
        <v>32984504835</v>
      </c>
    </row>
    <row r="192" spans="1:3" x14ac:dyDescent="0.25">
      <c r="A192" t="s">
        <v>288</v>
      </c>
      <c r="B192" s="5">
        <v>32984778189</v>
      </c>
      <c r="C192" t="s">
        <v>305</v>
      </c>
    </row>
    <row r="193" spans="1:3" x14ac:dyDescent="0.25">
      <c r="A193" t="s">
        <v>214</v>
      </c>
      <c r="B193" s="5">
        <v>32998839977</v>
      </c>
    </row>
    <row r="194" spans="1:3" x14ac:dyDescent="0.25">
      <c r="A194" t="s">
        <v>118</v>
      </c>
      <c r="B194" s="5">
        <v>31998603005</v>
      </c>
    </row>
    <row r="195" spans="1:3" x14ac:dyDescent="0.25">
      <c r="A195" t="s">
        <v>327</v>
      </c>
      <c r="B195" s="5">
        <v>32985151583</v>
      </c>
      <c r="C195" t="s">
        <v>305</v>
      </c>
    </row>
    <row r="196" spans="1:3" x14ac:dyDescent="0.25">
      <c r="A196" t="s">
        <v>220</v>
      </c>
      <c r="B196" s="5">
        <v>32991760494</v>
      </c>
    </row>
    <row r="197" spans="1:3" x14ac:dyDescent="0.25">
      <c r="A197" t="s">
        <v>175</v>
      </c>
      <c r="B197" s="5">
        <v>22988246367</v>
      </c>
    </row>
    <row r="198" spans="1:3" x14ac:dyDescent="0.25">
      <c r="A198" t="s">
        <v>302</v>
      </c>
      <c r="B198" s="5">
        <v>31971442045</v>
      </c>
    </row>
    <row r="199" spans="1:3" x14ac:dyDescent="0.25">
      <c r="A199" t="s">
        <v>169</v>
      </c>
      <c r="B199" s="5">
        <v>31999654860</v>
      </c>
    </row>
    <row r="200" spans="1:3" x14ac:dyDescent="0.25">
      <c r="A200" t="s">
        <v>250</v>
      </c>
      <c r="B200" s="5">
        <v>32999734611</v>
      </c>
    </row>
    <row r="201" spans="1:3" x14ac:dyDescent="0.25">
      <c r="A201" t="s">
        <v>283</v>
      </c>
      <c r="B201" s="5">
        <v>32999346028</v>
      </c>
    </row>
    <row r="202" spans="1:3" x14ac:dyDescent="0.25">
      <c r="A202" t="s">
        <v>70</v>
      </c>
      <c r="B202" s="5">
        <v>32988969893</v>
      </c>
    </row>
    <row r="203" spans="1:3" x14ac:dyDescent="0.25">
      <c r="A203" t="s">
        <v>251</v>
      </c>
      <c r="B203" s="5">
        <v>31999897384</v>
      </c>
    </row>
    <row r="204" spans="1:3" x14ac:dyDescent="0.25">
      <c r="A204" t="s">
        <v>259</v>
      </c>
      <c r="B204" s="5">
        <v>32998638881</v>
      </c>
    </row>
    <row r="205" spans="1:3" x14ac:dyDescent="0.25">
      <c r="A205" t="s">
        <v>270</v>
      </c>
      <c r="B205" s="5">
        <v>31971506480</v>
      </c>
    </row>
    <row r="206" spans="1:3" x14ac:dyDescent="0.25">
      <c r="A206" t="s">
        <v>184</v>
      </c>
      <c r="B206" s="5">
        <v>32999296585</v>
      </c>
    </row>
    <row r="207" spans="1:3" x14ac:dyDescent="0.25">
      <c r="A207" t="s">
        <v>170</v>
      </c>
      <c r="B207" s="5">
        <v>31972295109</v>
      </c>
    </row>
    <row r="208" spans="1:3" x14ac:dyDescent="0.25">
      <c r="A208" t="s">
        <v>252</v>
      </c>
      <c r="B208" s="5">
        <v>32988397512</v>
      </c>
    </row>
    <row r="209" spans="1:3" x14ac:dyDescent="0.25">
      <c r="A209" t="s">
        <v>260</v>
      </c>
      <c r="B209" s="5">
        <v>32988134431</v>
      </c>
      <c r="C209" t="s">
        <v>305</v>
      </c>
    </row>
    <row r="210" spans="1:3" x14ac:dyDescent="0.25">
      <c r="A210" t="s">
        <v>54</v>
      </c>
      <c r="B210" s="5">
        <v>31982711872</v>
      </c>
    </row>
    <row r="211" spans="1:3" x14ac:dyDescent="0.25">
      <c r="A211" t="s">
        <v>284</v>
      </c>
      <c r="B211" s="5">
        <v>32988371691</v>
      </c>
    </row>
    <row r="212" spans="1:3" x14ac:dyDescent="0.25">
      <c r="A212" t="s">
        <v>172</v>
      </c>
      <c r="B212" s="5">
        <v>32999163310</v>
      </c>
    </row>
    <row r="213" spans="1:3" x14ac:dyDescent="0.25">
      <c r="A213" t="s">
        <v>171</v>
      </c>
      <c r="B213" s="5">
        <v>31987588399</v>
      </c>
    </row>
    <row r="214" spans="1:3" x14ac:dyDescent="0.25">
      <c r="A214" t="s">
        <v>342</v>
      </c>
      <c r="B214" s="5">
        <v>84996165899</v>
      </c>
    </row>
    <row r="215" spans="1:3" x14ac:dyDescent="0.25">
      <c r="A215" t="s">
        <v>215</v>
      </c>
      <c r="B215" s="5">
        <v>32988469460</v>
      </c>
    </row>
    <row r="216" spans="1:3" x14ac:dyDescent="0.25">
      <c r="A216" t="s">
        <v>40</v>
      </c>
      <c r="B216" s="5">
        <v>32988257339</v>
      </c>
    </row>
    <row r="217" spans="1:3" x14ac:dyDescent="0.25">
      <c r="A217" t="s">
        <v>216</v>
      </c>
      <c r="B217" s="5">
        <v>32991490819</v>
      </c>
    </row>
    <row r="218" spans="1:3" x14ac:dyDescent="0.25">
      <c r="A218" t="s">
        <v>285</v>
      </c>
      <c r="B218" s="5">
        <v>32998045484</v>
      </c>
    </row>
    <row r="219" spans="1:3" x14ac:dyDescent="0.25">
      <c r="A219" t="s">
        <v>217</v>
      </c>
      <c r="B219" s="5">
        <v>32991996665</v>
      </c>
    </row>
    <row r="220" spans="1:3" x14ac:dyDescent="0.25">
      <c r="A220" t="s">
        <v>253</v>
      </c>
      <c r="B220" s="5">
        <v>32998391641</v>
      </c>
    </row>
    <row r="221" spans="1:3" x14ac:dyDescent="0.25">
      <c r="A221" t="s">
        <v>173</v>
      </c>
      <c r="B221" s="5">
        <v>32999867145</v>
      </c>
      <c r="C221" t="s">
        <v>305</v>
      </c>
    </row>
    <row r="222" spans="1:3" x14ac:dyDescent="0.25">
      <c r="A222" t="s">
        <v>181</v>
      </c>
      <c r="B222" s="5">
        <v>32998408608</v>
      </c>
    </row>
    <row r="223" spans="1:3" x14ac:dyDescent="0.25">
      <c r="A223" t="s">
        <v>225</v>
      </c>
      <c r="B223" s="5">
        <v>22998656741</v>
      </c>
    </row>
    <row r="224" spans="1:3" x14ac:dyDescent="0.25">
      <c r="A224" t="s">
        <v>289</v>
      </c>
      <c r="B224" s="5">
        <v>32999788400</v>
      </c>
    </row>
  </sheetData>
  <autoFilter ref="A1:C224" xr:uid="{C98E9B78-249B-4AF6-B40D-D7D0403ADC7F}"/>
  <sortState xmlns:xlrd2="http://schemas.microsoft.com/office/spreadsheetml/2017/richdata2" ref="A2:B241">
    <sortCondition ref="A2:A24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311A-7107-4B56-99B4-ABB962B91D02}">
  <dimension ref="A1:X88"/>
  <sheetViews>
    <sheetView zoomScale="130" zoomScaleNormal="130" workbookViewId="0">
      <selection activeCell="B2" sqref="B2:B88"/>
    </sheetView>
  </sheetViews>
  <sheetFormatPr defaultRowHeight="15" x14ac:dyDescent="0.25"/>
  <cols>
    <col min="3" max="3" width="10.85546875" bestFit="1" customWidth="1"/>
    <col min="4" max="4" width="13.5703125" customWidth="1"/>
    <col min="6" max="6" width="13.5703125" bestFit="1" customWidth="1"/>
    <col min="8" max="8" width="14.5703125" bestFit="1" customWidth="1"/>
    <col min="9" max="9" width="11" bestFit="1" customWidth="1"/>
  </cols>
  <sheetData>
    <row r="1" spans="1:24" x14ac:dyDescent="0.25">
      <c r="A1" t="s">
        <v>7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</row>
    <row r="2" spans="1:24" x14ac:dyDescent="0.25">
      <c r="A2" t="s">
        <v>30</v>
      </c>
      <c r="B2" t="s">
        <v>31</v>
      </c>
      <c r="C2" s="6">
        <v>110000</v>
      </c>
      <c r="D2" s="6">
        <v>29801.33</v>
      </c>
      <c r="E2" s="7">
        <v>0.27089999999999997</v>
      </c>
      <c r="F2" s="6">
        <v>203872.32</v>
      </c>
      <c r="G2" s="7">
        <v>1.8533999999999999</v>
      </c>
      <c r="H2" s="6">
        <v>80198.67</v>
      </c>
      <c r="I2" s="6">
        <v>3915.54</v>
      </c>
      <c r="J2" s="6">
        <v>69.95</v>
      </c>
      <c r="K2">
        <v>0</v>
      </c>
      <c r="L2" s="7">
        <v>0.27089999999999997</v>
      </c>
      <c r="M2">
        <v>32.54</v>
      </c>
      <c r="N2">
        <v>55</v>
      </c>
      <c r="O2">
        <v>541.84</v>
      </c>
      <c r="P2">
        <v>12.99</v>
      </c>
      <c r="Q2">
        <v>121</v>
      </c>
      <c r="R2">
        <v>40</v>
      </c>
      <c r="S2" s="7">
        <v>0.3306</v>
      </c>
      <c r="T2" s="7">
        <v>2.5999999999999999E-2</v>
      </c>
      <c r="U2" s="7">
        <v>-4.53E-2</v>
      </c>
      <c r="V2" s="6">
        <v>6304.11</v>
      </c>
      <c r="W2" t="s">
        <v>32</v>
      </c>
      <c r="X2" s="7">
        <v>-0.17460000000000001</v>
      </c>
    </row>
    <row r="3" spans="1:24" x14ac:dyDescent="0.25">
      <c r="A3" t="s">
        <v>35</v>
      </c>
      <c r="B3" t="s">
        <v>36</v>
      </c>
      <c r="C3" s="6">
        <v>90000</v>
      </c>
      <c r="D3" s="6">
        <v>28104.14</v>
      </c>
      <c r="E3" s="7">
        <v>0.31230000000000002</v>
      </c>
      <c r="F3" s="6">
        <v>192714.1</v>
      </c>
      <c r="G3" s="7">
        <v>2.1413000000000002</v>
      </c>
      <c r="H3" s="6">
        <v>61895.86</v>
      </c>
      <c r="I3" s="6">
        <v>3019.31</v>
      </c>
      <c r="J3" s="6">
        <v>0</v>
      </c>
      <c r="K3">
        <v>0</v>
      </c>
      <c r="L3" s="7">
        <v>0.31230000000000002</v>
      </c>
      <c r="M3">
        <v>27.61</v>
      </c>
      <c r="N3">
        <v>38</v>
      </c>
      <c r="O3">
        <v>739.58</v>
      </c>
      <c r="P3">
        <v>11.36</v>
      </c>
      <c r="Q3">
        <v>63</v>
      </c>
      <c r="R3">
        <v>28</v>
      </c>
      <c r="S3" s="7">
        <v>0.44440000000000002</v>
      </c>
      <c r="T3" s="7">
        <v>2.5999999999999999E-2</v>
      </c>
      <c r="U3" s="7">
        <v>-5.1900000000000002E-2</v>
      </c>
      <c r="V3" s="6">
        <v>6290.09</v>
      </c>
      <c r="W3" t="s">
        <v>32</v>
      </c>
      <c r="X3" s="7">
        <v>-0.18290000000000001</v>
      </c>
    </row>
    <row r="4" spans="1:24" x14ac:dyDescent="0.25">
      <c r="A4" t="s">
        <v>33</v>
      </c>
      <c r="B4" t="s">
        <v>34</v>
      </c>
      <c r="C4" s="6">
        <v>148000</v>
      </c>
      <c r="D4" s="6">
        <v>26901.79</v>
      </c>
      <c r="E4" s="7">
        <v>0.18179999999999999</v>
      </c>
      <c r="F4" s="6">
        <v>184469.42</v>
      </c>
      <c r="G4" s="7">
        <v>1.2464</v>
      </c>
      <c r="H4" s="6">
        <v>121098.21</v>
      </c>
      <c r="I4" s="6">
        <v>5907.23</v>
      </c>
      <c r="J4" s="6">
        <v>0</v>
      </c>
      <c r="K4">
        <v>0</v>
      </c>
      <c r="L4" s="7">
        <v>0.18179999999999999</v>
      </c>
      <c r="M4">
        <v>32.630000000000003</v>
      </c>
      <c r="N4">
        <v>38</v>
      </c>
      <c r="O4">
        <v>707.94</v>
      </c>
      <c r="P4">
        <v>4.32</v>
      </c>
      <c r="Q4">
        <v>92</v>
      </c>
      <c r="R4">
        <v>22</v>
      </c>
      <c r="S4" s="7">
        <v>0.23910000000000001</v>
      </c>
      <c r="T4" s="7">
        <v>2E-3</v>
      </c>
      <c r="U4" s="7">
        <v>-7.2800000000000004E-2</v>
      </c>
      <c r="V4" s="6">
        <v>7588.31</v>
      </c>
      <c r="W4" t="s">
        <v>32</v>
      </c>
      <c r="X4" s="7">
        <v>-0.22</v>
      </c>
    </row>
    <row r="5" spans="1:24" x14ac:dyDescent="0.25">
      <c r="A5" t="s">
        <v>39</v>
      </c>
      <c r="B5" t="s">
        <v>40</v>
      </c>
      <c r="C5" s="6">
        <v>300000</v>
      </c>
      <c r="D5" s="6">
        <v>26085.87</v>
      </c>
      <c r="E5" s="7">
        <v>8.6999999999999994E-2</v>
      </c>
      <c r="F5" s="6">
        <v>178874.54</v>
      </c>
      <c r="G5" s="7">
        <v>0.59619999999999995</v>
      </c>
      <c r="H5" s="6">
        <v>273914.13</v>
      </c>
      <c r="I5" s="6">
        <v>13361.66</v>
      </c>
      <c r="J5" s="6">
        <v>0</v>
      </c>
      <c r="K5">
        <v>0</v>
      </c>
      <c r="L5" s="7">
        <v>8.6999999999999994E-2</v>
      </c>
      <c r="M5">
        <v>21.92</v>
      </c>
      <c r="N5">
        <v>103</v>
      </c>
      <c r="O5">
        <v>253.26</v>
      </c>
      <c r="P5">
        <v>8.8800000000000008</v>
      </c>
      <c r="Q5">
        <v>164</v>
      </c>
      <c r="R5">
        <v>46</v>
      </c>
      <c r="S5" s="7">
        <v>0.28050000000000003</v>
      </c>
      <c r="T5" s="7">
        <v>2.1999999999999999E-2</v>
      </c>
      <c r="U5" s="7">
        <v>1.77E-2</v>
      </c>
      <c r="V5" s="6">
        <v>2171.3200000000002</v>
      </c>
      <c r="W5" t="s">
        <v>32</v>
      </c>
      <c r="X5" s="7">
        <v>-7.6799999999999993E-2</v>
      </c>
    </row>
    <row r="6" spans="1:24" x14ac:dyDescent="0.25">
      <c r="A6" t="s">
        <v>37</v>
      </c>
      <c r="B6" t="s">
        <v>38</v>
      </c>
      <c r="C6" s="6">
        <v>110000</v>
      </c>
      <c r="D6" s="6">
        <v>25262.68</v>
      </c>
      <c r="E6" s="7">
        <v>0.22969999999999999</v>
      </c>
      <c r="F6" s="6">
        <v>173229.81</v>
      </c>
      <c r="G6" s="7">
        <v>1.5748</v>
      </c>
      <c r="H6" s="6">
        <v>84737.32</v>
      </c>
      <c r="I6" s="6">
        <v>4133.53</v>
      </c>
      <c r="J6" s="6">
        <v>0</v>
      </c>
      <c r="K6">
        <v>0</v>
      </c>
      <c r="L6" s="7">
        <v>0.22969999999999999</v>
      </c>
      <c r="M6">
        <v>12.92</v>
      </c>
      <c r="N6">
        <v>57</v>
      </c>
      <c r="O6">
        <v>443.2</v>
      </c>
      <c r="P6">
        <v>2.2799999999999998</v>
      </c>
      <c r="Q6">
        <v>60</v>
      </c>
      <c r="R6">
        <v>29</v>
      </c>
      <c r="S6" s="7">
        <v>0.48330000000000001</v>
      </c>
      <c r="T6" s="7">
        <v>0.01</v>
      </c>
      <c r="U6" s="7">
        <v>-5.8999999999999999E-3</v>
      </c>
      <c r="V6" s="6">
        <v>2727.36</v>
      </c>
      <c r="W6" t="s">
        <v>32</v>
      </c>
      <c r="X6" s="7">
        <v>-9.74E-2</v>
      </c>
    </row>
    <row r="7" spans="1:24" x14ac:dyDescent="0.25">
      <c r="A7" t="s">
        <v>329</v>
      </c>
      <c r="B7" t="s">
        <v>330</v>
      </c>
      <c r="C7" s="6">
        <v>160000</v>
      </c>
      <c r="D7" s="6">
        <v>23901.73</v>
      </c>
      <c r="E7" s="7">
        <v>0.14940000000000001</v>
      </c>
      <c r="F7" s="6">
        <v>150437.54999999999</v>
      </c>
      <c r="G7" s="7">
        <v>0.94020000000000004</v>
      </c>
      <c r="H7" s="6">
        <v>136098.26999999999</v>
      </c>
      <c r="I7" s="6">
        <v>6734.69</v>
      </c>
      <c r="J7" s="6">
        <v>1962.92</v>
      </c>
      <c r="K7">
        <v>0</v>
      </c>
      <c r="L7" s="7">
        <v>0.14940000000000001</v>
      </c>
      <c r="M7">
        <v>24.91</v>
      </c>
      <c r="N7">
        <v>48</v>
      </c>
      <c r="O7">
        <v>497.95</v>
      </c>
      <c r="P7">
        <v>10.17</v>
      </c>
      <c r="Q7">
        <v>81</v>
      </c>
      <c r="R7">
        <v>39</v>
      </c>
      <c r="S7" s="7">
        <v>0.48149999999999998</v>
      </c>
      <c r="T7" s="7">
        <v>5.0000000000000001E-3</v>
      </c>
      <c r="U7" s="7">
        <v>-1.0800000000000001E-2</v>
      </c>
      <c r="V7" s="6">
        <v>3508.82</v>
      </c>
      <c r="W7" t="s">
        <v>32</v>
      </c>
      <c r="X7" s="7">
        <v>-0.128</v>
      </c>
    </row>
    <row r="8" spans="1:24" x14ac:dyDescent="0.25">
      <c r="A8" t="s">
        <v>41</v>
      </c>
      <c r="B8" t="s">
        <v>42</v>
      </c>
      <c r="C8" s="6">
        <v>180000</v>
      </c>
      <c r="D8" s="6">
        <v>23101.759999999998</v>
      </c>
      <c r="E8" s="7">
        <v>0.1283</v>
      </c>
      <c r="F8" s="6">
        <v>156237.46</v>
      </c>
      <c r="G8" s="7">
        <v>0.86799999999999999</v>
      </c>
      <c r="H8" s="6">
        <v>156898.23999999999</v>
      </c>
      <c r="I8" s="6">
        <v>7669.04</v>
      </c>
      <c r="J8" s="6">
        <v>317.13</v>
      </c>
      <c r="K8">
        <v>0</v>
      </c>
      <c r="L8" s="7">
        <v>0.1283</v>
      </c>
      <c r="M8">
        <v>23.54</v>
      </c>
      <c r="N8">
        <v>58</v>
      </c>
      <c r="O8">
        <v>398.31</v>
      </c>
      <c r="P8">
        <v>9.5</v>
      </c>
      <c r="Q8">
        <v>58</v>
      </c>
      <c r="R8">
        <v>34</v>
      </c>
      <c r="S8" s="7">
        <v>0.58620000000000005</v>
      </c>
      <c r="T8" s="7">
        <v>3.4000000000000002E-2</v>
      </c>
      <c r="U8" s="7">
        <v>-4.9000000000000002E-2</v>
      </c>
      <c r="V8" s="6">
        <v>4106.88</v>
      </c>
      <c r="W8" t="s">
        <v>32</v>
      </c>
      <c r="X8" s="7">
        <v>-0.15090000000000001</v>
      </c>
    </row>
    <row r="9" spans="1:24" x14ac:dyDescent="0.25">
      <c r="A9" t="s">
        <v>49</v>
      </c>
      <c r="B9" t="s">
        <v>50</v>
      </c>
      <c r="C9" s="6">
        <v>130000</v>
      </c>
      <c r="D9" s="6">
        <v>20684.919999999998</v>
      </c>
      <c r="E9" s="7">
        <v>0.15909999999999999</v>
      </c>
      <c r="F9" s="6">
        <v>141531.29</v>
      </c>
      <c r="G9" s="7">
        <v>1.0887</v>
      </c>
      <c r="H9" s="6">
        <v>109315.08</v>
      </c>
      <c r="I9" s="6">
        <v>5334.64</v>
      </c>
      <c r="J9" s="6">
        <v>44.94</v>
      </c>
      <c r="K9">
        <v>0</v>
      </c>
      <c r="L9" s="7">
        <v>0.15909999999999999</v>
      </c>
      <c r="M9">
        <v>8.25</v>
      </c>
      <c r="N9">
        <v>54</v>
      </c>
      <c r="O9">
        <v>383.05</v>
      </c>
      <c r="P9">
        <v>5.8</v>
      </c>
      <c r="Q9">
        <v>52</v>
      </c>
      <c r="R9">
        <v>32</v>
      </c>
      <c r="S9" s="7">
        <v>0.61539999999999995</v>
      </c>
      <c r="T9" s="7">
        <v>3.4000000000000002E-2</v>
      </c>
      <c r="U9" s="7">
        <v>3.8999999999999998E-3</v>
      </c>
      <c r="V9" s="6">
        <v>1420.92</v>
      </c>
      <c r="W9" t="s">
        <v>32</v>
      </c>
      <c r="X9" s="7">
        <v>-6.4299999999999996E-2</v>
      </c>
    </row>
    <row r="10" spans="1:24" x14ac:dyDescent="0.25">
      <c r="A10" t="s">
        <v>43</v>
      </c>
      <c r="B10" t="s">
        <v>44</v>
      </c>
      <c r="C10" s="6">
        <v>55200</v>
      </c>
      <c r="D10" s="6">
        <v>20365.71</v>
      </c>
      <c r="E10" s="7">
        <v>0.36890000000000001</v>
      </c>
      <c r="F10" s="6">
        <v>139650.57999999999</v>
      </c>
      <c r="G10" s="7">
        <v>2.5299</v>
      </c>
      <c r="H10" s="6">
        <v>34834.29</v>
      </c>
      <c r="I10" s="6">
        <v>1699.23</v>
      </c>
      <c r="J10" s="6">
        <v>0</v>
      </c>
      <c r="K10" s="6">
        <v>0</v>
      </c>
      <c r="L10" s="7">
        <v>0.36890000000000001</v>
      </c>
      <c r="M10">
        <v>17.170000000000002</v>
      </c>
      <c r="N10">
        <v>53</v>
      </c>
      <c r="O10">
        <v>384.26</v>
      </c>
      <c r="P10">
        <v>5.92</v>
      </c>
      <c r="Q10">
        <v>90</v>
      </c>
      <c r="R10">
        <v>36</v>
      </c>
      <c r="S10" s="7">
        <v>0.4</v>
      </c>
      <c r="T10" s="7">
        <v>0.02</v>
      </c>
      <c r="U10" s="7">
        <v>5.2299999999999999E-2</v>
      </c>
      <c r="V10" s="6">
        <v>4014.97</v>
      </c>
      <c r="W10" t="s">
        <v>32</v>
      </c>
      <c r="X10" s="7">
        <v>-0.16470000000000001</v>
      </c>
    </row>
    <row r="11" spans="1:24" x14ac:dyDescent="0.25">
      <c r="A11" t="s">
        <v>308</v>
      </c>
      <c r="B11" t="s">
        <v>295</v>
      </c>
      <c r="C11" s="6">
        <v>115000</v>
      </c>
      <c r="D11" s="6">
        <v>19636.3</v>
      </c>
      <c r="E11" s="7">
        <v>0.17080000000000001</v>
      </c>
      <c r="F11" s="6">
        <v>127686.38</v>
      </c>
      <c r="G11" s="7">
        <v>1.1103000000000001</v>
      </c>
      <c r="H11" s="6">
        <v>95363.7</v>
      </c>
      <c r="I11" s="6">
        <v>4701.42</v>
      </c>
      <c r="J11" s="6">
        <v>1015.37</v>
      </c>
      <c r="K11">
        <v>0</v>
      </c>
      <c r="L11" s="7">
        <v>0.17080000000000001</v>
      </c>
      <c r="M11">
        <v>28.59</v>
      </c>
      <c r="N11">
        <v>66</v>
      </c>
      <c r="O11">
        <v>297.52</v>
      </c>
      <c r="P11">
        <v>6.14</v>
      </c>
      <c r="Q11">
        <v>74</v>
      </c>
      <c r="R11">
        <v>35</v>
      </c>
      <c r="S11" s="7">
        <v>0.47299999999999998</v>
      </c>
      <c r="T11" s="7">
        <v>3.2000000000000001E-2</v>
      </c>
      <c r="U11" s="7">
        <v>3.1E-2</v>
      </c>
      <c r="V11" s="6">
        <v>1649.9</v>
      </c>
      <c r="W11" t="s">
        <v>32</v>
      </c>
      <c r="X11" s="7">
        <v>-7.7499999999999999E-2</v>
      </c>
    </row>
    <row r="12" spans="1:24" x14ac:dyDescent="0.25">
      <c r="A12" t="s">
        <v>51</v>
      </c>
      <c r="B12" t="s">
        <v>52</v>
      </c>
      <c r="C12" s="6">
        <v>230000</v>
      </c>
      <c r="D12" s="6">
        <v>19392.02</v>
      </c>
      <c r="E12" s="7">
        <v>8.43E-2</v>
      </c>
      <c r="F12" s="6">
        <v>132973.85</v>
      </c>
      <c r="G12" s="7">
        <v>0.57809999999999995</v>
      </c>
      <c r="H12" s="6">
        <v>210607.98</v>
      </c>
      <c r="I12" s="6">
        <v>10273.56</v>
      </c>
      <c r="J12" s="6">
        <v>0</v>
      </c>
      <c r="K12">
        <v>65712.479999999996</v>
      </c>
      <c r="L12" s="7">
        <v>0.37</v>
      </c>
      <c r="M12">
        <v>51.99</v>
      </c>
      <c r="N12">
        <v>32</v>
      </c>
      <c r="O12">
        <v>606</v>
      </c>
      <c r="P12">
        <v>17.579999999999998</v>
      </c>
      <c r="Q12">
        <v>66</v>
      </c>
      <c r="R12">
        <v>21</v>
      </c>
      <c r="S12" s="7">
        <v>0.31819999999999998</v>
      </c>
      <c r="T12" s="7">
        <v>2.1999999999999999E-2</v>
      </c>
      <c r="U12" s="7">
        <v>5.8999999999999997E-2</v>
      </c>
      <c r="V12" s="6">
        <v>3452.54</v>
      </c>
      <c r="W12" t="s">
        <v>32</v>
      </c>
      <c r="X12" s="7">
        <v>-0.15110000000000001</v>
      </c>
    </row>
    <row r="13" spans="1:24" x14ac:dyDescent="0.25">
      <c r="A13" t="s">
        <v>47</v>
      </c>
      <c r="B13" t="s">
        <v>48</v>
      </c>
      <c r="C13" s="6">
        <v>140000</v>
      </c>
      <c r="D13" s="6">
        <v>18206.599999999999</v>
      </c>
      <c r="E13" s="7">
        <v>0.13</v>
      </c>
      <c r="F13" s="6">
        <v>124845.26</v>
      </c>
      <c r="G13" s="7">
        <v>0.89180000000000004</v>
      </c>
      <c r="H13" s="6">
        <v>121793.4</v>
      </c>
      <c r="I13" s="6">
        <v>5941.14</v>
      </c>
      <c r="J13" s="6">
        <v>0</v>
      </c>
      <c r="K13">
        <v>0</v>
      </c>
      <c r="L13" s="7">
        <v>0.13</v>
      </c>
      <c r="M13">
        <v>18.29</v>
      </c>
      <c r="N13">
        <v>110</v>
      </c>
      <c r="O13">
        <v>165.51</v>
      </c>
      <c r="P13">
        <v>8.2899999999999991</v>
      </c>
      <c r="Q13">
        <v>77</v>
      </c>
      <c r="R13">
        <v>18</v>
      </c>
      <c r="S13" s="7">
        <v>0.23380000000000001</v>
      </c>
      <c r="T13" s="7">
        <v>2.1999999999999999E-2</v>
      </c>
      <c r="U13" s="7">
        <v>2.7199999999999998E-2</v>
      </c>
      <c r="V13" s="6">
        <v>1428.2</v>
      </c>
      <c r="W13" t="s">
        <v>32</v>
      </c>
      <c r="X13" s="7">
        <v>-7.2700000000000001E-2</v>
      </c>
    </row>
    <row r="14" spans="1:24" x14ac:dyDescent="0.25">
      <c r="A14" t="s">
        <v>59</v>
      </c>
      <c r="B14" t="s">
        <v>60</v>
      </c>
      <c r="C14" s="6">
        <v>110000</v>
      </c>
      <c r="D14" s="6">
        <v>17674.54</v>
      </c>
      <c r="E14" s="7">
        <v>0.16070000000000001</v>
      </c>
      <c r="F14" s="6">
        <v>99264.14</v>
      </c>
      <c r="G14" s="7">
        <v>0.90239999999999998</v>
      </c>
      <c r="H14" s="6">
        <v>92325.46</v>
      </c>
      <c r="I14" s="6">
        <v>4659.71</v>
      </c>
      <c r="J14" s="6">
        <v>3198.52</v>
      </c>
      <c r="K14">
        <v>0</v>
      </c>
      <c r="L14" s="7">
        <v>0.16070000000000001</v>
      </c>
      <c r="M14">
        <v>7.48</v>
      </c>
      <c r="N14">
        <v>35</v>
      </c>
      <c r="O14">
        <v>504.99</v>
      </c>
      <c r="P14">
        <v>7.14</v>
      </c>
      <c r="Q14">
        <v>50</v>
      </c>
      <c r="R14">
        <v>19</v>
      </c>
      <c r="S14" s="7">
        <v>0.38</v>
      </c>
      <c r="T14" s="7">
        <v>0.01</v>
      </c>
      <c r="U14" s="7">
        <v>-1.9800000000000002E-2</v>
      </c>
      <c r="V14" s="6">
        <v>2270.8000000000002</v>
      </c>
      <c r="W14" t="s">
        <v>32</v>
      </c>
      <c r="X14" s="7">
        <v>-0.1139</v>
      </c>
    </row>
    <row r="15" spans="1:24" x14ac:dyDescent="0.25">
      <c r="A15" t="s">
        <v>83</v>
      </c>
      <c r="B15" t="s">
        <v>84</v>
      </c>
      <c r="C15" s="6">
        <v>100000</v>
      </c>
      <c r="D15" s="6">
        <v>17198.46</v>
      </c>
      <c r="E15" s="7">
        <v>0.17199999999999999</v>
      </c>
      <c r="F15" s="6">
        <v>116663.73</v>
      </c>
      <c r="G15" s="7">
        <v>1.1666000000000001</v>
      </c>
      <c r="H15" s="6">
        <v>82801.539999999994</v>
      </c>
      <c r="I15" s="6">
        <v>4048.12</v>
      </c>
      <c r="J15" s="6">
        <v>185</v>
      </c>
      <c r="K15">
        <v>0</v>
      </c>
      <c r="L15" s="7">
        <v>0.17199999999999999</v>
      </c>
      <c r="M15">
        <v>28.18</v>
      </c>
      <c r="N15">
        <v>43</v>
      </c>
      <c r="O15">
        <v>399.96</v>
      </c>
      <c r="P15">
        <v>3.23</v>
      </c>
      <c r="Q15">
        <v>75</v>
      </c>
      <c r="R15">
        <v>32</v>
      </c>
      <c r="S15" s="7">
        <v>0.42670000000000002</v>
      </c>
      <c r="T15" s="7">
        <v>0.01</v>
      </c>
      <c r="U15" s="7">
        <v>-4.1999999999999997E-3</v>
      </c>
      <c r="V15" s="6">
        <v>2816.93</v>
      </c>
      <c r="W15" t="s">
        <v>32</v>
      </c>
      <c r="X15" s="7">
        <v>-0.14069999999999999</v>
      </c>
    </row>
    <row r="16" spans="1:24" x14ac:dyDescent="0.25">
      <c r="A16" t="s">
        <v>57</v>
      </c>
      <c r="B16" t="s">
        <v>58</v>
      </c>
      <c r="C16" s="6">
        <v>132600</v>
      </c>
      <c r="D16" s="6">
        <v>16317.93</v>
      </c>
      <c r="E16" s="7">
        <v>0.1231</v>
      </c>
      <c r="F16" s="6">
        <v>111894.38</v>
      </c>
      <c r="G16" s="7">
        <v>0.84379999999999999</v>
      </c>
      <c r="H16" s="6">
        <v>116282.07</v>
      </c>
      <c r="I16" s="6">
        <v>5672.3</v>
      </c>
      <c r="J16">
        <v>0</v>
      </c>
      <c r="K16">
        <v>0</v>
      </c>
      <c r="L16" s="7">
        <v>0.1231</v>
      </c>
      <c r="M16">
        <v>8.15</v>
      </c>
      <c r="N16">
        <v>45</v>
      </c>
      <c r="O16" s="6">
        <v>362.62</v>
      </c>
      <c r="P16">
        <v>6.82</v>
      </c>
      <c r="Q16">
        <v>115</v>
      </c>
      <c r="R16">
        <v>29</v>
      </c>
      <c r="S16" s="7">
        <v>0.25219999999999998</v>
      </c>
      <c r="T16" s="7">
        <v>5.0000000000000001E-3</v>
      </c>
      <c r="U16" s="7">
        <v>2.7199999999999998E-2</v>
      </c>
      <c r="V16" s="6">
        <v>2063.1999999999998</v>
      </c>
      <c r="W16" t="s">
        <v>32</v>
      </c>
      <c r="X16" s="7">
        <v>-0.11219999999999999</v>
      </c>
    </row>
    <row r="17" spans="1:24" x14ac:dyDescent="0.25">
      <c r="A17" t="s">
        <v>55</v>
      </c>
      <c r="B17" t="s">
        <v>56</v>
      </c>
      <c r="C17" s="6">
        <v>150000</v>
      </c>
      <c r="D17" s="6">
        <v>16157.23</v>
      </c>
      <c r="E17" s="7">
        <v>0.1077</v>
      </c>
      <c r="F17" s="6">
        <v>105205.51</v>
      </c>
      <c r="G17" s="7">
        <v>0.70140000000000002</v>
      </c>
      <c r="H17" s="6">
        <v>133842.76999999999</v>
      </c>
      <c r="I17" s="6">
        <v>6568.66</v>
      </c>
      <c r="J17" s="6">
        <v>814.76</v>
      </c>
      <c r="K17">
        <v>0</v>
      </c>
      <c r="L17" s="7">
        <v>0.1077</v>
      </c>
      <c r="M17">
        <v>16.39</v>
      </c>
      <c r="N17">
        <v>59</v>
      </c>
      <c r="O17">
        <v>273.85000000000002</v>
      </c>
      <c r="P17">
        <v>4.6900000000000004</v>
      </c>
      <c r="Q17">
        <v>38</v>
      </c>
      <c r="R17">
        <v>32</v>
      </c>
      <c r="S17" s="7">
        <v>0.84209999999999996</v>
      </c>
      <c r="T17" s="7">
        <v>0.05</v>
      </c>
      <c r="U17" s="7">
        <v>4.7500000000000001E-2</v>
      </c>
      <c r="V17" s="6">
        <v>951.66</v>
      </c>
      <c r="W17" t="s">
        <v>32</v>
      </c>
      <c r="X17" s="7">
        <v>-5.5599999999999997E-2</v>
      </c>
    </row>
    <row r="18" spans="1:24" x14ac:dyDescent="0.25">
      <c r="A18" t="s">
        <v>71</v>
      </c>
      <c r="B18" t="s">
        <v>72</v>
      </c>
      <c r="C18" s="6">
        <v>69000</v>
      </c>
      <c r="D18" s="6">
        <v>15647.67</v>
      </c>
      <c r="E18" s="7">
        <v>0.2268</v>
      </c>
      <c r="F18" s="6">
        <v>107298.31</v>
      </c>
      <c r="G18" s="7">
        <v>1.5549999999999999</v>
      </c>
      <c r="H18" s="6">
        <v>53352.33</v>
      </c>
      <c r="I18" s="6">
        <v>2602.5500000000002</v>
      </c>
      <c r="J18" s="6">
        <v>0</v>
      </c>
      <c r="K18">
        <v>0</v>
      </c>
      <c r="L18" s="7">
        <v>0.2268</v>
      </c>
      <c r="M18">
        <v>45.31</v>
      </c>
      <c r="N18">
        <v>30</v>
      </c>
      <c r="O18">
        <v>521.59</v>
      </c>
      <c r="P18">
        <v>7.3</v>
      </c>
      <c r="Q18">
        <v>46</v>
      </c>
      <c r="R18">
        <v>22</v>
      </c>
      <c r="S18" s="7">
        <v>0.4783</v>
      </c>
      <c r="T18" s="7">
        <v>2E-3</v>
      </c>
      <c r="U18" s="7">
        <v>-1.78E-2</v>
      </c>
      <c r="V18">
        <v>1758.69</v>
      </c>
      <c r="W18" t="s">
        <v>32</v>
      </c>
      <c r="X18" s="7">
        <v>-0.10100000000000001</v>
      </c>
    </row>
    <row r="19" spans="1:24" x14ac:dyDescent="0.25">
      <c r="A19" t="s">
        <v>53</v>
      </c>
      <c r="B19" t="s">
        <v>54</v>
      </c>
      <c r="C19" s="6">
        <v>112600</v>
      </c>
      <c r="D19" s="6">
        <v>15551.6</v>
      </c>
      <c r="E19" s="7">
        <v>0.1381</v>
      </c>
      <c r="F19" s="6">
        <v>106166.39999999999</v>
      </c>
      <c r="G19" s="7">
        <v>0.94289999999999996</v>
      </c>
      <c r="H19" s="6">
        <v>97048.4</v>
      </c>
      <c r="I19" s="6">
        <v>4737.43</v>
      </c>
      <c r="J19" s="6">
        <v>69</v>
      </c>
      <c r="K19">
        <v>0</v>
      </c>
      <c r="L19" s="7">
        <v>0.1381</v>
      </c>
      <c r="M19">
        <v>26.9</v>
      </c>
      <c r="N19">
        <v>35</v>
      </c>
      <c r="O19">
        <v>444.33</v>
      </c>
      <c r="P19">
        <v>5.1100000000000003</v>
      </c>
      <c r="Q19">
        <v>94</v>
      </c>
      <c r="R19">
        <v>25</v>
      </c>
      <c r="S19" s="7">
        <v>0.26600000000000001</v>
      </c>
      <c r="T19" s="7">
        <v>5.0000000000000001E-3</v>
      </c>
      <c r="U19" s="7">
        <v>-3.7900000000000003E-2</v>
      </c>
      <c r="V19" s="6">
        <v>2913.17</v>
      </c>
      <c r="W19" t="s">
        <v>32</v>
      </c>
      <c r="X19" s="7">
        <v>-0.1578</v>
      </c>
    </row>
    <row r="20" spans="1:24" x14ac:dyDescent="0.25">
      <c r="A20" t="s">
        <v>45</v>
      </c>
      <c r="B20" t="s">
        <v>46</v>
      </c>
      <c r="C20" s="6">
        <v>70000</v>
      </c>
      <c r="D20" s="6">
        <v>15514.91</v>
      </c>
      <c r="E20" s="7">
        <v>0.22159999999999999</v>
      </c>
      <c r="F20" s="6">
        <v>106387.95</v>
      </c>
      <c r="G20" s="7">
        <v>1.5198</v>
      </c>
      <c r="H20" s="6">
        <v>54485.09</v>
      </c>
      <c r="I20" s="6">
        <v>2657.81</v>
      </c>
      <c r="J20" s="6">
        <v>0</v>
      </c>
      <c r="K20">
        <v>0</v>
      </c>
      <c r="L20" s="7">
        <v>0.22159999999999999</v>
      </c>
      <c r="M20">
        <v>20.99</v>
      </c>
      <c r="N20">
        <v>15</v>
      </c>
      <c r="O20">
        <v>1034.33</v>
      </c>
      <c r="P20">
        <v>3.47</v>
      </c>
      <c r="Q20">
        <v>131</v>
      </c>
      <c r="R20">
        <v>13</v>
      </c>
      <c r="S20" s="7">
        <v>9.9199999999999997E-2</v>
      </c>
      <c r="T20" s="7">
        <v>3.4000000000000002E-2</v>
      </c>
      <c r="U20" s="7">
        <v>0.11650000000000001</v>
      </c>
      <c r="V20" s="6">
        <v>2925.33</v>
      </c>
      <c r="W20" t="s">
        <v>32</v>
      </c>
      <c r="X20" s="7">
        <v>-0.15859999999999999</v>
      </c>
    </row>
    <row r="21" spans="1:24" x14ac:dyDescent="0.25">
      <c r="A21" t="s">
        <v>309</v>
      </c>
      <c r="B21" t="s">
        <v>310</v>
      </c>
      <c r="C21" s="6">
        <v>130000</v>
      </c>
      <c r="D21" s="6">
        <v>15466.3</v>
      </c>
      <c r="E21" s="7">
        <v>0.11899999999999999</v>
      </c>
      <c r="F21" s="6">
        <v>104854.63</v>
      </c>
      <c r="G21" s="7">
        <v>0.80659999999999998</v>
      </c>
      <c r="H21" s="6">
        <v>114533.7</v>
      </c>
      <c r="I21" s="6">
        <v>5595.55</v>
      </c>
      <c r="J21" s="6">
        <v>175</v>
      </c>
      <c r="K21">
        <v>0</v>
      </c>
      <c r="L21" s="7">
        <v>0.11899999999999999</v>
      </c>
      <c r="M21">
        <v>12.2</v>
      </c>
      <c r="N21">
        <v>77</v>
      </c>
      <c r="O21">
        <v>200.86</v>
      </c>
      <c r="P21">
        <v>4.03</v>
      </c>
      <c r="Q21">
        <v>83</v>
      </c>
      <c r="R21">
        <v>22</v>
      </c>
      <c r="S21" s="7">
        <v>0.2651</v>
      </c>
      <c r="T21" s="7">
        <v>4.7E-2</v>
      </c>
      <c r="U21" s="7">
        <v>4.5600000000000002E-2</v>
      </c>
      <c r="V21">
        <v>1401.42</v>
      </c>
      <c r="W21" t="s">
        <v>32</v>
      </c>
      <c r="X21" s="7">
        <v>-8.3099999999999993E-2</v>
      </c>
    </row>
    <row r="22" spans="1:24" x14ac:dyDescent="0.25">
      <c r="A22" t="s">
        <v>311</v>
      </c>
      <c r="B22" t="s">
        <v>271</v>
      </c>
      <c r="C22" s="6">
        <v>150000</v>
      </c>
      <c r="D22" s="6">
        <v>15251.37</v>
      </c>
      <c r="E22" s="7">
        <v>0.1017</v>
      </c>
      <c r="F22" s="6">
        <v>99555.02</v>
      </c>
      <c r="G22" s="7">
        <v>0.66369999999999996</v>
      </c>
      <c r="H22" s="6">
        <v>134748.63</v>
      </c>
      <c r="I22" s="6">
        <v>6608.86</v>
      </c>
      <c r="J22" s="6">
        <v>732.93</v>
      </c>
      <c r="K22">
        <v>0</v>
      </c>
      <c r="L22" s="7">
        <v>0.1017</v>
      </c>
      <c r="M22">
        <v>25.76</v>
      </c>
      <c r="N22">
        <v>54</v>
      </c>
      <c r="O22">
        <v>282.43</v>
      </c>
      <c r="P22">
        <v>4.24</v>
      </c>
      <c r="Q22">
        <v>64</v>
      </c>
      <c r="R22">
        <v>25</v>
      </c>
      <c r="S22" s="7">
        <v>0.3906</v>
      </c>
      <c r="T22" s="7">
        <v>0.01</v>
      </c>
      <c r="U22" s="7">
        <v>1.4500000000000001E-2</v>
      </c>
      <c r="V22" s="6">
        <v>1278.01</v>
      </c>
      <c r="W22" t="s">
        <v>32</v>
      </c>
      <c r="X22" s="7">
        <v>-7.7299999999999994E-2</v>
      </c>
    </row>
    <row r="23" spans="1:24" x14ac:dyDescent="0.25">
      <c r="A23" t="s">
        <v>331</v>
      </c>
      <c r="B23" t="s">
        <v>258</v>
      </c>
      <c r="C23" s="6">
        <v>105000</v>
      </c>
      <c r="D23" s="6">
        <v>14560.03</v>
      </c>
      <c r="E23" s="7">
        <v>0.13869999999999999</v>
      </c>
      <c r="F23" s="6">
        <v>95813.55</v>
      </c>
      <c r="G23" s="7">
        <v>0.91249999999999998</v>
      </c>
      <c r="H23" s="6">
        <v>90439.97</v>
      </c>
      <c r="I23" s="6">
        <v>4440.3500000000004</v>
      </c>
      <c r="J23" s="6">
        <v>587.22</v>
      </c>
      <c r="K23">
        <v>0</v>
      </c>
      <c r="L23" s="7">
        <v>0.13869999999999999</v>
      </c>
      <c r="M23">
        <v>7.16</v>
      </c>
      <c r="N23">
        <v>62</v>
      </c>
      <c r="O23">
        <v>234.84</v>
      </c>
      <c r="P23">
        <v>4.34</v>
      </c>
      <c r="Q23">
        <v>47</v>
      </c>
      <c r="R23">
        <v>28</v>
      </c>
      <c r="S23" s="7">
        <v>0.59570000000000001</v>
      </c>
      <c r="T23" s="7">
        <v>1.2E-2</v>
      </c>
      <c r="U23" s="7">
        <v>3.3E-3</v>
      </c>
      <c r="V23" s="6">
        <v>1613.95</v>
      </c>
      <c r="W23" t="s">
        <v>32</v>
      </c>
      <c r="X23" s="7">
        <v>-9.98E-2</v>
      </c>
    </row>
    <row r="24" spans="1:24" x14ac:dyDescent="0.25">
      <c r="A24" t="s">
        <v>69</v>
      </c>
      <c r="B24" t="s">
        <v>70</v>
      </c>
      <c r="C24" s="6">
        <v>105000</v>
      </c>
      <c r="D24" s="6">
        <v>14418.02</v>
      </c>
      <c r="E24" s="7">
        <v>0.13730000000000001</v>
      </c>
      <c r="F24" s="6">
        <v>94746.99</v>
      </c>
      <c r="G24" s="7">
        <v>0.90239999999999998</v>
      </c>
      <c r="H24" s="6">
        <v>90581.98</v>
      </c>
      <c r="I24" s="6">
        <v>4645.2299999999996</v>
      </c>
      <c r="J24" s="6">
        <v>0</v>
      </c>
      <c r="K24">
        <v>0</v>
      </c>
      <c r="L24" s="7">
        <v>0.13730000000000001</v>
      </c>
      <c r="M24">
        <v>15.75</v>
      </c>
      <c r="N24">
        <v>48</v>
      </c>
      <c r="O24">
        <v>300.38</v>
      </c>
      <c r="P24">
        <v>4.33</v>
      </c>
      <c r="Q24">
        <v>101</v>
      </c>
      <c r="R24">
        <v>36</v>
      </c>
      <c r="S24" s="7">
        <v>0.35639999999999999</v>
      </c>
      <c r="T24" s="7">
        <v>2.5000000000000001E-2</v>
      </c>
      <c r="U24" s="7">
        <v>4.2000000000000003E-2</v>
      </c>
      <c r="V24" s="6">
        <v>200.09</v>
      </c>
      <c r="W24" t="s">
        <v>32</v>
      </c>
      <c r="X24" s="7">
        <v>-1.37E-2</v>
      </c>
    </row>
    <row r="25" spans="1:24" x14ac:dyDescent="0.25">
      <c r="A25" t="s">
        <v>312</v>
      </c>
      <c r="B25" t="s">
        <v>221</v>
      </c>
      <c r="C25" s="6">
        <v>130000</v>
      </c>
      <c r="D25" s="6">
        <v>14185.34</v>
      </c>
      <c r="E25" s="7">
        <v>0.1091</v>
      </c>
      <c r="F25" s="6">
        <v>90190.9</v>
      </c>
      <c r="G25" s="7">
        <v>0.69379999999999997</v>
      </c>
      <c r="H25" s="6">
        <v>115814.66</v>
      </c>
      <c r="I25" s="6">
        <v>5699.86</v>
      </c>
      <c r="J25" s="6">
        <v>1032.5</v>
      </c>
      <c r="K25">
        <v>0</v>
      </c>
      <c r="L25" s="7">
        <v>0.1091</v>
      </c>
      <c r="M25">
        <v>9.23</v>
      </c>
      <c r="N25">
        <v>81</v>
      </c>
      <c r="O25">
        <v>175.13</v>
      </c>
      <c r="P25">
        <v>6.31</v>
      </c>
      <c r="Q25">
        <v>144</v>
      </c>
      <c r="R25">
        <v>46</v>
      </c>
      <c r="S25" s="7">
        <v>0.31940000000000002</v>
      </c>
      <c r="T25" s="7">
        <v>4.7E-2</v>
      </c>
      <c r="U25" s="7">
        <v>6.0600000000000001E-2</v>
      </c>
      <c r="V25" s="6">
        <v>1132.46</v>
      </c>
      <c r="W25" t="s">
        <v>32</v>
      </c>
      <c r="X25" s="7">
        <v>-7.3899999999999993E-2</v>
      </c>
    </row>
    <row r="26" spans="1:24" x14ac:dyDescent="0.25">
      <c r="A26" t="s">
        <v>91</v>
      </c>
      <c r="B26" t="s">
        <v>92</v>
      </c>
      <c r="C26" s="6">
        <v>110000</v>
      </c>
      <c r="D26" s="6">
        <v>13970.65</v>
      </c>
      <c r="E26" s="7">
        <v>0.127</v>
      </c>
      <c r="F26" s="6">
        <v>91807.13</v>
      </c>
      <c r="G26" s="7">
        <v>0.83460000000000001</v>
      </c>
      <c r="H26" s="6">
        <v>96029.35</v>
      </c>
      <c r="I26" s="6">
        <v>4924.58</v>
      </c>
      <c r="J26" s="6">
        <v>0</v>
      </c>
      <c r="K26">
        <v>0</v>
      </c>
      <c r="L26" s="7">
        <v>0.127</v>
      </c>
      <c r="M26">
        <v>33.549999999999997</v>
      </c>
      <c r="N26">
        <v>34</v>
      </c>
      <c r="O26">
        <v>410.9</v>
      </c>
      <c r="P26">
        <v>3.65</v>
      </c>
      <c r="Q26">
        <v>73</v>
      </c>
      <c r="R26">
        <v>28</v>
      </c>
      <c r="S26" s="7">
        <v>0.3836</v>
      </c>
      <c r="T26" s="7">
        <v>2.5000000000000001E-2</v>
      </c>
      <c r="U26" s="7">
        <v>2.8500000000000001E-2</v>
      </c>
      <c r="V26">
        <v>794.64</v>
      </c>
      <c r="W26" t="s">
        <v>32</v>
      </c>
      <c r="X26" s="7">
        <v>-5.3800000000000001E-2</v>
      </c>
    </row>
    <row r="27" spans="1:24" x14ac:dyDescent="0.25">
      <c r="A27" t="s">
        <v>332</v>
      </c>
      <c r="B27" t="s">
        <v>333</v>
      </c>
      <c r="C27" s="6">
        <v>105000</v>
      </c>
      <c r="D27" s="6">
        <v>13656.2</v>
      </c>
      <c r="E27" s="7">
        <v>0.13009999999999999</v>
      </c>
      <c r="F27" s="6">
        <v>93642.51</v>
      </c>
      <c r="G27" s="7">
        <v>0.89180000000000004</v>
      </c>
      <c r="H27" s="6">
        <v>91343.8</v>
      </c>
      <c r="I27" s="6">
        <v>4455.8</v>
      </c>
      <c r="J27" s="6">
        <v>0</v>
      </c>
      <c r="K27">
        <v>0</v>
      </c>
      <c r="L27" s="7">
        <v>0.13009999999999999</v>
      </c>
      <c r="M27">
        <v>27.5</v>
      </c>
      <c r="N27">
        <v>45</v>
      </c>
      <c r="O27">
        <v>303.47000000000003</v>
      </c>
      <c r="P27">
        <v>10.199999999999999</v>
      </c>
      <c r="Q27">
        <v>84</v>
      </c>
      <c r="R27">
        <v>25</v>
      </c>
      <c r="S27" s="7">
        <v>0.29759999999999998</v>
      </c>
      <c r="T27" s="7">
        <v>1.2E-2</v>
      </c>
      <c r="U27" s="7">
        <v>3.0200000000000001E-2</v>
      </c>
      <c r="V27">
        <v>1062.78</v>
      </c>
      <c r="W27" t="s">
        <v>32</v>
      </c>
      <c r="X27" s="7">
        <v>-7.22E-2</v>
      </c>
    </row>
    <row r="28" spans="1:24" x14ac:dyDescent="0.25">
      <c r="A28" t="s">
        <v>61</v>
      </c>
      <c r="B28" t="s">
        <v>62</v>
      </c>
      <c r="C28" s="6">
        <v>65000</v>
      </c>
      <c r="D28" s="6">
        <v>13473.04</v>
      </c>
      <c r="E28" s="7">
        <v>0.20730000000000001</v>
      </c>
      <c r="F28" s="6">
        <v>87462.03</v>
      </c>
      <c r="G28" s="7">
        <v>1.3455999999999999</v>
      </c>
      <c r="H28" s="6">
        <v>51526.96</v>
      </c>
      <c r="I28" s="6">
        <v>2650.8</v>
      </c>
      <c r="J28" s="6">
        <v>163.6</v>
      </c>
      <c r="K28">
        <v>0</v>
      </c>
      <c r="L28" s="7">
        <v>0.20730000000000001</v>
      </c>
      <c r="M28">
        <v>9.06</v>
      </c>
      <c r="N28">
        <v>28</v>
      </c>
      <c r="O28">
        <v>481.18</v>
      </c>
      <c r="P28">
        <v>2.41</v>
      </c>
      <c r="Q28">
        <v>35</v>
      </c>
      <c r="R28">
        <v>20</v>
      </c>
      <c r="S28" s="7">
        <v>0.57140000000000002</v>
      </c>
      <c r="T28" s="7">
        <v>2.5000000000000001E-2</v>
      </c>
      <c r="U28" s="7">
        <v>-5.8999999999999997E-2</v>
      </c>
      <c r="V28">
        <v>3865.18</v>
      </c>
      <c r="W28" t="s">
        <v>32</v>
      </c>
      <c r="X28" s="7">
        <v>-0.22289999999999999</v>
      </c>
    </row>
    <row r="29" spans="1:24" x14ac:dyDescent="0.25">
      <c r="A29" t="s">
        <v>79</v>
      </c>
      <c r="B29" t="s">
        <v>80</v>
      </c>
      <c r="C29" s="6">
        <v>104800</v>
      </c>
      <c r="D29" s="6">
        <v>12143.8</v>
      </c>
      <c r="E29" s="7">
        <v>0.1159</v>
      </c>
      <c r="F29" s="6">
        <v>82711.199999999997</v>
      </c>
      <c r="G29" s="7">
        <v>0.78920000000000001</v>
      </c>
      <c r="H29" s="6">
        <v>92656.2</v>
      </c>
      <c r="I29" s="6">
        <v>4523.8</v>
      </c>
      <c r="J29" s="6">
        <v>81.75</v>
      </c>
      <c r="K29">
        <v>0</v>
      </c>
      <c r="L29" s="7">
        <v>0.1159</v>
      </c>
      <c r="M29">
        <v>21.98</v>
      </c>
      <c r="N29">
        <v>54</v>
      </c>
      <c r="O29">
        <v>224.89</v>
      </c>
      <c r="P29">
        <v>3.39</v>
      </c>
      <c r="Q29">
        <v>24</v>
      </c>
      <c r="R29">
        <v>41</v>
      </c>
      <c r="S29" s="7">
        <v>1.7082999999999999</v>
      </c>
      <c r="T29" s="7">
        <v>0.05</v>
      </c>
      <c r="U29" s="7">
        <v>1.9E-3</v>
      </c>
      <c r="V29">
        <v>613.87</v>
      </c>
      <c r="W29" t="s">
        <v>32</v>
      </c>
      <c r="X29" s="7">
        <v>-4.8099999999999997E-2</v>
      </c>
    </row>
    <row r="30" spans="1:24" x14ac:dyDescent="0.25">
      <c r="A30" t="s">
        <v>63</v>
      </c>
      <c r="B30" t="s">
        <v>64</v>
      </c>
      <c r="C30" s="6">
        <v>80000</v>
      </c>
      <c r="D30" s="6">
        <v>12081.6</v>
      </c>
      <c r="E30" s="7">
        <v>0.151</v>
      </c>
      <c r="F30" s="6">
        <v>80194.080000000002</v>
      </c>
      <c r="G30" s="7">
        <v>1.0024</v>
      </c>
      <c r="H30" s="6">
        <v>67918.399999999994</v>
      </c>
      <c r="I30" s="6">
        <v>3331.95</v>
      </c>
      <c r="J30" s="6">
        <v>386.63</v>
      </c>
      <c r="K30">
        <v>0</v>
      </c>
      <c r="L30" s="7">
        <v>0.151</v>
      </c>
      <c r="M30">
        <v>9.7200000000000006</v>
      </c>
      <c r="N30">
        <v>48</v>
      </c>
      <c r="O30">
        <v>251.7</v>
      </c>
      <c r="P30">
        <v>3.44</v>
      </c>
      <c r="Q30">
        <v>27</v>
      </c>
      <c r="R30">
        <v>25</v>
      </c>
      <c r="S30" s="7">
        <v>0.92589999999999995</v>
      </c>
      <c r="T30" s="7">
        <v>2.5999999999999999E-2</v>
      </c>
      <c r="U30" s="7">
        <v>4.1700000000000001E-2</v>
      </c>
      <c r="V30" s="6">
        <v>146.36000000000001</v>
      </c>
      <c r="W30" t="s">
        <v>32</v>
      </c>
      <c r="X30" s="7">
        <v>-1.2E-2</v>
      </c>
    </row>
    <row r="31" spans="1:24" x14ac:dyDescent="0.25">
      <c r="A31" t="s">
        <v>67</v>
      </c>
      <c r="B31" t="s">
        <v>68</v>
      </c>
      <c r="C31" s="6">
        <v>109900</v>
      </c>
      <c r="D31" s="6">
        <v>11796.24</v>
      </c>
      <c r="E31" s="7">
        <v>0.10730000000000001</v>
      </c>
      <c r="F31" s="6">
        <v>80432.5</v>
      </c>
      <c r="G31" s="7">
        <v>0.7319</v>
      </c>
      <c r="H31" s="6">
        <v>98103.76</v>
      </c>
      <c r="I31" s="6">
        <v>4788.79</v>
      </c>
      <c r="J31" s="6">
        <v>66.5</v>
      </c>
      <c r="K31">
        <v>0</v>
      </c>
      <c r="L31" s="7">
        <v>0.10730000000000001</v>
      </c>
      <c r="M31">
        <v>12.19</v>
      </c>
      <c r="N31">
        <v>50</v>
      </c>
      <c r="O31">
        <v>235.92</v>
      </c>
      <c r="P31">
        <v>3.2</v>
      </c>
      <c r="Q31">
        <v>74</v>
      </c>
      <c r="R31">
        <v>29</v>
      </c>
      <c r="S31" s="7">
        <v>0.39190000000000003</v>
      </c>
      <c r="T31" s="7">
        <v>2.9000000000000001E-2</v>
      </c>
      <c r="U31" s="7">
        <v>5.1700000000000003E-2</v>
      </c>
      <c r="V31">
        <v>463.41</v>
      </c>
      <c r="W31" t="s">
        <v>32</v>
      </c>
      <c r="X31" s="7">
        <v>-3.78E-2</v>
      </c>
    </row>
    <row r="32" spans="1:24" x14ac:dyDescent="0.25">
      <c r="A32" t="s">
        <v>65</v>
      </c>
      <c r="B32" t="s">
        <v>66</v>
      </c>
      <c r="C32" s="6">
        <v>90000</v>
      </c>
      <c r="D32" s="6">
        <v>11602.02</v>
      </c>
      <c r="E32" s="7">
        <v>0.12889999999999999</v>
      </c>
      <c r="F32" s="6">
        <v>79556.710000000006</v>
      </c>
      <c r="G32" s="7">
        <v>0.88400000000000001</v>
      </c>
      <c r="H32" s="6">
        <v>78397.98</v>
      </c>
      <c r="I32" s="6">
        <v>3824.29</v>
      </c>
      <c r="J32" s="6">
        <v>0</v>
      </c>
      <c r="K32">
        <v>0</v>
      </c>
      <c r="L32" s="7">
        <v>0.12889999999999999</v>
      </c>
      <c r="M32">
        <v>30.83</v>
      </c>
      <c r="N32">
        <v>27</v>
      </c>
      <c r="O32">
        <v>429.7</v>
      </c>
      <c r="P32">
        <v>3.49</v>
      </c>
      <c r="Q32">
        <v>79</v>
      </c>
      <c r="R32">
        <v>14</v>
      </c>
      <c r="S32" s="7">
        <v>0.1772</v>
      </c>
      <c r="T32" s="7">
        <v>2.5999999999999999E-2</v>
      </c>
      <c r="U32" s="7">
        <v>-7.17E-2</v>
      </c>
      <c r="V32">
        <v>2860.86</v>
      </c>
      <c r="W32" t="s">
        <v>32</v>
      </c>
      <c r="X32" s="7">
        <v>-0.1978</v>
      </c>
    </row>
    <row r="33" spans="1:24" x14ac:dyDescent="0.25">
      <c r="A33" t="s">
        <v>77</v>
      </c>
      <c r="B33" t="s">
        <v>78</v>
      </c>
      <c r="C33" s="6">
        <v>110000</v>
      </c>
      <c r="D33" s="6">
        <v>11205.22</v>
      </c>
      <c r="E33" s="7">
        <v>0.1019</v>
      </c>
      <c r="F33" s="6">
        <v>76835.789999999994</v>
      </c>
      <c r="G33" s="7">
        <v>0.69850000000000001</v>
      </c>
      <c r="H33" s="6">
        <v>98794.78</v>
      </c>
      <c r="I33" s="6">
        <v>4819.26</v>
      </c>
      <c r="J33" s="6">
        <v>0</v>
      </c>
      <c r="K33">
        <v>0</v>
      </c>
      <c r="L33" s="7">
        <v>0.1019</v>
      </c>
      <c r="M33">
        <v>42.3</v>
      </c>
      <c r="N33">
        <v>79</v>
      </c>
      <c r="O33">
        <v>141.84</v>
      </c>
      <c r="P33">
        <v>4.3099999999999996</v>
      </c>
      <c r="Q33">
        <v>56</v>
      </c>
      <c r="R33">
        <v>14</v>
      </c>
      <c r="S33" s="7">
        <v>0.25</v>
      </c>
      <c r="T33" s="7">
        <v>2.1999999999999999E-2</v>
      </c>
      <c r="U33" s="7">
        <v>4.7899999999999998E-2</v>
      </c>
      <c r="V33" s="6">
        <v>332.63</v>
      </c>
      <c r="W33" t="s">
        <v>32</v>
      </c>
      <c r="X33" s="7">
        <v>-2.8799999999999999E-2</v>
      </c>
    </row>
    <row r="34" spans="1:24" x14ac:dyDescent="0.25">
      <c r="A34" t="s">
        <v>105</v>
      </c>
      <c r="B34" t="s">
        <v>106</v>
      </c>
      <c r="C34" s="6">
        <v>99500</v>
      </c>
      <c r="D34" s="6">
        <v>11141.1</v>
      </c>
      <c r="E34" s="7">
        <v>0.112</v>
      </c>
      <c r="F34" s="6">
        <v>76396.11</v>
      </c>
      <c r="G34" s="7">
        <v>0.76780000000000004</v>
      </c>
      <c r="H34" s="6">
        <v>88358.9</v>
      </c>
      <c r="I34">
        <v>4310.1899999999996</v>
      </c>
      <c r="J34" s="6">
        <v>0</v>
      </c>
      <c r="K34">
        <v>0</v>
      </c>
      <c r="L34" s="7">
        <v>0.112</v>
      </c>
      <c r="M34">
        <v>6.94</v>
      </c>
      <c r="N34">
        <v>37</v>
      </c>
      <c r="O34">
        <v>301.11</v>
      </c>
      <c r="P34">
        <v>2.4900000000000002</v>
      </c>
      <c r="Q34">
        <v>21</v>
      </c>
      <c r="R34">
        <v>19</v>
      </c>
      <c r="S34" s="7">
        <v>0.90480000000000005</v>
      </c>
      <c r="T34" s="7">
        <v>2.9000000000000001E-2</v>
      </c>
      <c r="U34" s="7">
        <v>-1E-3</v>
      </c>
      <c r="V34">
        <v>1636.48</v>
      </c>
      <c r="W34" t="s">
        <v>32</v>
      </c>
      <c r="X34" s="7">
        <v>-0.12809999999999999</v>
      </c>
    </row>
    <row r="35" spans="1:24" x14ac:dyDescent="0.25">
      <c r="A35" t="s">
        <v>119</v>
      </c>
      <c r="B35" t="s">
        <v>120</v>
      </c>
      <c r="C35" s="6">
        <v>84000</v>
      </c>
      <c r="D35" s="6">
        <v>11104.77</v>
      </c>
      <c r="E35" s="7">
        <v>0.13220000000000001</v>
      </c>
      <c r="F35" s="6">
        <v>76146.990000000005</v>
      </c>
      <c r="G35" s="7">
        <v>0.90649999999999997</v>
      </c>
      <c r="H35" s="6">
        <v>72895.23</v>
      </c>
      <c r="I35" s="6">
        <v>3555.86</v>
      </c>
      <c r="J35" s="6">
        <v>0</v>
      </c>
      <c r="K35">
        <v>0</v>
      </c>
      <c r="L35" s="7">
        <v>0.13220000000000001</v>
      </c>
      <c r="M35">
        <v>3.9</v>
      </c>
      <c r="N35">
        <v>28</v>
      </c>
      <c r="O35">
        <v>396.6</v>
      </c>
      <c r="P35">
        <v>4.95</v>
      </c>
      <c r="Q35">
        <v>34</v>
      </c>
      <c r="R35">
        <v>19</v>
      </c>
      <c r="S35" s="7">
        <v>0.55879999999999996</v>
      </c>
      <c r="T35" s="7">
        <v>0.01</v>
      </c>
      <c r="U35" s="7">
        <v>-9.4000000000000004E-3</v>
      </c>
      <c r="V35">
        <v>1913.88</v>
      </c>
      <c r="W35" t="s">
        <v>32</v>
      </c>
      <c r="X35" s="7">
        <v>-0.14699999999999999</v>
      </c>
    </row>
    <row r="36" spans="1:24" x14ac:dyDescent="0.25">
      <c r="A36" t="s">
        <v>81</v>
      </c>
      <c r="B36" t="s">
        <v>82</v>
      </c>
      <c r="C36" s="6">
        <v>27800</v>
      </c>
      <c r="D36" s="6">
        <v>11023.39</v>
      </c>
      <c r="E36" s="7">
        <v>0.39650000000000002</v>
      </c>
      <c r="F36" s="6">
        <v>75280.39</v>
      </c>
      <c r="G36" s="7">
        <v>2.7079</v>
      </c>
      <c r="H36" s="6">
        <v>16776.61</v>
      </c>
      <c r="I36" s="6">
        <v>820.57</v>
      </c>
      <c r="J36" s="6">
        <v>45</v>
      </c>
      <c r="K36">
        <v>0</v>
      </c>
      <c r="L36" s="7">
        <v>0.39650000000000002</v>
      </c>
      <c r="M36">
        <v>8.94</v>
      </c>
      <c r="N36">
        <v>29</v>
      </c>
      <c r="O36">
        <v>380.12</v>
      </c>
      <c r="P36">
        <v>3.86</v>
      </c>
      <c r="Q36">
        <v>57</v>
      </c>
      <c r="R36">
        <v>19</v>
      </c>
      <c r="S36" s="7">
        <v>0.33329999999999999</v>
      </c>
      <c r="T36" s="7">
        <v>2.9000000000000001E-2</v>
      </c>
      <c r="U36" s="7">
        <v>2.1499999999999998E-2</v>
      </c>
      <c r="V36">
        <v>687.75</v>
      </c>
      <c r="W36" t="s">
        <v>32</v>
      </c>
      <c r="X36" s="7">
        <v>-5.8700000000000002E-2</v>
      </c>
    </row>
    <row r="37" spans="1:24" x14ac:dyDescent="0.25">
      <c r="A37" t="s">
        <v>313</v>
      </c>
      <c r="B37" t="s">
        <v>282</v>
      </c>
      <c r="C37" s="6">
        <v>150000</v>
      </c>
      <c r="D37" s="6">
        <v>10859.58</v>
      </c>
      <c r="E37" s="7">
        <v>7.2400000000000006E-2</v>
      </c>
      <c r="F37" s="6">
        <v>69754.83</v>
      </c>
      <c r="G37" s="7">
        <v>0.46500000000000002</v>
      </c>
      <c r="H37" s="6">
        <v>139140.42000000001</v>
      </c>
      <c r="I37" s="6">
        <v>6820.85</v>
      </c>
      <c r="J37" s="6">
        <v>687</v>
      </c>
      <c r="K37">
        <v>0</v>
      </c>
      <c r="L37" s="7">
        <v>7.2400000000000006E-2</v>
      </c>
      <c r="M37">
        <v>12.5</v>
      </c>
      <c r="N37">
        <v>38</v>
      </c>
      <c r="O37">
        <v>285.77999999999997</v>
      </c>
      <c r="P37">
        <v>3.45</v>
      </c>
      <c r="Q37">
        <v>42</v>
      </c>
      <c r="R37">
        <v>17</v>
      </c>
      <c r="S37" s="7">
        <v>0.40479999999999999</v>
      </c>
      <c r="T37" s="7">
        <v>0.01</v>
      </c>
      <c r="U37" s="7">
        <v>3.5900000000000001E-2</v>
      </c>
      <c r="V37" s="6">
        <v>881.97</v>
      </c>
      <c r="W37" t="s">
        <v>32</v>
      </c>
      <c r="X37" s="7">
        <v>-7.51E-2</v>
      </c>
    </row>
    <row r="38" spans="1:24" x14ac:dyDescent="0.25">
      <c r="A38" t="s">
        <v>334</v>
      </c>
      <c r="B38" t="s">
        <v>335</v>
      </c>
      <c r="C38" s="6">
        <v>140000</v>
      </c>
      <c r="D38" s="6">
        <v>10730.08</v>
      </c>
      <c r="E38" s="7">
        <v>7.6600000000000001E-2</v>
      </c>
      <c r="F38" s="6">
        <v>73472.09</v>
      </c>
      <c r="G38" s="7">
        <v>0.52480000000000004</v>
      </c>
      <c r="H38" s="6">
        <v>129269.92</v>
      </c>
      <c r="I38" s="6">
        <v>6306.6</v>
      </c>
      <c r="J38" s="6">
        <v>15.4</v>
      </c>
      <c r="K38">
        <v>0</v>
      </c>
      <c r="L38" s="7">
        <v>7.6600000000000001E-2</v>
      </c>
      <c r="M38">
        <v>8.0299999999999994</v>
      </c>
      <c r="N38">
        <v>51</v>
      </c>
      <c r="O38">
        <v>210.39</v>
      </c>
      <c r="P38">
        <v>3.92</v>
      </c>
      <c r="Q38">
        <v>56</v>
      </c>
      <c r="R38">
        <v>31</v>
      </c>
      <c r="S38" s="7">
        <v>0.55359999999999998</v>
      </c>
      <c r="T38" s="7">
        <v>0.01</v>
      </c>
      <c r="U38" s="7">
        <v>5.0000000000000001E-3</v>
      </c>
      <c r="V38">
        <v>255.34</v>
      </c>
      <c r="W38" t="s">
        <v>32</v>
      </c>
      <c r="X38" s="7">
        <v>-2.3199999999999998E-2</v>
      </c>
    </row>
    <row r="39" spans="1:24" x14ac:dyDescent="0.25">
      <c r="A39" t="s">
        <v>89</v>
      </c>
      <c r="B39" t="s">
        <v>90</v>
      </c>
      <c r="C39" s="6">
        <v>120000</v>
      </c>
      <c r="D39" s="6">
        <v>10388.5</v>
      </c>
      <c r="E39" s="7">
        <v>8.6599999999999996E-2</v>
      </c>
      <c r="F39" s="6">
        <v>71235.429999999993</v>
      </c>
      <c r="G39" s="7">
        <v>0.59360000000000002</v>
      </c>
      <c r="H39" s="6">
        <v>109611.5</v>
      </c>
      <c r="I39" s="6">
        <v>5346.9</v>
      </c>
      <c r="J39" s="6">
        <v>0</v>
      </c>
      <c r="K39">
        <v>0</v>
      </c>
      <c r="L39" s="7">
        <v>8.6599999999999996E-2</v>
      </c>
      <c r="M39">
        <v>14.72</v>
      </c>
      <c r="N39">
        <v>52</v>
      </c>
      <c r="O39">
        <v>199.78</v>
      </c>
      <c r="P39">
        <v>5.98</v>
      </c>
      <c r="Q39">
        <v>118</v>
      </c>
      <c r="R39">
        <v>26</v>
      </c>
      <c r="S39" s="7">
        <v>0.2203</v>
      </c>
      <c r="T39" s="7">
        <v>3.4000000000000002E-2</v>
      </c>
      <c r="U39" s="7">
        <v>8.3999999999999995E-3</v>
      </c>
      <c r="V39">
        <v>1221.51</v>
      </c>
      <c r="W39" t="s">
        <v>32</v>
      </c>
      <c r="X39" s="7">
        <v>-0.1052</v>
      </c>
    </row>
    <row r="40" spans="1:24" x14ac:dyDescent="0.25">
      <c r="A40" t="s">
        <v>87</v>
      </c>
      <c r="B40" t="s">
        <v>88</v>
      </c>
      <c r="C40" s="6">
        <v>90200</v>
      </c>
      <c r="D40" s="6">
        <v>10021.379999999999</v>
      </c>
      <c r="E40" s="7">
        <v>0.1111</v>
      </c>
      <c r="F40" s="6">
        <v>68718.03</v>
      </c>
      <c r="G40" s="7">
        <v>0.76180000000000003</v>
      </c>
      <c r="H40" s="6">
        <v>80178.62</v>
      </c>
      <c r="I40" s="6">
        <v>3911.15</v>
      </c>
      <c r="J40" s="6">
        <v>0</v>
      </c>
      <c r="K40">
        <v>0</v>
      </c>
      <c r="L40" s="7">
        <v>0.1111</v>
      </c>
      <c r="M40">
        <v>10.23</v>
      </c>
      <c r="N40">
        <v>30</v>
      </c>
      <c r="O40">
        <v>334.05</v>
      </c>
      <c r="P40">
        <v>3.78</v>
      </c>
      <c r="Q40">
        <v>35</v>
      </c>
      <c r="R40">
        <v>14</v>
      </c>
      <c r="S40" s="7">
        <v>0.4</v>
      </c>
      <c r="T40" s="7">
        <v>0.04</v>
      </c>
      <c r="U40" s="7">
        <v>-1.77E-2</v>
      </c>
      <c r="V40" s="6">
        <v>947.49</v>
      </c>
      <c r="W40" t="s">
        <v>32</v>
      </c>
      <c r="X40" s="7">
        <v>-8.6400000000000005E-2</v>
      </c>
    </row>
    <row r="41" spans="1:24" x14ac:dyDescent="0.25">
      <c r="A41" t="s">
        <v>111</v>
      </c>
      <c r="B41" t="s">
        <v>112</v>
      </c>
      <c r="C41" s="6">
        <v>74000</v>
      </c>
      <c r="D41" s="6">
        <v>9951.69</v>
      </c>
      <c r="E41" s="7">
        <v>0.13450000000000001</v>
      </c>
      <c r="F41" s="6">
        <v>64006.29</v>
      </c>
      <c r="G41" s="7">
        <v>0.8649</v>
      </c>
      <c r="H41" s="6">
        <v>64048.31</v>
      </c>
      <c r="I41" s="6">
        <v>3154.43</v>
      </c>
      <c r="J41" s="6">
        <v>617.44000000000005</v>
      </c>
      <c r="K41">
        <v>0</v>
      </c>
      <c r="L41" s="7">
        <v>0.13450000000000001</v>
      </c>
      <c r="M41">
        <v>15.94</v>
      </c>
      <c r="N41">
        <v>50</v>
      </c>
      <c r="O41">
        <v>199.03</v>
      </c>
      <c r="P41">
        <v>2.69</v>
      </c>
      <c r="Q41">
        <v>34</v>
      </c>
      <c r="R41">
        <v>41</v>
      </c>
      <c r="S41" s="7">
        <v>1.2059</v>
      </c>
      <c r="T41" s="7">
        <v>2.5999999999999999E-2</v>
      </c>
      <c r="U41" s="7">
        <v>5.1200000000000002E-2</v>
      </c>
      <c r="V41">
        <v>581.54999999999995</v>
      </c>
      <c r="W41" t="s">
        <v>32</v>
      </c>
      <c r="X41" s="7">
        <v>-5.5199999999999999E-2</v>
      </c>
    </row>
    <row r="42" spans="1:24" x14ac:dyDescent="0.25">
      <c r="A42" t="s">
        <v>113</v>
      </c>
      <c r="B42" t="s">
        <v>114</v>
      </c>
      <c r="C42" s="6">
        <v>55000</v>
      </c>
      <c r="D42" s="6">
        <v>9716.7800000000007</v>
      </c>
      <c r="E42" s="7">
        <v>0.1767</v>
      </c>
      <c r="F42" s="6">
        <v>66629.350000000006</v>
      </c>
      <c r="G42" s="7">
        <v>1.2114</v>
      </c>
      <c r="H42" s="6">
        <v>45283.22</v>
      </c>
      <c r="I42" s="6">
        <v>2208.94</v>
      </c>
      <c r="J42" s="6">
        <v>0</v>
      </c>
      <c r="K42">
        <v>0</v>
      </c>
      <c r="L42" s="7">
        <v>0.1767</v>
      </c>
      <c r="M42">
        <v>2.1800000000000002</v>
      </c>
      <c r="N42">
        <v>20</v>
      </c>
      <c r="O42">
        <v>485.84</v>
      </c>
      <c r="P42">
        <v>4.6500000000000004</v>
      </c>
      <c r="Q42">
        <v>61</v>
      </c>
      <c r="R42">
        <v>14</v>
      </c>
      <c r="S42" s="7">
        <v>0.22950000000000001</v>
      </c>
      <c r="T42" s="7">
        <v>2.8000000000000001E-2</v>
      </c>
      <c r="U42" s="7">
        <v>1.95E-2</v>
      </c>
      <c r="V42">
        <v>1918.9</v>
      </c>
      <c r="W42" t="s">
        <v>32</v>
      </c>
      <c r="X42" s="7">
        <v>-0.16489999999999999</v>
      </c>
    </row>
    <row r="43" spans="1:24" x14ac:dyDescent="0.25">
      <c r="A43" t="s">
        <v>73</v>
      </c>
      <c r="B43" t="s">
        <v>74</v>
      </c>
      <c r="C43" s="6">
        <v>120000</v>
      </c>
      <c r="D43" s="6">
        <v>9660.3700000000008</v>
      </c>
      <c r="E43" s="7">
        <v>8.0500000000000002E-2</v>
      </c>
      <c r="F43" s="6">
        <v>66242.539999999994</v>
      </c>
      <c r="G43" s="7">
        <v>0.55200000000000005</v>
      </c>
      <c r="H43" s="6">
        <v>110339.63</v>
      </c>
      <c r="I43" s="6">
        <v>5382.42</v>
      </c>
      <c r="J43">
        <v>0</v>
      </c>
      <c r="K43">
        <v>0</v>
      </c>
      <c r="L43" s="7">
        <v>8.0500000000000002E-2</v>
      </c>
      <c r="M43">
        <v>24.07</v>
      </c>
      <c r="N43">
        <v>32</v>
      </c>
      <c r="O43">
        <v>301.89</v>
      </c>
      <c r="P43">
        <v>20.329999999999998</v>
      </c>
      <c r="Q43">
        <v>62</v>
      </c>
      <c r="R43">
        <v>16</v>
      </c>
      <c r="S43" s="7">
        <v>0.2581</v>
      </c>
      <c r="T43" s="7">
        <v>3.4000000000000002E-2</v>
      </c>
      <c r="U43" s="7">
        <v>-1.6199999999999999E-2</v>
      </c>
      <c r="V43">
        <v>1714.43</v>
      </c>
      <c r="W43" t="s">
        <v>32</v>
      </c>
      <c r="X43" s="7">
        <v>-0.1507</v>
      </c>
    </row>
    <row r="44" spans="1:24" x14ac:dyDescent="0.25">
      <c r="A44" t="s">
        <v>336</v>
      </c>
      <c r="B44" t="s">
        <v>289</v>
      </c>
      <c r="C44" s="6">
        <v>193500</v>
      </c>
      <c r="D44" s="6">
        <v>9509.2099999999991</v>
      </c>
      <c r="E44" s="7">
        <v>4.9099999999999998E-2</v>
      </c>
      <c r="F44" s="6">
        <v>64938.1</v>
      </c>
      <c r="G44" s="7">
        <v>0.33560000000000001</v>
      </c>
      <c r="H44" s="6">
        <v>183990.79</v>
      </c>
      <c r="I44" s="6">
        <v>8977.07</v>
      </c>
      <c r="J44" s="6">
        <v>39.07</v>
      </c>
      <c r="K44">
        <v>0</v>
      </c>
      <c r="L44" s="7">
        <v>4.9099999999999998E-2</v>
      </c>
      <c r="M44">
        <v>18.7</v>
      </c>
      <c r="N44">
        <v>52</v>
      </c>
      <c r="O44">
        <v>182.87</v>
      </c>
      <c r="P44">
        <v>3.25</v>
      </c>
      <c r="Q44">
        <v>62</v>
      </c>
      <c r="R44">
        <v>29</v>
      </c>
      <c r="S44" s="7">
        <v>0.4677</v>
      </c>
      <c r="T44" s="7">
        <v>0.01</v>
      </c>
      <c r="U44" s="7">
        <v>3.4200000000000001E-2</v>
      </c>
      <c r="V44">
        <v>748.39</v>
      </c>
      <c r="W44" t="s">
        <v>32</v>
      </c>
      <c r="X44" s="7">
        <v>-7.2999999999999995E-2</v>
      </c>
    </row>
    <row r="45" spans="1:24" x14ac:dyDescent="0.25">
      <c r="A45" t="s">
        <v>319</v>
      </c>
      <c r="B45" t="s">
        <v>298</v>
      </c>
      <c r="C45" s="6">
        <v>90000</v>
      </c>
      <c r="D45" s="6">
        <v>9485.2999999999993</v>
      </c>
      <c r="E45" s="7">
        <v>0.10539999999999999</v>
      </c>
      <c r="F45" s="6">
        <v>64243.199999999997</v>
      </c>
      <c r="G45" s="7">
        <v>0.71379999999999999</v>
      </c>
      <c r="H45" s="6">
        <v>80514.7</v>
      </c>
      <c r="I45" s="6">
        <v>3933.23</v>
      </c>
      <c r="J45" s="6">
        <v>116.5</v>
      </c>
      <c r="K45">
        <v>0</v>
      </c>
      <c r="L45" s="7">
        <v>0.10539999999999999</v>
      </c>
      <c r="M45">
        <v>30.42</v>
      </c>
      <c r="N45">
        <v>68</v>
      </c>
      <c r="O45">
        <v>139.49</v>
      </c>
      <c r="P45">
        <v>2.5</v>
      </c>
      <c r="Q45">
        <v>114</v>
      </c>
      <c r="R45">
        <v>38</v>
      </c>
      <c r="S45" s="7">
        <v>0.33329999999999999</v>
      </c>
      <c r="T45" s="7">
        <v>3.2000000000000001E-2</v>
      </c>
      <c r="U45" s="7">
        <v>5.91E-2</v>
      </c>
      <c r="V45" s="6">
        <v>512.37</v>
      </c>
      <c r="W45" t="s">
        <v>32</v>
      </c>
      <c r="X45" s="7">
        <v>-5.1200000000000002E-2</v>
      </c>
    </row>
    <row r="46" spans="1:24" x14ac:dyDescent="0.25">
      <c r="A46" t="s">
        <v>75</v>
      </c>
      <c r="B46" t="s">
        <v>76</v>
      </c>
      <c r="C46" s="6">
        <v>90000</v>
      </c>
      <c r="D46" s="6">
        <v>9435.67</v>
      </c>
      <c r="E46" s="7">
        <v>0.1048</v>
      </c>
      <c r="F46" s="6">
        <v>63769.85</v>
      </c>
      <c r="G46" s="7">
        <v>0.70860000000000001</v>
      </c>
      <c r="H46" s="6">
        <v>80564.33</v>
      </c>
      <c r="I46" s="6">
        <v>3936.6</v>
      </c>
      <c r="J46" s="6">
        <v>135.9</v>
      </c>
      <c r="K46">
        <v>0</v>
      </c>
      <c r="L46" s="7">
        <v>0.1048</v>
      </c>
      <c r="M46">
        <v>16.72</v>
      </c>
      <c r="N46">
        <v>39</v>
      </c>
      <c r="O46">
        <v>241.94</v>
      </c>
      <c r="P46">
        <v>6.37</v>
      </c>
      <c r="Q46">
        <v>28</v>
      </c>
      <c r="R46">
        <v>30</v>
      </c>
      <c r="S46" s="7">
        <v>1.0713999999999999</v>
      </c>
      <c r="T46" s="7">
        <v>2.5999999999999999E-2</v>
      </c>
      <c r="U46" s="7">
        <v>9.0200000000000002E-2</v>
      </c>
      <c r="V46" s="6">
        <v>180.17</v>
      </c>
      <c r="W46" t="s">
        <v>32</v>
      </c>
      <c r="X46" s="7">
        <v>-1.8700000000000001E-2</v>
      </c>
    </row>
    <row r="47" spans="1:24" x14ac:dyDescent="0.25">
      <c r="A47" t="s">
        <v>97</v>
      </c>
      <c r="B47" t="s">
        <v>98</v>
      </c>
      <c r="C47" s="6">
        <v>84000</v>
      </c>
      <c r="D47" s="6">
        <v>9043.77</v>
      </c>
      <c r="E47" s="7">
        <v>0.1077</v>
      </c>
      <c r="F47" s="6">
        <v>62014.42</v>
      </c>
      <c r="G47" s="7">
        <v>0.73829999999999996</v>
      </c>
      <c r="H47" s="6">
        <v>74956.23</v>
      </c>
      <c r="I47" s="6">
        <v>3656.4</v>
      </c>
      <c r="J47" s="6">
        <v>0</v>
      </c>
      <c r="K47">
        <v>0</v>
      </c>
      <c r="L47" s="7">
        <v>0.1077</v>
      </c>
      <c r="M47">
        <v>28.65</v>
      </c>
      <c r="N47">
        <v>30</v>
      </c>
      <c r="O47">
        <v>301.45999999999998</v>
      </c>
      <c r="P47">
        <v>12.01</v>
      </c>
      <c r="Q47">
        <v>23</v>
      </c>
      <c r="R47">
        <v>11</v>
      </c>
      <c r="S47" s="7">
        <v>0.4783</v>
      </c>
      <c r="T47" s="7">
        <v>0.02</v>
      </c>
      <c r="U47" s="7">
        <v>4.4000000000000003E-3</v>
      </c>
      <c r="V47">
        <v>2616.75</v>
      </c>
      <c r="W47" t="s">
        <v>32</v>
      </c>
      <c r="X47" s="7">
        <v>-0.22439999999999999</v>
      </c>
    </row>
    <row r="48" spans="1:24" x14ac:dyDescent="0.25">
      <c r="A48" t="s">
        <v>337</v>
      </c>
      <c r="B48" t="s">
        <v>288</v>
      </c>
      <c r="C48" s="6">
        <v>103500</v>
      </c>
      <c r="D48" s="6">
        <v>9040.7800000000007</v>
      </c>
      <c r="E48" s="7">
        <v>8.7400000000000005E-2</v>
      </c>
      <c r="F48" s="6">
        <v>61993.919999999998</v>
      </c>
      <c r="G48" s="7">
        <v>0.59899999999999998</v>
      </c>
      <c r="H48" s="6">
        <v>94459.22</v>
      </c>
      <c r="I48" s="6">
        <v>4607.7700000000004</v>
      </c>
      <c r="J48" s="6">
        <v>0</v>
      </c>
      <c r="K48">
        <v>0</v>
      </c>
      <c r="L48" s="7">
        <v>8.7400000000000005E-2</v>
      </c>
      <c r="M48">
        <v>18.45</v>
      </c>
      <c r="N48">
        <v>27</v>
      </c>
      <c r="O48">
        <v>334.84</v>
      </c>
      <c r="P48">
        <v>6.74</v>
      </c>
      <c r="Q48">
        <v>89</v>
      </c>
      <c r="R48">
        <v>16</v>
      </c>
      <c r="S48" s="7">
        <v>0.17979999999999999</v>
      </c>
      <c r="T48" s="7">
        <v>0.01</v>
      </c>
      <c r="U48" s="7">
        <v>5.3E-3</v>
      </c>
      <c r="V48">
        <v>1071.6300000000001</v>
      </c>
      <c r="W48" t="s">
        <v>32</v>
      </c>
      <c r="X48" s="7">
        <v>-0.106</v>
      </c>
    </row>
    <row r="49" spans="1:24" x14ac:dyDescent="0.25">
      <c r="A49" t="s">
        <v>316</v>
      </c>
      <c r="B49" t="s">
        <v>317</v>
      </c>
      <c r="C49" s="6">
        <v>200000</v>
      </c>
      <c r="D49" s="6">
        <v>8964.3700000000008</v>
      </c>
      <c r="E49" s="7">
        <v>4.48E-2</v>
      </c>
      <c r="F49" s="6">
        <v>55945.85</v>
      </c>
      <c r="G49" s="7">
        <v>0.2797</v>
      </c>
      <c r="H49" s="6">
        <v>191035.63</v>
      </c>
      <c r="I49" s="6">
        <v>9358.11</v>
      </c>
      <c r="J49" s="6">
        <v>805.6</v>
      </c>
      <c r="K49">
        <v>0</v>
      </c>
      <c r="L49" s="7">
        <v>4.48E-2</v>
      </c>
      <c r="M49">
        <v>23.95</v>
      </c>
      <c r="N49">
        <v>19</v>
      </c>
      <c r="O49">
        <v>471.81</v>
      </c>
      <c r="P49">
        <v>8.94</v>
      </c>
      <c r="Q49">
        <v>40</v>
      </c>
      <c r="R49">
        <v>12</v>
      </c>
      <c r="S49" s="7">
        <v>0.3</v>
      </c>
      <c r="T49" s="7">
        <v>0.01</v>
      </c>
      <c r="U49" s="7">
        <v>8.2000000000000007E-3</v>
      </c>
      <c r="V49">
        <v>856.61</v>
      </c>
      <c r="W49" t="s">
        <v>32</v>
      </c>
      <c r="X49" s="7">
        <v>-8.72E-2</v>
      </c>
    </row>
    <row r="50" spans="1:24" x14ac:dyDescent="0.25">
      <c r="A50" t="s">
        <v>314</v>
      </c>
      <c r="B50" t="s">
        <v>315</v>
      </c>
      <c r="C50" s="6">
        <v>205200</v>
      </c>
      <c r="D50" s="6">
        <v>8949.93</v>
      </c>
      <c r="E50" s="7">
        <v>4.36E-2</v>
      </c>
      <c r="F50" s="6">
        <v>56783.519999999997</v>
      </c>
      <c r="G50" s="7">
        <v>0.2767</v>
      </c>
      <c r="H50" s="6">
        <v>196250.07</v>
      </c>
      <c r="I50" s="6">
        <v>9605.81</v>
      </c>
      <c r="J50">
        <v>669</v>
      </c>
      <c r="K50">
        <v>0</v>
      </c>
      <c r="L50" s="7">
        <v>4.36E-2</v>
      </c>
      <c r="M50">
        <v>21.24</v>
      </c>
      <c r="N50">
        <v>44</v>
      </c>
      <c r="O50" s="6">
        <v>203.41</v>
      </c>
      <c r="P50">
        <v>3.41</v>
      </c>
      <c r="Q50">
        <v>76</v>
      </c>
      <c r="R50">
        <v>21</v>
      </c>
      <c r="S50" s="7">
        <v>0.27629999999999999</v>
      </c>
      <c r="T50" s="7">
        <v>0.01</v>
      </c>
      <c r="U50" s="7">
        <v>2.4500000000000001E-2</v>
      </c>
      <c r="V50" s="6">
        <v>633.85</v>
      </c>
      <c r="W50" t="s">
        <v>32</v>
      </c>
      <c r="X50" s="7">
        <v>-6.6100000000000006E-2</v>
      </c>
    </row>
    <row r="51" spans="1:24" x14ac:dyDescent="0.25">
      <c r="A51" t="s">
        <v>318</v>
      </c>
      <c r="B51" t="s">
        <v>281</v>
      </c>
      <c r="C51" s="6">
        <v>150000</v>
      </c>
      <c r="D51" s="6">
        <v>8928.08</v>
      </c>
      <c r="E51" s="7">
        <v>5.9499999999999997E-2</v>
      </c>
      <c r="F51" s="6">
        <v>57691.95</v>
      </c>
      <c r="G51" s="7">
        <v>0.3846</v>
      </c>
      <c r="H51" s="6">
        <v>141071.92000000001</v>
      </c>
      <c r="I51" s="6">
        <v>6906.66</v>
      </c>
      <c r="J51" s="6">
        <v>514.66999999999996</v>
      </c>
      <c r="K51">
        <v>0</v>
      </c>
      <c r="L51" s="7">
        <v>5.9499999999999997E-2</v>
      </c>
      <c r="M51">
        <v>10.73</v>
      </c>
      <c r="N51">
        <v>57</v>
      </c>
      <c r="O51">
        <v>156.63</v>
      </c>
      <c r="P51">
        <v>2.4700000000000002</v>
      </c>
      <c r="Q51">
        <v>16</v>
      </c>
      <c r="R51">
        <v>17</v>
      </c>
      <c r="S51" s="7">
        <v>1.0625</v>
      </c>
      <c r="T51" s="7">
        <v>0.01</v>
      </c>
      <c r="U51" s="7">
        <v>3.8899999999999997E-2</v>
      </c>
      <c r="V51" s="6">
        <v>279.64</v>
      </c>
      <c r="W51" t="s">
        <v>32</v>
      </c>
      <c r="X51" s="7">
        <v>-3.04E-2</v>
      </c>
    </row>
    <row r="52" spans="1:24" x14ac:dyDescent="0.25">
      <c r="A52" t="s">
        <v>101</v>
      </c>
      <c r="B52" t="s">
        <v>102</v>
      </c>
      <c r="C52" s="6">
        <v>67000</v>
      </c>
      <c r="D52" s="6">
        <v>8745.7900000000009</v>
      </c>
      <c r="E52" s="7">
        <v>0.1305</v>
      </c>
      <c r="F52" s="6">
        <v>59971.13</v>
      </c>
      <c r="G52" s="7">
        <v>0.89510000000000001</v>
      </c>
      <c r="H52" s="6">
        <v>58254.21</v>
      </c>
      <c r="I52" s="6">
        <v>2841.67</v>
      </c>
      <c r="J52" s="6">
        <v>0</v>
      </c>
      <c r="K52">
        <v>0</v>
      </c>
      <c r="L52" s="7">
        <v>0.1305</v>
      </c>
      <c r="M52">
        <v>29.31</v>
      </c>
      <c r="N52">
        <v>20</v>
      </c>
      <c r="O52">
        <v>437.29</v>
      </c>
      <c r="P52">
        <v>13</v>
      </c>
      <c r="Q52">
        <v>81</v>
      </c>
      <c r="R52">
        <v>14</v>
      </c>
      <c r="S52" s="7">
        <v>0.17280000000000001</v>
      </c>
      <c r="T52" s="7">
        <v>2E-3</v>
      </c>
      <c r="U52" s="7">
        <v>-3.4299999999999997E-2</v>
      </c>
      <c r="V52">
        <v>1530.13</v>
      </c>
      <c r="W52" t="s">
        <v>32</v>
      </c>
      <c r="X52" s="7">
        <v>-0.1489</v>
      </c>
    </row>
    <row r="53" spans="1:24" x14ac:dyDescent="0.25">
      <c r="A53" t="s">
        <v>320</v>
      </c>
      <c r="B53" t="s">
        <v>301</v>
      </c>
      <c r="C53" s="6">
        <v>95000</v>
      </c>
      <c r="D53" s="6">
        <v>8737.99</v>
      </c>
      <c r="E53" s="7">
        <v>9.1999999999999998E-2</v>
      </c>
      <c r="F53" s="6">
        <v>55295.93</v>
      </c>
      <c r="G53" s="7">
        <v>0.58209999999999995</v>
      </c>
      <c r="H53" s="6">
        <v>86262.01</v>
      </c>
      <c r="I53" s="6">
        <v>4240.78</v>
      </c>
      <c r="J53">
        <v>674</v>
      </c>
      <c r="K53">
        <v>0</v>
      </c>
      <c r="L53" s="7">
        <v>9.1999999999999998E-2</v>
      </c>
      <c r="M53">
        <v>12.25</v>
      </c>
      <c r="N53">
        <v>41</v>
      </c>
      <c r="O53">
        <v>213.12</v>
      </c>
      <c r="P53">
        <v>3.25</v>
      </c>
      <c r="Q53">
        <v>41</v>
      </c>
      <c r="R53">
        <v>24</v>
      </c>
      <c r="S53" s="7">
        <v>0.58540000000000003</v>
      </c>
      <c r="T53" s="7">
        <v>3.2000000000000001E-2</v>
      </c>
      <c r="U53" s="7">
        <v>4.0399999999999998E-2</v>
      </c>
      <c r="V53">
        <v>281.20999999999998</v>
      </c>
      <c r="W53" t="s">
        <v>32</v>
      </c>
      <c r="X53" s="7">
        <v>-3.1199999999999999E-2</v>
      </c>
    </row>
    <row r="54" spans="1:24" x14ac:dyDescent="0.25">
      <c r="A54" t="s">
        <v>338</v>
      </c>
      <c r="B54" t="s">
        <v>339</v>
      </c>
      <c r="C54" s="6">
        <v>112500</v>
      </c>
      <c r="D54" s="6">
        <v>8119.8</v>
      </c>
      <c r="E54" s="7">
        <v>7.22E-2</v>
      </c>
      <c r="F54" s="6">
        <v>55678.63</v>
      </c>
      <c r="G54" s="7">
        <v>0.49490000000000001</v>
      </c>
      <c r="H54" s="6">
        <v>104380.2</v>
      </c>
      <c r="I54" s="6">
        <v>5091.72</v>
      </c>
      <c r="J54" s="6">
        <v>0</v>
      </c>
      <c r="K54">
        <v>0</v>
      </c>
      <c r="L54" s="7">
        <v>7.22E-2</v>
      </c>
      <c r="M54">
        <v>2.46</v>
      </c>
      <c r="N54">
        <v>8</v>
      </c>
      <c r="O54">
        <v>1014.98</v>
      </c>
      <c r="P54">
        <v>15.75</v>
      </c>
      <c r="Q54">
        <v>8</v>
      </c>
      <c r="R54">
        <v>6</v>
      </c>
      <c r="S54" s="7">
        <v>0.75</v>
      </c>
      <c r="T54" s="7">
        <v>5.0000000000000001E-3</v>
      </c>
      <c r="U54" s="7">
        <v>-0.2051</v>
      </c>
      <c r="V54">
        <v>3128.85</v>
      </c>
      <c r="W54" t="s">
        <v>32</v>
      </c>
      <c r="X54" s="7">
        <v>-0.2782</v>
      </c>
    </row>
    <row r="55" spans="1:24" x14ac:dyDescent="0.25">
      <c r="A55" t="s">
        <v>99</v>
      </c>
      <c r="B55" t="s">
        <v>100</v>
      </c>
      <c r="C55" s="6">
        <v>98000</v>
      </c>
      <c r="D55" s="6">
        <v>8085.06</v>
      </c>
      <c r="E55" s="7">
        <v>8.2500000000000004E-2</v>
      </c>
      <c r="F55" s="6">
        <v>55440.41</v>
      </c>
      <c r="G55" s="7">
        <v>0.56569999999999998</v>
      </c>
      <c r="H55" s="6">
        <v>89914.94</v>
      </c>
      <c r="I55" s="6">
        <v>4386.09</v>
      </c>
      <c r="J55" s="6">
        <v>0</v>
      </c>
      <c r="K55">
        <v>0</v>
      </c>
      <c r="L55" s="7">
        <v>8.2500000000000004E-2</v>
      </c>
      <c r="M55">
        <v>7.03</v>
      </c>
      <c r="N55">
        <v>36</v>
      </c>
      <c r="O55">
        <v>224.59</v>
      </c>
      <c r="P55">
        <v>3.56</v>
      </c>
      <c r="Q55">
        <v>85</v>
      </c>
      <c r="R55">
        <v>23</v>
      </c>
      <c r="S55" s="7">
        <v>0.27060000000000001</v>
      </c>
      <c r="T55" s="7">
        <v>0.02</v>
      </c>
      <c r="U55" s="7">
        <v>2.64E-2</v>
      </c>
      <c r="V55">
        <v>1476.42</v>
      </c>
      <c r="W55" t="s">
        <v>32</v>
      </c>
      <c r="X55" s="7">
        <v>-0.15440000000000001</v>
      </c>
    </row>
    <row r="56" spans="1:24" x14ac:dyDescent="0.25">
      <c r="A56" t="s">
        <v>95</v>
      </c>
      <c r="B56" t="s">
        <v>96</v>
      </c>
      <c r="C56" s="6">
        <v>87000</v>
      </c>
      <c r="D56" s="6">
        <v>7973.08</v>
      </c>
      <c r="E56" s="7">
        <v>9.1600000000000001E-2</v>
      </c>
      <c r="F56" s="6">
        <v>54672.55</v>
      </c>
      <c r="G56" s="7">
        <v>0.62839999999999996</v>
      </c>
      <c r="H56" s="6">
        <v>79026.92</v>
      </c>
      <c r="I56" s="6">
        <v>3854.97</v>
      </c>
      <c r="J56">
        <v>0</v>
      </c>
      <c r="K56">
        <v>0</v>
      </c>
      <c r="L56" s="7">
        <v>9.1600000000000001E-2</v>
      </c>
      <c r="M56">
        <v>30.77</v>
      </c>
      <c r="N56">
        <v>27</v>
      </c>
      <c r="O56">
        <v>295.3</v>
      </c>
      <c r="P56">
        <v>76.89</v>
      </c>
      <c r="Q56">
        <v>47</v>
      </c>
      <c r="R56">
        <v>13</v>
      </c>
      <c r="S56" s="7">
        <v>0.27660000000000001</v>
      </c>
      <c r="T56" s="7">
        <v>2.8000000000000001E-2</v>
      </c>
      <c r="U56" s="7">
        <v>-1.8100000000000002E-2</v>
      </c>
      <c r="V56">
        <v>3168.19</v>
      </c>
      <c r="W56" t="s">
        <v>32</v>
      </c>
      <c r="X56" s="7">
        <v>-0.28439999999999999</v>
      </c>
    </row>
    <row r="57" spans="1:24" x14ac:dyDescent="0.25">
      <c r="A57" t="s">
        <v>93</v>
      </c>
      <c r="B57" t="s">
        <v>94</v>
      </c>
      <c r="C57" s="6">
        <v>90000</v>
      </c>
      <c r="D57" s="6">
        <v>7593.05</v>
      </c>
      <c r="E57" s="7">
        <v>8.4400000000000003E-2</v>
      </c>
      <c r="F57" s="6">
        <v>46185.26</v>
      </c>
      <c r="G57" s="7">
        <v>0.51319999999999999</v>
      </c>
      <c r="H57" s="6">
        <v>82406.95</v>
      </c>
      <c r="I57" s="6">
        <v>4061.69</v>
      </c>
      <c r="J57" s="6">
        <v>857.7</v>
      </c>
      <c r="K57">
        <v>0</v>
      </c>
      <c r="L57" s="7">
        <v>8.4400000000000003E-2</v>
      </c>
      <c r="M57">
        <v>27.39</v>
      </c>
      <c r="N57">
        <v>36</v>
      </c>
      <c r="O57">
        <v>210.92</v>
      </c>
      <c r="P57">
        <v>2.71</v>
      </c>
      <c r="Q57">
        <v>16</v>
      </c>
      <c r="R57">
        <v>26</v>
      </c>
      <c r="S57" s="7">
        <v>1.625</v>
      </c>
      <c r="T57" s="7">
        <v>2.5999999999999999E-2</v>
      </c>
      <c r="U57" s="7">
        <v>6.7299999999999999E-2</v>
      </c>
      <c r="V57" s="6">
        <v>395.4</v>
      </c>
      <c r="W57" t="s">
        <v>32</v>
      </c>
      <c r="X57" s="7">
        <v>-4.9500000000000002E-2</v>
      </c>
    </row>
    <row r="58" spans="1:24" x14ac:dyDescent="0.25">
      <c r="A58" t="s">
        <v>103</v>
      </c>
      <c r="B58" t="s">
        <v>104</v>
      </c>
      <c r="C58" s="6">
        <v>75000</v>
      </c>
      <c r="D58" s="6">
        <v>7361.76</v>
      </c>
      <c r="E58" s="7">
        <v>9.8199999999999996E-2</v>
      </c>
      <c r="F58" s="6">
        <v>45217.85</v>
      </c>
      <c r="G58" s="7">
        <v>0.60289999999999999</v>
      </c>
      <c r="H58" s="6">
        <v>67638.240000000005</v>
      </c>
      <c r="I58" s="6">
        <v>3336.86</v>
      </c>
      <c r="J58" s="6">
        <v>767.49</v>
      </c>
      <c r="K58">
        <v>0</v>
      </c>
      <c r="L58" s="7">
        <v>9.8199999999999996E-2</v>
      </c>
      <c r="M58">
        <v>3.65</v>
      </c>
      <c r="N58">
        <v>43</v>
      </c>
      <c r="O58">
        <v>171.2</v>
      </c>
      <c r="P58">
        <v>4.93</v>
      </c>
      <c r="Q58">
        <v>94</v>
      </c>
      <c r="R58">
        <v>25</v>
      </c>
      <c r="S58" s="7">
        <v>0.26600000000000001</v>
      </c>
      <c r="T58" s="7">
        <v>3.3000000000000002E-2</v>
      </c>
      <c r="U58" s="7">
        <v>2.81E-2</v>
      </c>
      <c r="V58">
        <v>255.97</v>
      </c>
      <c r="W58" t="s">
        <v>32</v>
      </c>
      <c r="X58" s="7">
        <v>-3.3599999999999998E-2</v>
      </c>
    </row>
    <row r="59" spans="1:24" x14ac:dyDescent="0.25">
      <c r="A59" t="s">
        <v>85</v>
      </c>
      <c r="B59" t="s">
        <v>86</v>
      </c>
      <c r="C59" s="6">
        <v>76500</v>
      </c>
      <c r="D59" s="6">
        <v>7303.26</v>
      </c>
      <c r="E59" s="7">
        <v>9.5500000000000002E-2</v>
      </c>
      <c r="F59" s="6">
        <v>47992.85</v>
      </c>
      <c r="G59" s="7">
        <v>0.62739999999999996</v>
      </c>
      <c r="H59" s="6">
        <v>69196.740000000005</v>
      </c>
      <c r="I59" s="6">
        <v>3548.55</v>
      </c>
      <c r="J59">
        <v>0</v>
      </c>
      <c r="K59">
        <v>0</v>
      </c>
      <c r="L59" s="7">
        <v>9.5500000000000002E-2</v>
      </c>
      <c r="M59">
        <v>27.19</v>
      </c>
      <c r="N59">
        <v>24</v>
      </c>
      <c r="O59">
        <v>304.3</v>
      </c>
      <c r="P59">
        <v>18.79</v>
      </c>
      <c r="Q59">
        <v>70</v>
      </c>
      <c r="R59">
        <v>18</v>
      </c>
      <c r="S59" s="7">
        <v>0.2571</v>
      </c>
      <c r="T59" s="7">
        <v>2.5000000000000001E-2</v>
      </c>
      <c r="U59" s="7">
        <v>3.5099999999999999E-2</v>
      </c>
      <c r="V59" s="6">
        <v>172.73</v>
      </c>
      <c r="W59" t="s">
        <v>32</v>
      </c>
      <c r="X59" s="7">
        <v>-2.3099999999999999E-2</v>
      </c>
    </row>
    <row r="60" spans="1:24" x14ac:dyDescent="0.25">
      <c r="A60" t="s">
        <v>115</v>
      </c>
      <c r="B60" t="s">
        <v>116</v>
      </c>
      <c r="C60" s="6">
        <v>60000</v>
      </c>
      <c r="D60" s="6">
        <v>7285.66</v>
      </c>
      <c r="E60" s="7">
        <v>0.12139999999999999</v>
      </c>
      <c r="F60" s="6">
        <v>49725.67</v>
      </c>
      <c r="G60" s="7">
        <v>0.82879999999999998</v>
      </c>
      <c r="H60" s="6">
        <v>52714.34</v>
      </c>
      <c r="I60" s="6">
        <v>2573.09</v>
      </c>
      <c r="J60">
        <v>34</v>
      </c>
      <c r="K60">
        <v>0</v>
      </c>
      <c r="L60" s="7">
        <v>0.12139999999999999</v>
      </c>
      <c r="M60">
        <v>1</v>
      </c>
      <c r="N60">
        <v>33</v>
      </c>
      <c r="O60">
        <v>220.78</v>
      </c>
      <c r="P60">
        <v>3.7</v>
      </c>
      <c r="Q60">
        <v>4</v>
      </c>
      <c r="R60">
        <v>10</v>
      </c>
      <c r="S60" s="7">
        <v>2.5</v>
      </c>
      <c r="T60" s="7">
        <v>0.01</v>
      </c>
      <c r="U60" s="7">
        <v>-6.1000000000000004E-3</v>
      </c>
      <c r="V60">
        <v>628.25</v>
      </c>
      <c r="W60" t="s">
        <v>32</v>
      </c>
      <c r="X60" s="7">
        <v>-7.9399999999999998E-2</v>
      </c>
    </row>
    <row r="61" spans="1:24" x14ac:dyDescent="0.25">
      <c r="A61" t="s">
        <v>109</v>
      </c>
      <c r="B61" t="s">
        <v>110</v>
      </c>
      <c r="C61" s="6">
        <v>60000</v>
      </c>
      <c r="D61" s="6">
        <v>7047.72</v>
      </c>
      <c r="E61" s="7">
        <v>0.11749999999999999</v>
      </c>
      <c r="F61" s="6">
        <v>48327.22</v>
      </c>
      <c r="G61" s="7">
        <v>0.80549999999999999</v>
      </c>
      <c r="H61" s="6">
        <v>52952.28</v>
      </c>
      <c r="I61" s="6">
        <v>2583.04</v>
      </c>
      <c r="J61">
        <v>0</v>
      </c>
      <c r="K61">
        <v>0</v>
      </c>
      <c r="L61" s="7">
        <v>0.11749999999999999</v>
      </c>
      <c r="M61">
        <v>27.7</v>
      </c>
      <c r="N61">
        <v>31</v>
      </c>
      <c r="O61">
        <v>227.35</v>
      </c>
      <c r="P61">
        <v>2.06</v>
      </c>
      <c r="Q61">
        <v>33</v>
      </c>
      <c r="R61">
        <v>12</v>
      </c>
      <c r="S61" s="7">
        <v>0.36359999999999998</v>
      </c>
      <c r="T61" s="7">
        <v>3.3000000000000002E-2</v>
      </c>
      <c r="U61" s="7">
        <v>2.3900000000000001E-2</v>
      </c>
      <c r="V61">
        <v>340.03</v>
      </c>
      <c r="W61" t="s">
        <v>32</v>
      </c>
      <c r="X61" s="7">
        <v>-4.5999999999999999E-2</v>
      </c>
    </row>
    <row r="62" spans="1:24" x14ac:dyDescent="0.25">
      <c r="A62" t="s">
        <v>343</v>
      </c>
      <c r="B62" t="s">
        <v>344</v>
      </c>
      <c r="C62" s="6">
        <v>35000</v>
      </c>
      <c r="D62" s="6">
        <v>5610.5</v>
      </c>
      <c r="E62" s="7">
        <v>0.1603</v>
      </c>
      <c r="F62" s="6">
        <v>38472</v>
      </c>
      <c r="G62" s="7">
        <v>1.0992</v>
      </c>
      <c r="H62" s="6">
        <v>29389.5</v>
      </c>
      <c r="I62" s="6">
        <v>1433.63</v>
      </c>
      <c r="J62">
        <v>0</v>
      </c>
      <c r="K62">
        <v>0</v>
      </c>
      <c r="L62" s="7">
        <v>0.1603</v>
      </c>
      <c r="M62">
        <v>39.26</v>
      </c>
      <c r="N62">
        <v>20</v>
      </c>
      <c r="O62">
        <v>280.52999999999997</v>
      </c>
      <c r="P62">
        <v>5.45</v>
      </c>
      <c r="Q62">
        <v>27</v>
      </c>
      <c r="R62">
        <v>16</v>
      </c>
      <c r="S62" s="7">
        <v>0.59260000000000002</v>
      </c>
      <c r="T62" s="7">
        <v>5.0000000000000001E-3</v>
      </c>
      <c r="U62" s="7">
        <v>7.7600000000000002E-2</v>
      </c>
      <c r="V62">
        <v>280.73</v>
      </c>
      <c r="W62" t="s">
        <v>32</v>
      </c>
      <c r="X62" s="7">
        <v>-4.7699999999999999E-2</v>
      </c>
    </row>
    <row r="63" spans="1:24" x14ac:dyDescent="0.25">
      <c r="A63" t="s">
        <v>346</v>
      </c>
      <c r="B63" t="s">
        <v>266</v>
      </c>
      <c r="C63" s="6">
        <v>40000</v>
      </c>
      <c r="D63" s="6">
        <v>5353.28</v>
      </c>
      <c r="E63" s="7">
        <v>0.1338</v>
      </c>
      <c r="F63" s="6">
        <v>36708.21</v>
      </c>
      <c r="G63" s="7">
        <v>0.91769999999999996</v>
      </c>
      <c r="H63" s="6">
        <v>34646.720000000001</v>
      </c>
      <c r="I63" s="6">
        <v>1690.08</v>
      </c>
      <c r="J63">
        <v>0</v>
      </c>
      <c r="K63">
        <v>0</v>
      </c>
      <c r="L63" s="7">
        <v>0.1338</v>
      </c>
      <c r="M63">
        <v>17.059999999999999</v>
      </c>
      <c r="N63">
        <v>23</v>
      </c>
      <c r="O63">
        <v>232.75</v>
      </c>
      <c r="P63">
        <v>5.65</v>
      </c>
      <c r="Q63">
        <v>36</v>
      </c>
      <c r="R63">
        <v>17</v>
      </c>
      <c r="S63" s="7">
        <v>0.47220000000000001</v>
      </c>
      <c r="T63" s="7">
        <v>0</v>
      </c>
      <c r="U63" s="7">
        <v>9.5600000000000004E-2</v>
      </c>
      <c r="V63">
        <v>510.62</v>
      </c>
      <c r="W63" t="s">
        <v>32</v>
      </c>
      <c r="X63" s="7">
        <v>-8.7099999999999997E-2</v>
      </c>
    </row>
    <row r="64" spans="1:24" x14ac:dyDescent="0.25">
      <c r="A64" t="s">
        <v>107</v>
      </c>
      <c r="B64" t="s">
        <v>108</v>
      </c>
      <c r="C64" s="6">
        <v>60000</v>
      </c>
      <c r="D64" s="6">
        <v>5229.3999999999996</v>
      </c>
      <c r="E64" s="7">
        <v>8.72E-2</v>
      </c>
      <c r="F64" s="6">
        <v>35540.5</v>
      </c>
      <c r="G64" s="7">
        <v>0.59230000000000005</v>
      </c>
      <c r="H64" s="6">
        <v>54770.6</v>
      </c>
      <c r="I64" s="6">
        <v>2674</v>
      </c>
      <c r="J64" s="6">
        <v>46.41</v>
      </c>
      <c r="K64">
        <v>0</v>
      </c>
      <c r="L64" s="7">
        <v>8.72E-2</v>
      </c>
      <c r="M64">
        <v>3.76</v>
      </c>
      <c r="N64">
        <v>57</v>
      </c>
      <c r="O64">
        <v>91.74</v>
      </c>
      <c r="P64">
        <v>2.5299999999999998</v>
      </c>
      <c r="Q64">
        <v>43</v>
      </c>
      <c r="R64">
        <v>9</v>
      </c>
      <c r="S64" s="7">
        <v>0.20930000000000001</v>
      </c>
      <c r="T64" s="7">
        <v>2.1999999999999999E-2</v>
      </c>
      <c r="U64" s="7">
        <v>-6.7999999999999996E-3</v>
      </c>
      <c r="V64">
        <v>519.55999999999995</v>
      </c>
      <c r="W64" t="s">
        <v>32</v>
      </c>
      <c r="X64" s="7">
        <v>-9.0399999999999994E-2</v>
      </c>
    </row>
    <row r="65" spans="1:24" x14ac:dyDescent="0.25">
      <c r="A65" t="s">
        <v>117</v>
      </c>
      <c r="B65" t="s">
        <v>118</v>
      </c>
      <c r="C65" s="6">
        <v>60000</v>
      </c>
      <c r="D65" s="6">
        <v>5123.5</v>
      </c>
      <c r="E65" s="7">
        <v>8.5400000000000004E-2</v>
      </c>
      <c r="F65" s="6">
        <v>35132.57</v>
      </c>
      <c r="G65" s="7">
        <v>0.58550000000000002</v>
      </c>
      <c r="H65" s="6">
        <v>54876.5</v>
      </c>
      <c r="I65" s="6">
        <v>2676.9</v>
      </c>
      <c r="J65" s="6">
        <v>0</v>
      </c>
      <c r="K65">
        <v>0</v>
      </c>
      <c r="L65" s="7">
        <v>8.5400000000000004E-2</v>
      </c>
      <c r="M65">
        <v>33.01</v>
      </c>
      <c r="N65">
        <v>10</v>
      </c>
      <c r="O65">
        <v>512.35</v>
      </c>
      <c r="P65">
        <v>2.2000000000000002</v>
      </c>
      <c r="Q65">
        <v>3</v>
      </c>
      <c r="R65">
        <v>7</v>
      </c>
      <c r="S65" s="7">
        <v>2.3332999999999999</v>
      </c>
      <c r="T65" s="7">
        <v>2.9000000000000001E-2</v>
      </c>
      <c r="U65" s="7">
        <v>1.18E-2</v>
      </c>
      <c r="V65">
        <v>515.85</v>
      </c>
      <c r="W65" t="s">
        <v>32</v>
      </c>
      <c r="X65" s="7">
        <v>-9.1499999999999998E-2</v>
      </c>
    </row>
    <row r="66" spans="1:24" x14ac:dyDescent="0.25">
      <c r="A66" t="s">
        <v>323</v>
      </c>
      <c r="B66" t="s">
        <v>302</v>
      </c>
      <c r="C66" s="6">
        <v>90000</v>
      </c>
      <c r="D66" s="6">
        <v>5096.66</v>
      </c>
      <c r="E66" s="7">
        <v>5.6599999999999998E-2</v>
      </c>
      <c r="F66" s="6">
        <v>32386.7</v>
      </c>
      <c r="G66" s="7">
        <v>0.3599</v>
      </c>
      <c r="H66" s="6">
        <v>84903.34</v>
      </c>
      <c r="I66" s="6">
        <v>4159.8500000000004</v>
      </c>
      <c r="J66" s="6">
        <v>373.6</v>
      </c>
      <c r="K66">
        <v>0</v>
      </c>
      <c r="L66" s="7">
        <v>5.6599999999999998E-2</v>
      </c>
      <c r="M66">
        <v>15</v>
      </c>
      <c r="N66">
        <v>61</v>
      </c>
      <c r="O66">
        <v>83.55</v>
      </c>
      <c r="P66">
        <v>2.0099999999999998</v>
      </c>
      <c r="Q66">
        <v>79</v>
      </c>
      <c r="R66">
        <v>16</v>
      </c>
      <c r="S66" s="7">
        <v>0.20250000000000001</v>
      </c>
      <c r="T66" s="7">
        <v>3.2000000000000001E-2</v>
      </c>
      <c r="U66" s="7">
        <v>9.0300000000000005E-2</v>
      </c>
      <c r="V66">
        <v>287.60000000000002</v>
      </c>
      <c r="W66" t="s">
        <v>32</v>
      </c>
      <c r="X66" s="7">
        <v>-5.3400000000000003E-2</v>
      </c>
    </row>
    <row r="67" spans="1:24" x14ac:dyDescent="0.25">
      <c r="A67" t="s">
        <v>340</v>
      </c>
      <c r="B67" t="s">
        <v>257</v>
      </c>
      <c r="C67" s="6">
        <v>67200</v>
      </c>
      <c r="D67" s="6">
        <v>4725.97</v>
      </c>
      <c r="E67" s="7">
        <v>7.0300000000000001E-2</v>
      </c>
      <c r="F67" s="6">
        <v>32406.65</v>
      </c>
      <c r="G67" s="7">
        <v>0.48220000000000002</v>
      </c>
      <c r="H67" s="6">
        <v>62474.03</v>
      </c>
      <c r="I67" s="6">
        <v>3047.51</v>
      </c>
      <c r="J67" s="6">
        <v>0</v>
      </c>
      <c r="K67">
        <v>0</v>
      </c>
      <c r="L67" s="7">
        <v>7.0300000000000001E-2</v>
      </c>
      <c r="M67">
        <v>30.74</v>
      </c>
      <c r="N67">
        <v>24</v>
      </c>
      <c r="O67">
        <v>196.92</v>
      </c>
      <c r="P67">
        <v>4.46</v>
      </c>
      <c r="Q67">
        <v>14</v>
      </c>
      <c r="R67">
        <v>11</v>
      </c>
      <c r="S67" s="7">
        <v>0.78569999999999995</v>
      </c>
      <c r="T67" s="7">
        <v>1.2E-2</v>
      </c>
      <c r="U67" s="7">
        <v>-2.29E-2</v>
      </c>
      <c r="V67">
        <v>256.83</v>
      </c>
      <c r="W67" t="s">
        <v>32</v>
      </c>
      <c r="X67" s="7">
        <v>-5.1499999999999997E-2</v>
      </c>
    </row>
    <row r="68" spans="1:24" x14ac:dyDescent="0.25">
      <c r="A68" t="s">
        <v>324</v>
      </c>
      <c r="B68" t="s">
        <v>325</v>
      </c>
      <c r="C68" s="6">
        <v>75000</v>
      </c>
      <c r="D68" s="6">
        <v>4604.29</v>
      </c>
      <c r="E68" s="7">
        <v>6.1400000000000003E-2</v>
      </c>
      <c r="F68" s="6">
        <v>30646.560000000001</v>
      </c>
      <c r="G68" s="7">
        <v>0.40860000000000002</v>
      </c>
      <c r="H68" s="6">
        <v>70395.710000000006</v>
      </c>
      <c r="I68" s="6">
        <v>3440.52</v>
      </c>
      <c r="J68" s="6">
        <v>135</v>
      </c>
      <c r="K68">
        <v>0</v>
      </c>
      <c r="L68" s="7">
        <v>6.1400000000000003E-2</v>
      </c>
      <c r="M68">
        <v>4.5199999999999996</v>
      </c>
      <c r="N68">
        <v>50</v>
      </c>
      <c r="O68">
        <v>92.09</v>
      </c>
      <c r="P68">
        <v>3.19</v>
      </c>
      <c r="Q68">
        <v>90</v>
      </c>
      <c r="R68">
        <v>30</v>
      </c>
      <c r="S68" s="7">
        <v>0.33329999999999999</v>
      </c>
      <c r="T68" s="7">
        <v>4.7E-2</v>
      </c>
      <c r="U68" s="7">
        <v>2.64E-2</v>
      </c>
      <c r="V68">
        <v>257.68</v>
      </c>
      <c r="W68" t="s">
        <v>32</v>
      </c>
      <c r="X68" s="7">
        <v>-5.2999999999999999E-2</v>
      </c>
    </row>
    <row r="69" spans="1:24" x14ac:dyDescent="0.25">
      <c r="A69" t="s">
        <v>321</v>
      </c>
      <c r="B69" t="s">
        <v>322</v>
      </c>
      <c r="C69" s="6">
        <v>49000</v>
      </c>
      <c r="D69" s="6">
        <v>4520.8500000000004</v>
      </c>
      <c r="E69" s="7">
        <v>9.2299999999999993E-2</v>
      </c>
      <c r="F69" s="6">
        <v>31000.11</v>
      </c>
      <c r="G69" s="7">
        <v>0.63270000000000004</v>
      </c>
      <c r="H69" s="6">
        <v>44479.15</v>
      </c>
      <c r="I69" s="6">
        <v>2169.71</v>
      </c>
      <c r="J69">
        <v>0</v>
      </c>
      <c r="K69">
        <v>0</v>
      </c>
      <c r="L69" s="7">
        <v>9.2299999999999993E-2</v>
      </c>
      <c r="M69">
        <v>12.46</v>
      </c>
      <c r="N69">
        <v>48</v>
      </c>
      <c r="O69">
        <v>94.18</v>
      </c>
      <c r="P69">
        <v>3.26</v>
      </c>
      <c r="Q69">
        <v>22</v>
      </c>
      <c r="R69">
        <v>24</v>
      </c>
      <c r="S69" s="7">
        <v>1.0909</v>
      </c>
      <c r="T69" s="7">
        <v>4.7E-2</v>
      </c>
      <c r="U69" s="7">
        <v>9.6000000000000002E-2</v>
      </c>
      <c r="V69">
        <v>222.97</v>
      </c>
      <c r="W69" t="s">
        <v>32</v>
      </c>
      <c r="X69" s="7">
        <v>-4.7E-2</v>
      </c>
    </row>
    <row r="70" spans="1:24" x14ac:dyDescent="0.25">
      <c r="A70" t="s">
        <v>341</v>
      </c>
      <c r="B70" t="s">
        <v>342</v>
      </c>
      <c r="C70" s="6">
        <v>62500</v>
      </c>
      <c r="D70" s="6">
        <v>4489.21</v>
      </c>
      <c r="E70" s="7">
        <v>7.1800000000000003E-2</v>
      </c>
      <c r="F70" s="6">
        <v>30783.15</v>
      </c>
      <c r="G70" s="7">
        <v>0.49249999999999999</v>
      </c>
      <c r="H70" s="6">
        <v>58010.79</v>
      </c>
      <c r="I70" s="6">
        <v>2829.79</v>
      </c>
      <c r="J70" s="6">
        <v>0</v>
      </c>
      <c r="K70">
        <v>0</v>
      </c>
      <c r="L70" s="7">
        <v>7.1800000000000003E-2</v>
      </c>
      <c r="M70">
        <v>10.37</v>
      </c>
      <c r="N70">
        <v>25</v>
      </c>
      <c r="O70">
        <v>179.57</v>
      </c>
      <c r="P70">
        <v>9.32</v>
      </c>
      <c r="Q70">
        <v>28</v>
      </c>
      <c r="R70">
        <v>22</v>
      </c>
      <c r="S70" s="7">
        <v>0.78569999999999995</v>
      </c>
      <c r="T70" s="7">
        <v>5.0000000000000001E-3</v>
      </c>
      <c r="U70" s="7">
        <v>7.2599999999999998E-2</v>
      </c>
      <c r="V70">
        <v>246.48</v>
      </c>
      <c r="W70" t="s">
        <v>32</v>
      </c>
      <c r="X70" s="7">
        <v>-5.1999999999999998E-2</v>
      </c>
    </row>
    <row r="71" spans="1:24" x14ac:dyDescent="0.25">
      <c r="A71" t="s">
        <v>125</v>
      </c>
      <c r="B71" t="s">
        <v>126</v>
      </c>
      <c r="C71" s="6">
        <v>50000</v>
      </c>
      <c r="D71" s="6">
        <v>4459.92</v>
      </c>
      <c r="E71" s="7">
        <v>8.9200000000000002E-2</v>
      </c>
      <c r="F71" s="6">
        <v>24342.38</v>
      </c>
      <c r="G71" s="7">
        <v>0.48680000000000001</v>
      </c>
      <c r="H71" s="6">
        <v>45540.08</v>
      </c>
      <c r="I71" s="6">
        <v>2265.86</v>
      </c>
      <c r="J71" s="6">
        <v>909.99</v>
      </c>
      <c r="K71">
        <v>0</v>
      </c>
      <c r="L71" s="7">
        <v>8.9200000000000002E-2</v>
      </c>
      <c r="M71">
        <v>14.35</v>
      </c>
      <c r="N71">
        <v>79</v>
      </c>
      <c r="O71">
        <v>56.45</v>
      </c>
      <c r="P71">
        <v>3.68</v>
      </c>
      <c r="Q71">
        <v>13</v>
      </c>
      <c r="R71">
        <v>9</v>
      </c>
      <c r="S71" s="7">
        <v>0.69230000000000003</v>
      </c>
      <c r="T71" s="7">
        <v>2.1999999999999999E-2</v>
      </c>
      <c r="U71" s="7">
        <v>9.06E-2</v>
      </c>
      <c r="V71">
        <v>102.25</v>
      </c>
      <c r="W71" t="s">
        <v>32</v>
      </c>
      <c r="X71" s="7">
        <v>-2.24E-2</v>
      </c>
    </row>
    <row r="72" spans="1:24" x14ac:dyDescent="0.25">
      <c r="A72" t="s">
        <v>133</v>
      </c>
      <c r="B72" t="s">
        <v>134</v>
      </c>
      <c r="C72" s="6">
        <v>42800</v>
      </c>
      <c r="D72" s="6">
        <v>4084.19</v>
      </c>
      <c r="E72" s="7">
        <v>9.5399999999999999E-2</v>
      </c>
      <c r="F72" s="6">
        <v>28005.87</v>
      </c>
      <c r="G72" s="7">
        <v>0.65429999999999999</v>
      </c>
      <c r="H72" s="6">
        <v>38715.81</v>
      </c>
      <c r="I72" s="6">
        <v>1888.58</v>
      </c>
      <c r="J72">
        <v>0</v>
      </c>
      <c r="K72">
        <v>0</v>
      </c>
      <c r="L72" s="7">
        <v>9.5399999999999999E-2</v>
      </c>
      <c r="M72">
        <v>4</v>
      </c>
      <c r="N72">
        <v>21</v>
      </c>
      <c r="O72">
        <v>194.49</v>
      </c>
      <c r="P72">
        <v>12</v>
      </c>
      <c r="Q72">
        <v>51</v>
      </c>
      <c r="R72">
        <v>12</v>
      </c>
      <c r="S72" s="7">
        <v>0.23530000000000001</v>
      </c>
      <c r="T72" s="7">
        <v>2.8000000000000001E-2</v>
      </c>
      <c r="U72" s="7">
        <v>6.2899999999999998E-2</v>
      </c>
      <c r="V72">
        <v>415.5</v>
      </c>
      <c r="W72" t="s">
        <v>32</v>
      </c>
      <c r="X72" s="7">
        <v>-9.2299999999999993E-2</v>
      </c>
    </row>
    <row r="73" spans="1:24" x14ac:dyDescent="0.25">
      <c r="A73" t="s">
        <v>121</v>
      </c>
      <c r="B73" t="s">
        <v>122</v>
      </c>
      <c r="C73" s="6">
        <v>60000</v>
      </c>
      <c r="D73" s="6">
        <v>3965.87</v>
      </c>
      <c r="E73" s="7">
        <v>6.6100000000000006E-2</v>
      </c>
      <c r="F73" s="6">
        <v>27194.54</v>
      </c>
      <c r="G73" s="7">
        <v>0.45319999999999999</v>
      </c>
      <c r="H73" s="6">
        <v>56034.13</v>
      </c>
      <c r="I73" s="6">
        <v>2733.37</v>
      </c>
      <c r="J73" s="6">
        <v>0</v>
      </c>
      <c r="K73">
        <v>0</v>
      </c>
      <c r="L73" s="7">
        <v>6.6100000000000006E-2</v>
      </c>
      <c r="M73">
        <v>19.52</v>
      </c>
      <c r="N73">
        <v>31</v>
      </c>
      <c r="O73">
        <v>127.93</v>
      </c>
      <c r="P73">
        <v>3.07</v>
      </c>
      <c r="Q73">
        <v>32</v>
      </c>
      <c r="R73">
        <v>10</v>
      </c>
      <c r="S73" s="7">
        <v>0.3125</v>
      </c>
      <c r="T73" s="7">
        <v>0.04</v>
      </c>
      <c r="U73" s="7">
        <v>9.1399999999999995E-2</v>
      </c>
      <c r="V73">
        <v>215.02</v>
      </c>
      <c r="W73" t="s">
        <v>32</v>
      </c>
      <c r="X73" s="7">
        <v>-5.1400000000000001E-2</v>
      </c>
    </row>
    <row r="74" spans="1:24" x14ac:dyDescent="0.25">
      <c r="A74" t="s">
        <v>123</v>
      </c>
      <c r="B74" t="s">
        <v>124</v>
      </c>
      <c r="C74" s="6">
        <v>50000</v>
      </c>
      <c r="D74" s="6">
        <v>3580.64</v>
      </c>
      <c r="E74" s="7">
        <v>7.1599999999999997E-2</v>
      </c>
      <c r="F74" s="6">
        <v>24552.959999999999</v>
      </c>
      <c r="G74" s="7">
        <v>0.49109999999999998</v>
      </c>
      <c r="H74" s="6">
        <v>46419.360000000001</v>
      </c>
      <c r="I74" s="6">
        <v>2264.36</v>
      </c>
      <c r="J74" s="6">
        <v>0</v>
      </c>
      <c r="K74">
        <v>0</v>
      </c>
      <c r="L74" s="7">
        <v>7.1599999999999997E-2</v>
      </c>
      <c r="M74">
        <v>38.26</v>
      </c>
      <c r="N74">
        <v>38</v>
      </c>
      <c r="O74">
        <v>94.23</v>
      </c>
      <c r="P74">
        <v>7.74</v>
      </c>
      <c r="Q74">
        <v>10</v>
      </c>
      <c r="R74">
        <v>6</v>
      </c>
      <c r="S74" s="7">
        <v>0.6</v>
      </c>
      <c r="T74" s="7">
        <v>2.1999999999999999E-2</v>
      </c>
      <c r="U74" s="7">
        <v>8.0500000000000002E-2</v>
      </c>
      <c r="V74">
        <v>36.49</v>
      </c>
      <c r="W74" t="s">
        <v>32</v>
      </c>
      <c r="X74" s="7">
        <v>-1.01E-2</v>
      </c>
    </row>
    <row r="75" spans="1:24" x14ac:dyDescent="0.25">
      <c r="A75" t="s">
        <v>127</v>
      </c>
      <c r="B75" t="s">
        <v>128</v>
      </c>
      <c r="C75" s="6">
        <v>31600</v>
      </c>
      <c r="D75" s="6">
        <v>2946.3</v>
      </c>
      <c r="E75" s="7">
        <v>9.3200000000000005E-2</v>
      </c>
      <c r="F75" s="6">
        <v>20203.2</v>
      </c>
      <c r="G75" s="7">
        <v>0.63929999999999998</v>
      </c>
      <c r="H75" s="6">
        <v>28653.7</v>
      </c>
      <c r="I75" s="6">
        <v>1397.74</v>
      </c>
      <c r="J75" s="6">
        <v>0</v>
      </c>
      <c r="K75">
        <v>0</v>
      </c>
      <c r="L75" s="7">
        <v>9.3200000000000005E-2</v>
      </c>
      <c r="M75">
        <v>13.63</v>
      </c>
      <c r="N75">
        <v>14</v>
      </c>
      <c r="O75">
        <v>210.45</v>
      </c>
      <c r="P75">
        <v>2.57</v>
      </c>
      <c r="Q75">
        <v>111</v>
      </c>
      <c r="R75">
        <v>12</v>
      </c>
      <c r="S75" s="7">
        <v>0.1081</v>
      </c>
      <c r="T75" s="7">
        <v>2.9000000000000001E-2</v>
      </c>
      <c r="U75" s="7">
        <v>-2.8E-3</v>
      </c>
      <c r="V75">
        <v>166.04</v>
      </c>
      <c r="W75" t="s">
        <v>32</v>
      </c>
      <c r="X75" s="7">
        <v>-5.33E-2</v>
      </c>
    </row>
    <row r="76" spans="1:24" x14ac:dyDescent="0.25">
      <c r="A76" t="s">
        <v>326</v>
      </c>
      <c r="B76" t="s">
        <v>327</v>
      </c>
      <c r="C76" s="6">
        <v>16000</v>
      </c>
      <c r="D76" s="6">
        <v>2423.0500000000002</v>
      </c>
      <c r="E76" s="7">
        <v>0.15140000000000001</v>
      </c>
      <c r="F76" s="6">
        <v>14290.63</v>
      </c>
      <c r="G76" s="7">
        <v>0.89319999999999999</v>
      </c>
      <c r="H76" s="6">
        <v>13576.95</v>
      </c>
      <c r="I76" s="6">
        <v>678.83</v>
      </c>
      <c r="J76" s="6">
        <v>339</v>
      </c>
      <c r="K76">
        <v>0</v>
      </c>
      <c r="L76" s="7">
        <v>0.15140000000000001</v>
      </c>
      <c r="M76">
        <v>10.32</v>
      </c>
      <c r="N76">
        <v>18</v>
      </c>
      <c r="O76">
        <v>134.61000000000001</v>
      </c>
      <c r="P76">
        <v>5.67</v>
      </c>
      <c r="Q76">
        <v>64</v>
      </c>
      <c r="R76">
        <v>7</v>
      </c>
      <c r="S76" s="7">
        <v>0.1094</v>
      </c>
      <c r="T76" s="7">
        <v>0.01</v>
      </c>
      <c r="U76" s="7">
        <v>1.4E-3</v>
      </c>
      <c r="V76">
        <v>180.58</v>
      </c>
      <c r="W76" t="s">
        <v>32</v>
      </c>
      <c r="X76" s="7">
        <v>-6.9400000000000003E-2</v>
      </c>
    </row>
    <row r="77" spans="1:24" x14ac:dyDescent="0.25">
      <c r="A77" t="s">
        <v>129</v>
      </c>
      <c r="B77" t="s">
        <v>130</v>
      </c>
      <c r="C77" s="6">
        <v>53600</v>
      </c>
      <c r="D77" s="6">
        <v>2418.29</v>
      </c>
      <c r="E77" s="7">
        <v>4.5100000000000001E-2</v>
      </c>
      <c r="F77" s="6">
        <v>16582.560000000001</v>
      </c>
      <c r="G77" s="7">
        <v>0.30940000000000001</v>
      </c>
      <c r="H77" s="6">
        <v>51181.71</v>
      </c>
      <c r="I77" s="6">
        <v>2496.67</v>
      </c>
      <c r="J77">
        <v>0</v>
      </c>
      <c r="K77">
        <v>0</v>
      </c>
      <c r="L77" s="7">
        <v>4.5100000000000001E-2</v>
      </c>
      <c r="M77">
        <v>15.24</v>
      </c>
      <c r="N77">
        <v>5</v>
      </c>
      <c r="O77">
        <v>483.66</v>
      </c>
      <c r="P77">
        <v>12</v>
      </c>
      <c r="Q77">
        <v>25</v>
      </c>
      <c r="R77">
        <v>5</v>
      </c>
      <c r="S77" s="7">
        <v>0.2</v>
      </c>
      <c r="T77" s="7">
        <v>0.01</v>
      </c>
      <c r="U77" s="7">
        <v>-5.6099999999999997E-2</v>
      </c>
      <c r="V77">
        <v>216.23</v>
      </c>
      <c r="W77" t="s">
        <v>32</v>
      </c>
      <c r="X77" s="7">
        <v>-8.2100000000000006E-2</v>
      </c>
    </row>
    <row r="78" spans="1:24" x14ac:dyDescent="0.25">
      <c r="A78" t="s">
        <v>345</v>
      </c>
      <c r="B78" t="s">
        <v>287</v>
      </c>
      <c r="C78" s="6">
        <v>50000</v>
      </c>
      <c r="D78" s="6">
        <v>2417.56</v>
      </c>
      <c r="E78" s="7">
        <v>4.8399999999999999E-2</v>
      </c>
      <c r="F78" s="6">
        <v>16577.55</v>
      </c>
      <c r="G78" s="7">
        <v>0.33160000000000001</v>
      </c>
      <c r="H78" s="6">
        <v>47582.44</v>
      </c>
      <c r="I78">
        <v>2321.09</v>
      </c>
      <c r="J78">
        <v>0</v>
      </c>
      <c r="K78">
        <v>0</v>
      </c>
      <c r="L78" s="7">
        <v>4.8399999999999999E-2</v>
      </c>
      <c r="M78">
        <v>14.93</v>
      </c>
      <c r="N78">
        <v>22</v>
      </c>
      <c r="O78">
        <v>109.89</v>
      </c>
      <c r="P78">
        <v>3.5</v>
      </c>
      <c r="Q78">
        <v>9</v>
      </c>
      <c r="R78">
        <v>7</v>
      </c>
      <c r="S78" s="7">
        <v>0.77780000000000005</v>
      </c>
      <c r="T78" s="7">
        <v>0.01</v>
      </c>
      <c r="U78" s="7">
        <v>3.09E-2</v>
      </c>
      <c r="V78">
        <v>114.87</v>
      </c>
      <c r="W78" t="s">
        <v>32</v>
      </c>
      <c r="X78" s="7">
        <v>-4.5400000000000003E-2</v>
      </c>
    </row>
    <row r="79" spans="1:24" x14ac:dyDescent="0.25">
      <c r="A79" t="s">
        <v>131</v>
      </c>
      <c r="B79" t="s">
        <v>132</v>
      </c>
      <c r="C79" s="6">
        <v>25000</v>
      </c>
      <c r="D79" s="6">
        <v>2248.3200000000002</v>
      </c>
      <c r="E79" s="7">
        <v>8.9899999999999994E-2</v>
      </c>
      <c r="F79" s="6">
        <v>15417.05</v>
      </c>
      <c r="G79" s="7">
        <v>0.61670000000000003</v>
      </c>
      <c r="H79" s="6">
        <v>22751.68</v>
      </c>
      <c r="I79">
        <v>1109.8399999999999</v>
      </c>
      <c r="J79">
        <v>0</v>
      </c>
      <c r="K79">
        <v>0</v>
      </c>
      <c r="L79" s="7">
        <v>8.9899999999999994E-2</v>
      </c>
      <c r="M79">
        <v>25.36</v>
      </c>
      <c r="N79">
        <v>17</v>
      </c>
      <c r="O79">
        <v>132.25</v>
      </c>
      <c r="P79">
        <v>3</v>
      </c>
      <c r="Q79">
        <v>1</v>
      </c>
      <c r="R79">
        <v>3</v>
      </c>
      <c r="S79" s="7">
        <v>3</v>
      </c>
      <c r="T79" s="7">
        <v>0.04</v>
      </c>
      <c r="U79" s="7">
        <v>-6.0000000000000001E-3</v>
      </c>
      <c r="V79">
        <v>115.58</v>
      </c>
      <c r="W79" t="s">
        <v>32</v>
      </c>
      <c r="X79" s="7">
        <v>-4.8899999999999999E-2</v>
      </c>
    </row>
    <row r="80" spans="1:24" x14ac:dyDescent="0.25">
      <c r="A80" t="s">
        <v>139</v>
      </c>
      <c r="B80" t="s">
        <v>140</v>
      </c>
      <c r="C80" s="6">
        <v>8000</v>
      </c>
      <c r="D80" s="6">
        <v>1870.52</v>
      </c>
      <c r="E80" s="7">
        <v>0.23380000000000001</v>
      </c>
      <c r="F80" s="6">
        <v>9356.7099999999991</v>
      </c>
      <c r="G80" s="7">
        <v>1.1696</v>
      </c>
      <c r="H80">
        <v>6129.48</v>
      </c>
      <c r="I80">
        <v>323.68</v>
      </c>
      <c r="J80">
        <v>506</v>
      </c>
      <c r="K80">
        <v>0</v>
      </c>
      <c r="L80" s="7">
        <v>0.23380000000000001</v>
      </c>
      <c r="M80">
        <v>7.42</v>
      </c>
      <c r="N80">
        <v>13</v>
      </c>
      <c r="O80">
        <v>143.88999999999999</v>
      </c>
      <c r="P80">
        <v>3.31</v>
      </c>
      <c r="Q80">
        <v>67</v>
      </c>
      <c r="R80">
        <v>10</v>
      </c>
      <c r="S80" s="7">
        <v>0.14929999999999999</v>
      </c>
      <c r="T80" s="7">
        <v>0.01</v>
      </c>
      <c r="U80" s="7">
        <v>4.0599999999999997E-2</v>
      </c>
      <c r="V80">
        <v>200.35</v>
      </c>
      <c r="W80" t="s">
        <v>32</v>
      </c>
      <c r="X80" s="7">
        <v>-9.6699999999999994E-2</v>
      </c>
    </row>
    <row r="81" spans="1:24" x14ac:dyDescent="0.25">
      <c r="A81" t="s">
        <v>137</v>
      </c>
      <c r="B81" t="s">
        <v>138</v>
      </c>
      <c r="C81" s="6">
        <v>2000</v>
      </c>
      <c r="D81">
        <v>1059.69</v>
      </c>
      <c r="E81" s="7">
        <v>0.52980000000000005</v>
      </c>
      <c r="F81" s="6">
        <v>7177.3</v>
      </c>
      <c r="G81" s="7">
        <v>3.5886999999999998</v>
      </c>
      <c r="H81" s="6">
        <v>940.31</v>
      </c>
      <c r="I81" s="6">
        <v>46.5</v>
      </c>
      <c r="J81">
        <v>13</v>
      </c>
      <c r="K81">
        <v>0</v>
      </c>
      <c r="L81" s="7">
        <v>0.52980000000000005</v>
      </c>
      <c r="M81">
        <v>15.47</v>
      </c>
      <c r="N81">
        <v>28</v>
      </c>
      <c r="O81">
        <v>37.85</v>
      </c>
      <c r="P81">
        <v>3.54</v>
      </c>
      <c r="Q81">
        <v>12</v>
      </c>
      <c r="R81">
        <v>6</v>
      </c>
      <c r="S81" s="7">
        <v>0.5</v>
      </c>
      <c r="T81" s="7">
        <v>2.1999999999999999E-2</v>
      </c>
      <c r="U81" s="7">
        <v>6.8500000000000005E-2</v>
      </c>
      <c r="V81">
        <v>-3.35</v>
      </c>
      <c r="W81" t="s">
        <v>32</v>
      </c>
      <c r="X81" s="7">
        <v>3.2000000000000002E-3</v>
      </c>
    </row>
    <row r="82" spans="1:24" x14ac:dyDescent="0.25">
      <c r="A82" t="s">
        <v>135</v>
      </c>
      <c r="B82" t="s">
        <v>136</v>
      </c>
      <c r="C82" s="6">
        <v>23000</v>
      </c>
      <c r="D82">
        <v>941.27</v>
      </c>
      <c r="E82" s="7">
        <v>4.0899999999999999E-2</v>
      </c>
      <c r="F82" s="6">
        <v>6454.42</v>
      </c>
      <c r="G82" s="7">
        <v>0.28060000000000002</v>
      </c>
      <c r="H82" s="6">
        <v>22058.73</v>
      </c>
      <c r="I82">
        <v>1076.04</v>
      </c>
      <c r="J82">
        <v>0</v>
      </c>
      <c r="K82">
        <v>0</v>
      </c>
      <c r="L82" s="7">
        <v>4.0899999999999999E-2</v>
      </c>
      <c r="M82">
        <v>0.95</v>
      </c>
      <c r="N82">
        <v>3</v>
      </c>
      <c r="O82">
        <v>313.76</v>
      </c>
      <c r="P82">
        <v>3.33</v>
      </c>
      <c r="Q82">
        <v>35</v>
      </c>
      <c r="R82">
        <v>3</v>
      </c>
      <c r="S82" s="7">
        <v>8.5699999999999998E-2</v>
      </c>
      <c r="T82" s="7">
        <v>3.3000000000000002E-2</v>
      </c>
      <c r="U82" s="7">
        <v>-5.4600000000000003E-2</v>
      </c>
      <c r="V82">
        <v>33.68</v>
      </c>
      <c r="W82" t="s">
        <v>32</v>
      </c>
      <c r="X82" s="7">
        <v>-3.4500000000000003E-2</v>
      </c>
    </row>
    <row r="83" spans="1:24" x14ac:dyDescent="0.25">
      <c r="A83" t="s">
        <v>328</v>
      </c>
      <c r="B83" t="s">
        <v>296</v>
      </c>
      <c r="C83" s="6">
        <v>15000</v>
      </c>
      <c r="D83">
        <v>547.1</v>
      </c>
      <c r="E83" s="7">
        <v>3.6499999999999998E-2</v>
      </c>
      <c r="F83">
        <v>3751.54</v>
      </c>
      <c r="G83" s="7">
        <v>0.25009999999999999</v>
      </c>
      <c r="H83" s="6">
        <v>14452.9</v>
      </c>
      <c r="I83" s="6">
        <v>705.02</v>
      </c>
      <c r="J83">
        <v>0</v>
      </c>
      <c r="K83">
        <v>0</v>
      </c>
      <c r="L83" s="7">
        <v>3.6499999999999998E-2</v>
      </c>
      <c r="M83">
        <v>3.8</v>
      </c>
      <c r="N83">
        <v>10</v>
      </c>
      <c r="O83">
        <v>54.71</v>
      </c>
      <c r="P83">
        <v>4.3</v>
      </c>
      <c r="Q83">
        <v>9</v>
      </c>
      <c r="R83">
        <v>7</v>
      </c>
      <c r="S83" s="7">
        <v>0.77780000000000005</v>
      </c>
      <c r="T83" s="7">
        <v>3.2000000000000001E-2</v>
      </c>
      <c r="U83" s="7">
        <v>0.107</v>
      </c>
      <c r="V83">
        <v>37.99</v>
      </c>
      <c r="W83" t="s">
        <v>32</v>
      </c>
      <c r="X83" s="7">
        <v>-6.4899999999999999E-2</v>
      </c>
    </row>
    <row r="84" spans="1:24" x14ac:dyDescent="0.25">
      <c r="A84" t="s">
        <v>145</v>
      </c>
      <c r="B84" t="s">
        <v>146</v>
      </c>
      <c r="C84" s="6">
        <v>70000</v>
      </c>
      <c r="D84">
        <v>310</v>
      </c>
      <c r="E84" s="7">
        <v>4.4000000000000003E-3</v>
      </c>
      <c r="F84" s="6">
        <v>2125.71</v>
      </c>
      <c r="G84" s="7">
        <v>3.04E-2</v>
      </c>
      <c r="H84" s="6">
        <v>69690</v>
      </c>
      <c r="I84" s="6">
        <v>3399.51</v>
      </c>
      <c r="J84">
        <v>0</v>
      </c>
      <c r="K84">
        <v>0</v>
      </c>
      <c r="L84" s="7">
        <v>4.4000000000000003E-3</v>
      </c>
      <c r="M84">
        <v>0</v>
      </c>
      <c r="N84">
        <v>2</v>
      </c>
      <c r="O84">
        <v>155</v>
      </c>
      <c r="P84">
        <v>5.5</v>
      </c>
      <c r="Q84">
        <v>14</v>
      </c>
      <c r="R84">
        <v>2</v>
      </c>
      <c r="S84" s="7">
        <v>0.1429</v>
      </c>
      <c r="T84" s="7">
        <v>0.02</v>
      </c>
      <c r="U84" s="7">
        <v>6.5299999999999997E-2</v>
      </c>
      <c r="V84">
        <v>67.599999999999994</v>
      </c>
      <c r="W84" t="s">
        <v>32</v>
      </c>
      <c r="X84" s="7">
        <v>-0.17899999999999999</v>
      </c>
    </row>
    <row r="85" spans="1:24" x14ac:dyDescent="0.25">
      <c r="A85" t="s">
        <v>141</v>
      </c>
      <c r="B85" t="s">
        <v>142</v>
      </c>
      <c r="C85" s="6">
        <v>50000</v>
      </c>
      <c r="D85">
        <v>199.13</v>
      </c>
      <c r="E85" s="7">
        <v>4.0000000000000001E-3</v>
      </c>
      <c r="F85">
        <v>1365.46</v>
      </c>
      <c r="G85" s="7">
        <v>2.7300000000000001E-2</v>
      </c>
      <c r="H85" s="6">
        <v>49800.87</v>
      </c>
      <c r="I85" s="6">
        <v>2429.31</v>
      </c>
      <c r="J85">
        <v>0</v>
      </c>
      <c r="K85">
        <v>0</v>
      </c>
      <c r="L85" s="7">
        <v>4.0000000000000001E-3</v>
      </c>
      <c r="M85">
        <v>0.84</v>
      </c>
      <c r="N85">
        <v>4</v>
      </c>
      <c r="O85">
        <v>49.78</v>
      </c>
      <c r="P85">
        <v>2.5</v>
      </c>
      <c r="Q85">
        <v>107</v>
      </c>
      <c r="R85">
        <v>4</v>
      </c>
      <c r="S85" s="7">
        <v>3.7400000000000003E-2</v>
      </c>
      <c r="T85" s="7">
        <v>0.05</v>
      </c>
      <c r="U85" s="7">
        <v>0.11459999999999999</v>
      </c>
      <c r="V85">
        <v>17.39</v>
      </c>
      <c r="W85" t="s">
        <v>32</v>
      </c>
      <c r="X85" s="7">
        <v>-8.0299999999999996E-2</v>
      </c>
    </row>
    <row r="86" spans="1:24" x14ac:dyDescent="0.25">
      <c r="A86" t="s">
        <v>143</v>
      </c>
      <c r="B86" t="s">
        <v>144</v>
      </c>
      <c r="C86" s="6">
        <v>30000</v>
      </c>
      <c r="D86">
        <v>94.66</v>
      </c>
      <c r="E86" s="7">
        <v>3.2000000000000002E-3</v>
      </c>
      <c r="F86">
        <v>649.1</v>
      </c>
      <c r="G86" s="7">
        <v>2.1600000000000001E-2</v>
      </c>
      <c r="H86" s="6">
        <v>29905.34</v>
      </c>
      <c r="I86">
        <v>1458.8</v>
      </c>
      <c r="J86">
        <v>0</v>
      </c>
      <c r="K86">
        <v>0</v>
      </c>
      <c r="L86" s="7">
        <v>3.2000000000000002E-3</v>
      </c>
      <c r="M86">
        <v>18.309999999999999</v>
      </c>
      <c r="N86">
        <v>3</v>
      </c>
      <c r="O86">
        <v>31.55</v>
      </c>
      <c r="P86">
        <v>2</v>
      </c>
      <c r="Q86">
        <v>22</v>
      </c>
      <c r="R86">
        <v>2</v>
      </c>
      <c r="S86" s="7">
        <v>9.0899999999999995E-2</v>
      </c>
      <c r="T86" s="7">
        <v>3.4000000000000002E-2</v>
      </c>
      <c r="U86">
        <v>6.4000000000000001E-2</v>
      </c>
      <c r="V86">
        <v>0.56000000000000005</v>
      </c>
      <c r="W86" t="s">
        <v>32</v>
      </c>
      <c r="X86">
        <v>-5.8999999999999999E-3</v>
      </c>
    </row>
    <row r="87" spans="1:24" x14ac:dyDescent="0.25">
      <c r="A87" t="s">
        <v>147</v>
      </c>
      <c r="B87" t="s">
        <v>148</v>
      </c>
      <c r="C87" s="6">
        <v>3200</v>
      </c>
      <c r="D87">
        <v>0</v>
      </c>
      <c r="E87" s="7">
        <v>0</v>
      </c>
      <c r="F87">
        <v>0</v>
      </c>
      <c r="G87" s="7">
        <v>0</v>
      </c>
      <c r="H87" s="6">
        <v>3200</v>
      </c>
      <c r="I87" s="6">
        <v>156.1</v>
      </c>
      <c r="J87">
        <v>0</v>
      </c>
      <c r="K87">
        <v>0</v>
      </c>
      <c r="L87" s="7">
        <v>0</v>
      </c>
      <c r="M87" t="s">
        <v>32</v>
      </c>
      <c r="N87">
        <v>0</v>
      </c>
      <c r="O87" t="s">
        <v>32</v>
      </c>
      <c r="P87" t="s">
        <v>32</v>
      </c>
      <c r="Q87">
        <v>14</v>
      </c>
      <c r="R87">
        <v>0</v>
      </c>
      <c r="S87" s="7">
        <v>0</v>
      </c>
      <c r="T87" s="7">
        <v>5.0000000000000001E-3</v>
      </c>
      <c r="U87" s="7" t="s">
        <v>32</v>
      </c>
      <c r="V87" t="s">
        <v>32</v>
      </c>
      <c r="W87" t="s">
        <v>32</v>
      </c>
      <c r="X87" s="7" t="s">
        <v>32</v>
      </c>
    </row>
    <row r="88" spans="1:24" x14ac:dyDescent="0.25">
      <c r="A88" t="s">
        <v>149</v>
      </c>
      <c r="B88" t="s">
        <v>150</v>
      </c>
      <c r="C88">
        <v>90000</v>
      </c>
      <c r="D88">
        <v>-14.85</v>
      </c>
      <c r="E88">
        <v>-2.0000000000000001E-4</v>
      </c>
      <c r="F88">
        <v>-101.83</v>
      </c>
      <c r="G88">
        <v>-1.1000000000000001E-3</v>
      </c>
      <c r="H88">
        <v>90014.85</v>
      </c>
      <c r="I88">
        <v>4390.97</v>
      </c>
      <c r="J88">
        <v>0</v>
      </c>
      <c r="K88">
        <v>0</v>
      </c>
      <c r="L88">
        <v>-2.0000000000000001E-4</v>
      </c>
      <c r="M88">
        <v>0</v>
      </c>
      <c r="N88">
        <v>1</v>
      </c>
      <c r="O88">
        <v>-14.85</v>
      </c>
      <c r="P88">
        <v>-1</v>
      </c>
      <c r="Q88">
        <v>6</v>
      </c>
      <c r="R88">
        <v>1</v>
      </c>
      <c r="S88">
        <v>0.16669999999999999</v>
      </c>
      <c r="T88">
        <v>2.1999999999999999E-2</v>
      </c>
      <c r="U88">
        <v>0.12790000000000001</v>
      </c>
      <c r="V88">
        <v>-0.95</v>
      </c>
      <c r="W88" t="s">
        <v>32</v>
      </c>
      <c r="X88">
        <v>-6.0100000000000001E-2</v>
      </c>
    </row>
  </sheetData>
  <sortState xmlns:xlrd2="http://schemas.microsoft.com/office/spreadsheetml/2017/richdata2" ref="A2:X76">
    <sortCondition ref="B2:B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basededados</vt:lpstr>
      <vt:lpstr>GUELTAS</vt:lpstr>
      <vt:lpstr>telefones</vt:lpstr>
      <vt:lpstr>manipular_dados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Contas a Pagar NL</cp:lastModifiedBy>
  <dcterms:created xsi:type="dcterms:W3CDTF">2015-06-05T18:19:34Z</dcterms:created>
  <dcterms:modified xsi:type="dcterms:W3CDTF">2025-07-01T13:50:40Z</dcterms:modified>
</cp:coreProperties>
</file>