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SC\Downloads\"/>
    </mc:Choice>
  </mc:AlternateContent>
  <bookViews>
    <workbookView xWindow="0" yWindow="0" windowWidth="20490" windowHeight="7650" activeTab="6"/>
  </bookViews>
  <sheets>
    <sheet name="Binary model" sheetId="1" r:id="rId1"/>
    <sheet name="LP model" sheetId="3" r:id="rId2"/>
    <sheet name="LP model_STS" sheetId="12" state="veryHidden" r:id="rId3"/>
    <sheet name="Sheet1_STS" sheetId="6" state="veryHidden" r:id="rId4"/>
    <sheet name="Sensitivity Report" sheetId="18" r:id="rId5"/>
    <sheet name="One way sensitivity" sheetId="16" r:id="rId6"/>
    <sheet name="Two way sensitivity" sheetId="17" r:id="rId7"/>
  </sheets>
  <definedNames>
    <definedName name="ChartData" localSheetId="5">'One way sensitivity'!$R$5:$R$11</definedName>
    <definedName name="ChartData1" localSheetId="6">'Two way sensitivity'!$K$5:$K$9</definedName>
    <definedName name="ChartData2" localSheetId="6">'Two way sensitivity'!$O$5:$O$10</definedName>
    <definedName name="InputValues" localSheetId="5">'One way sensitivity'!$A$5:$A$11</definedName>
    <definedName name="InputValues1" localSheetId="6">'Two way sensitivity'!$A$5:$A$10</definedName>
    <definedName name="InputValues2" localSheetId="6">'Two way sensitivity'!$B$4:$F$4</definedName>
    <definedName name="OutputAddresses" localSheetId="5">'One way sensitivity'!$B$4:$P$4</definedName>
    <definedName name="OutputAddresses" localSheetId="6">'Two way sensitivity'!$AZ$2:$AZ$16</definedName>
    <definedName name="OutputValues" localSheetId="5">'One way sensitivity'!$B$5:$P$11</definedName>
    <definedName name="OutputValues_1" localSheetId="6">'Two way sensitivity'!$B$5:$F$10</definedName>
    <definedName name="OutputValues_10" localSheetId="6">'Two way sensitivity'!$B$77:$F$82</definedName>
    <definedName name="OutputValues_11" localSheetId="6">'Two way sensitivity'!$B$85:$F$90</definedName>
    <definedName name="OutputValues_12" localSheetId="6">'Two way sensitivity'!$B$93:$F$98</definedName>
    <definedName name="OutputValues_13" localSheetId="6">'Two way sensitivity'!$B$101:$F$106</definedName>
    <definedName name="OutputValues_14" localSheetId="6">'Two way sensitivity'!$B$109:$F$114</definedName>
    <definedName name="OutputValues_15" localSheetId="6">'Two way sensitivity'!$B$117:$F$122</definedName>
    <definedName name="OutputValues_2" localSheetId="6">'Two way sensitivity'!$B$13:$F$18</definedName>
    <definedName name="OutputValues_3" localSheetId="6">'Two way sensitivity'!$B$21:$F$26</definedName>
    <definedName name="OutputValues_4" localSheetId="6">'Two way sensitivity'!$B$29:$F$34</definedName>
    <definedName name="OutputValues_5" localSheetId="6">'Two way sensitivity'!$B$37:$F$42</definedName>
    <definedName name="OutputValues_6" localSheetId="6">'Two way sensitivity'!$B$45:$F$50</definedName>
    <definedName name="OutputValues_7" localSheetId="6">'Two way sensitivity'!$B$53:$F$58</definedName>
    <definedName name="OutputValues_8" localSheetId="6">'Two way sensitivity'!$B$61:$F$66</definedName>
    <definedName name="OutputValues_9" localSheetId="6">'Two way sensitivity'!$B$69:$F$74</definedName>
    <definedName name="solver_adj" localSheetId="0" hidden="1">'Binary model'!$F$15:$F$28</definedName>
    <definedName name="solver_adj" localSheetId="1" hidden="1">'LP model'!$F$15:$F$28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'Binary model'!$C$34:$C$45</definedName>
    <definedName name="solver_lhs1" localSheetId="1" hidden="1">'LP model'!$C$34:$C$45</definedName>
    <definedName name="solver_lhs2" localSheetId="0" hidden="1">'Binary model'!$F$15:$F$28</definedName>
    <definedName name="solver_lhs2" localSheetId="1" hidden="1">'LP model'!$C$46</definedName>
    <definedName name="solver_lhs3" localSheetId="0" hidden="1">'Binary model'!$F$15:$F$28</definedName>
    <definedName name="solver_lhs3" localSheetId="1" hidden="1">'LP model'!$F$15:$F$28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'Binary model'!$D$30</definedName>
    <definedName name="solver_opt" localSheetId="1" hidden="1">'LP model'!$D$30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5</definedName>
    <definedName name="solver_rel2" localSheetId="1" hidden="1">3</definedName>
    <definedName name="solver_rel3" localSheetId="0" hidden="1">5</definedName>
    <definedName name="solver_rel3" localSheetId="1" hidden="1">4</definedName>
    <definedName name="solver_rhs1" localSheetId="0" hidden="1">'Binary model'!$E$34:$E$45</definedName>
    <definedName name="solver_rhs1" localSheetId="1" hidden="1">'LP model'!$E$34:$E$45</definedName>
    <definedName name="solver_rhs2" localSheetId="0" hidden="1">binary</definedName>
    <definedName name="solver_rhs2" localSheetId="1" hidden="1">'LP model'!$E$46</definedName>
    <definedName name="solver_rhs3" localSheetId="0" hidden="1">binary</definedName>
    <definedName name="solver_rhs3" localSheetId="1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O1" i="17" l="1"/>
  <c r="K1" i="17"/>
  <c r="Q4" i="17"/>
  <c r="N4" i="17"/>
  <c r="N5" i="17" s="1"/>
  <c r="M4" i="17"/>
  <c r="J4" i="17"/>
  <c r="J5" i="17" s="1"/>
  <c r="R1" i="16"/>
  <c r="R11" i="16"/>
  <c r="R10" i="16"/>
  <c r="R9" i="16"/>
  <c r="R8" i="16"/>
  <c r="R7" i="16"/>
  <c r="R6" i="16"/>
  <c r="R5" i="16"/>
  <c r="Q4" i="16"/>
  <c r="K9" i="17"/>
  <c r="O7" i="17"/>
  <c r="K8" i="17"/>
  <c r="K7" i="17"/>
  <c r="O8" i="17"/>
  <c r="O6" i="17"/>
  <c r="O9" i="17"/>
  <c r="K5" i="17"/>
  <c r="O5" i="17"/>
  <c r="O10" i="17"/>
  <c r="K6" i="17"/>
  <c r="C46" i="3" l="1"/>
  <c r="C45" i="3" l="1"/>
  <c r="C44" i="3"/>
  <c r="C43" i="3"/>
  <c r="C42" i="3"/>
  <c r="C41" i="3"/>
  <c r="C40" i="3"/>
  <c r="C39" i="3"/>
  <c r="C38" i="3"/>
  <c r="C37" i="3"/>
  <c r="C36" i="3"/>
  <c r="C35" i="3"/>
  <c r="C34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30" i="3" l="1"/>
  <c r="D22" i="1"/>
  <c r="D16" i="1" l="1"/>
  <c r="D17" i="1"/>
  <c r="D18" i="1"/>
  <c r="D19" i="1"/>
  <c r="D20" i="1"/>
  <c r="D21" i="1"/>
  <c r="D23" i="1"/>
  <c r="D24" i="1"/>
  <c r="D25" i="1"/>
  <c r="D26" i="1"/>
  <c r="D27" i="1"/>
  <c r="D28" i="1"/>
  <c r="D15" i="1"/>
  <c r="C45" i="1"/>
  <c r="C44" i="1"/>
  <c r="C43" i="1"/>
  <c r="C42" i="1"/>
  <c r="C41" i="1"/>
  <c r="C40" i="1"/>
  <c r="C39" i="1"/>
  <c r="C38" i="1"/>
  <c r="C37" i="1"/>
  <c r="C36" i="1"/>
  <c r="C35" i="1"/>
  <c r="C34" i="1"/>
  <c r="D30" i="1" l="1"/>
</calcChain>
</file>

<file path=xl/comments1.xml><?xml version="1.0" encoding="utf-8"?>
<comments xmlns="http://schemas.openxmlformats.org/spreadsheetml/2006/main">
  <authors>
    <author>STSC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STSC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<sst xmlns="http://schemas.openxmlformats.org/spreadsheetml/2006/main" count="324" uniqueCount="152">
  <si>
    <t>Flight Schedule</t>
  </si>
  <si>
    <t>From</t>
  </si>
  <si>
    <t>To</t>
  </si>
  <si>
    <t>Departure</t>
  </si>
  <si>
    <t>Arrival</t>
  </si>
  <si>
    <t>Number of Hours</t>
  </si>
  <si>
    <t>Banagalore</t>
  </si>
  <si>
    <t>New Delhi</t>
  </si>
  <si>
    <t>Bangalore</t>
  </si>
  <si>
    <t>Mumbai</t>
  </si>
  <si>
    <t/>
  </si>
  <si>
    <t xml:space="preserve">Possible Crew Rotations </t>
  </si>
  <si>
    <t>(B = Bangalore, ND = New Delhi, M = Mumbai, ( )=Back with other company)</t>
  </si>
  <si>
    <t>Other Hours</t>
  </si>
  <si>
    <t>Cost</t>
  </si>
  <si>
    <t>Decision</t>
  </si>
  <si>
    <t xml:space="preserve"> B - ND + ND - B</t>
  </si>
  <si>
    <t>B - ND + (ND - B)</t>
  </si>
  <si>
    <t>B -ND + ND - M + (M - B)</t>
  </si>
  <si>
    <t>B - M + (M - B)</t>
  </si>
  <si>
    <t>B - M + M - ND + (ND - B)</t>
  </si>
  <si>
    <t>ND - B + B - ND</t>
  </si>
  <si>
    <t>ND - B + (B - ND)</t>
  </si>
  <si>
    <t>ND - B + B - M + (M - ND)</t>
  </si>
  <si>
    <t>ND - M + M - B + (B - ND)</t>
  </si>
  <si>
    <t>ND - M + M - ND</t>
  </si>
  <si>
    <t>M - B + B - ND + (ND - M)</t>
  </si>
  <si>
    <t>M - B + B - M</t>
  </si>
  <si>
    <t>M - ND + ND - M</t>
  </si>
  <si>
    <t>M - ND + ND - B + (B - M)</t>
  </si>
  <si>
    <t>Flight</t>
  </si>
  <si>
    <t>RHS</t>
  </si>
  <si>
    <t>LHS</t>
  </si>
  <si>
    <t>B - ND 1</t>
  </si>
  <si>
    <t>B - M 1</t>
  </si>
  <si>
    <t>B - M 2</t>
  </si>
  <si>
    <t>B - ND 2</t>
  </si>
  <si>
    <t>ND - B 1</t>
  </si>
  <si>
    <t>ND - B 2</t>
  </si>
  <si>
    <t>ND - M 1</t>
  </si>
  <si>
    <t>ND - M 2</t>
  </si>
  <si>
    <t>M - B 1</t>
  </si>
  <si>
    <t>M - B 2</t>
  </si>
  <si>
    <t>M - ND 1</t>
  </si>
  <si>
    <t>M - ND 2</t>
  </si>
  <si>
    <t>Constraints</t>
  </si>
  <si>
    <t>Flight Scheduling Optimization</t>
  </si>
  <si>
    <t>Inputs</t>
  </si>
  <si>
    <t>Own Flight</t>
  </si>
  <si>
    <t>Another Company</t>
  </si>
  <si>
    <t>Cost/Waiting Hour</t>
  </si>
  <si>
    <t>Objective Function</t>
  </si>
  <si>
    <t>Minimize Total Cost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</si>
  <si>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</si>
  <si>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</si>
  <si>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</si>
  <si>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</si>
  <si>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</si>
  <si>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</si>
  <si>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</si>
  <si>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</si>
  <si>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</si>
  <si>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</si>
  <si>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</si>
  <si>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</si>
  <si>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</si>
  <si>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</si>
  <si>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</si>
  <si>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$F$15</t>
  </si>
  <si>
    <t xml:space="preserve"> B - ND + ND - B Decision</t>
  </si>
  <si>
    <t>$F$16</t>
  </si>
  <si>
    <t>B - ND + (ND - B) Decision</t>
  </si>
  <si>
    <t>$F$17</t>
  </si>
  <si>
    <t>B -ND + ND - M + (M - B) Decision</t>
  </si>
  <si>
    <t>$F$18</t>
  </si>
  <si>
    <t>B - M + (M - B) Decision</t>
  </si>
  <si>
    <t>$F$19</t>
  </si>
  <si>
    <t>B - M + M - ND + (ND - B) Decision</t>
  </si>
  <si>
    <t>$F$20</t>
  </si>
  <si>
    <t>ND - B + B - ND Decision</t>
  </si>
  <si>
    <t>$F$21</t>
  </si>
  <si>
    <t>ND - B + (B - ND) Decision</t>
  </si>
  <si>
    <t>$F$22</t>
  </si>
  <si>
    <t>ND - B + B - M + (M - ND) Decision</t>
  </si>
  <si>
    <t>$F$23</t>
  </si>
  <si>
    <t>ND - M + M - B + (B - ND) Decision</t>
  </si>
  <si>
    <t>$F$24</t>
  </si>
  <si>
    <t>ND - M + M - ND Decision</t>
  </si>
  <si>
    <t>$F$25</t>
  </si>
  <si>
    <t>M - B + B - ND + (ND - M) Decision</t>
  </si>
  <si>
    <t>$F$26</t>
  </si>
  <si>
    <t>M - B + B - M Decision</t>
  </si>
  <si>
    <t>$F$27</t>
  </si>
  <si>
    <t>M - ND + ND - M Decision</t>
  </si>
  <si>
    <t>$F$28</t>
  </si>
  <si>
    <t>M - ND + ND - B + (B - M) Decision</t>
  </si>
  <si>
    <t>$C$34</t>
  </si>
  <si>
    <t>B - ND 1 LHS</t>
  </si>
  <si>
    <t>$C$35</t>
  </si>
  <si>
    <t>B - ND 2 LHS</t>
  </si>
  <si>
    <t>$C$36</t>
  </si>
  <si>
    <t>B - M 1 LHS</t>
  </si>
  <si>
    <t>$C$37</t>
  </si>
  <si>
    <t>B - M 2 LHS</t>
  </si>
  <si>
    <t>$C$38</t>
  </si>
  <si>
    <t>ND - B 1 LHS</t>
  </si>
  <si>
    <t>$C$39</t>
  </si>
  <si>
    <t>ND - B 2 LHS</t>
  </si>
  <si>
    <t>$C$40</t>
  </si>
  <si>
    <t>ND - M 1 LHS</t>
  </si>
  <si>
    <t>$C$41</t>
  </si>
  <si>
    <t>ND - M 2 LHS</t>
  </si>
  <si>
    <t>$C$42</t>
  </si>
  <si>
    <t>M - B 1 LHS</t>
  </si>
  <si>
    <t>$C$43</t>
  </si>
  <si>
    <t>M - B 2 LHS</t>
  </si>
  <si>
    <t>$C$44</t>
  </si>
  <si>
    <t>M - ND 1 LHS</t>
  </si>
  <si>
    <t>$C$45</t>
  </si>
  <si>
    <t>M - ND 2 LHS</t>
  </si>
  <si>
    <t>In-Flight Hours</t>
  </si>
  <si>
    <t>&gt;=</t>
  </si>
  <si>
    <t>$C$46</t>
  </si>
  <si>
    <t>$E$46</t>
  </si>
  <si>
    <t>Total Number of Crew Members</t>
  </si>
  <si>
    <t>$D$30</t>
  </si>
  <si>
    <t>Data for chart</t>
  </si>
  <si>
    <t>$J$4</t>
  </si>
  <si>
    <t>$K$4</t>
  </si>
  <si>
    <t>Cost/Flight Hour</t>
  </si>
  <si>
    <t>Output</t>
  </si>
  <si>
    <t>Output and Cost/Waiting Hour value for chart</t>
  </si>
  <si>
    <t>Cost/Waiting Hour value</t>
  </si>
  <si>
    <t>$D$30,$F$15:$F$28</t>
  </si>
  <si>
    <t>Cost/Flihght Hour</t>
  </si>
  <si>
    <t>TC</t>
  </si>
  <si>
    <t>=</t>
  </si>
  <si>
    <t>4:00PM</t>
  </si>
  <si>
    <t>6:00PM</t>
  </si>
  <si>
    <t>11:00AM</t>
  </si>
  <si>
    <t>Total number of crew members</t>
  </si>
  <si>
    <t>Oneway analysis for Solver model in LP model worksheet</t>
  </si>
  <si>
    <t>Total number of crew members (cell $E$46) values along side, output cell(s) along top</t>
  </si>
  <si>
    <t xml:space="preserve">Cost/Flight Hour </t>
  </si>
  <si>
    <t>Twoway analysis for Solver model in LP model worksheet</t>
  </si>
  <si>
    <t>Cost/Flight Hour  (cell $J$4) values along side, Cost/Waiting Hour (cell $K$4) values along top, output cell in corner</t>
  </si>
  <si>
    <t>Output and Cost/Flight Hour  value for chart</t>
  </si>
  <si>
    <t>Cost/Flight Hour  value</t>
  </si>
  <si>
    <t>Microsoft Excel 16.0 Sensitivity Report</t>
  </si>
  <si>
    <t>Worksheet: [our_project_update_Pragna.xlsx]LP model</t>
  </si>
  <si>
    <t>Report Created: 6/2/2018 2:47:06 PM</t>
  </si>
  <si>
    <t>TC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</si>
</sst>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5" fontId="6" fillId="3" borderId="1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5" fontId="4" fillId="0" borderId="0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5" fontId="6" fillId="0" borderId="0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5" fontId="6" fillId="0" borderId="1" xfId="1" applyNumberFormat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19" fontId="4" fillId="4" borderId="1" xfId="1" applyNumberFormat="1" applyFont="1" applyFill="1" applyBorder="1" applyAlignment="1">
      <alignment horizontal="center" vertical="center"/>
    </xf>
    <xf numFmtId="18" fontId="4" fillId="4" borderId="1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3" fillId="7" borderId="1" xfId="1" quotePrefix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5" fontId="4" fillId="7" borderId="1" xfId="1" applyNumberFormat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8" borderId="0" xfId="0" applyFill="1" applyAlignment="1">
      <alignment horizontal="right" textRotation="90"/>
    </xf>
    <xf numFmtId="0" fontId="10" fillId="0" borderId="0" xfId="0" applyFont="1"/>
    <xf numFmtId="5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5" fontId="0" fillId="0" borderId="10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5" fontId="0" fillId="0" borderId="15" xfId="0" applyNumberFormat="1" applyBorder="1"/>
    <xf numFmtId="0" fontId="0" fillId="0" borderId="2" xfId="0" applyNumberFormat="1" applyBorder="1"/>
    <xf numFmtId="0" fontId="0" fillId="0" borderId="16" xfId="0" applyNumberFormat="1" applyBorder="1"/>
    <xf numFmtId="0" fontId="0" fillId="0" borderId="0" xfId="0" applyAlignment="1">
      <alignment horizontal="right"/>
    </xf>
    <xf numFmtId="0" fontId="0" fillId="6" borderId="0" xfId="0" applyFill="1"/>
    <xf numFmtId="0" fontId="0" fillId="0" borderId="12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5" fontId="0" fillId="0" borderId="13" xfId="0" applyNumberFormat="1" applyBorder="1"/>
    <xf numFmtId="5" fontId="0" fillId="0" borderId="0" xfId="0" applyNumberFormat="1" applyBorder="1"/>
    <xf numFmtId="5" fontId="0" fillId="0" borderId="2" xfId="0" applyNumberFormat="1" applyBorder="1"/>
    <xf numFmtId="5" fontId="0" fillId="0" borderId="14" xfId="0" applyNumberFormat="1" applyBorder="1"/>
    <xf numFmtId="5" fontId="0" fillId="0" borderId="11" xfId="0" applyNumberFormat="1" applyBorder="1"/>
    <xf numFmtId="5" fontId="0" fillId="0" borderId="16" xfId="0" applyNumberFormat="1" applyBorder="1"/>
    <xf numFmtId="0" fontId="1" fillId="0" borderId="1" xfId="0" applyFont="1" applyBorder="1" applyAlignment="1">
      <alignment horizontal="center" vertical="center" wrapText="1"/>
    </xf>
    <xf numFmtId="1" fontId="6" fillId="3" borderId="1" xfId="1" applyNumberFormat="1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1" fontId="0" fillId="0" borderId="10" xfId="0" applyNumberFormat="1" applyBorder="1"/>
    <xf numFmtId="1" fontId="0" fillId="0" borderId="15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16" xfId="0" applyNumberFormat="1" applyBorder="1"/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3" xfId="1" quotePrefix="1" applyFont="1" applyFill="1" applyBorder="1" applyAlignment="1">
      <alignment horizontal="center" vertical="center"/>
    </xf>
    <xf numFmtId="0" fontId="5" fillId="5" borderId="4" xfId="1" quotePrefix="1" applyFont="1" applyFill="1" applyBorder="1" applyAlignment="1">
      <alignment horizontal="center" vertical="center"/>
    </xf>
    <xf numFmtId="0" fontId="5" fillId="5" borderId="5" xfId="1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 way sensitivity'!$R$1</c:f>
          <c:strCache>
            <c:ptCount val="1"/>
            <c:pt idx="0">
              <c:v>Sensitivity of $D$30 to Total number of crew members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 way sensitivity'!$A$5:$A$11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'One way sensitivity'!$R$5:$R$11</c:f>
              <c:numCache>
                <c:formatCode>General</c:formatCode>
                <c:ptCount val="7"/>
                <c:pt idx="0">
                  <c:v>9000</c:v>
                </c:pt>
                <c:pt idx="1">
                  <c:v>9980</c:v>
                </c:pt>
                <c:pt idx="2">
                  <c:v>11060</c:v>
                </c:pt>
                <c:pt idx="3">
                  <c:v>12140</c:v>
                </c:pt>
                <c:pt idx="4">
                  <c:v>13220</c:v>
                </c:pt>
                <c:pt idx="5">
                  <c:v>14300</c:v>
                </c:pt>
                <c:pt idx="6">
                  <c:v>15380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F2D-8340-A43CC09C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00527"/>
        <c:axId val="733193455"/>
      </c:lineChart>
      <c:catAx>
        <c:axId val="73320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crew members ($E$46)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193455"/>
        <c:crosses val="autoZero"/>
        <c:auto val="1"/>
        <c:lblAlgn val="ctr"/>
        <c:lblOffset val="100"/>
        <c:noMultiLvlLbl val="0"/>
      </c:catAx>
      <c:valAx>
        <c:axId val="73319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00527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sensitivity'!$K$1</c:f>
          <c:strCache>
            <c:ptCount val="1"/>
            <c:pt idx="0">
              <c:v>Sensitivity of $F$18 to Cost/Waiting Hour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sensitivity'!$B$4:$F$4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cat>
          <c:val>
            <c:numRef>
              <c:f>'Two way sensitivity'!$K$5:$K$9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5-4F9B-93BD-D8E044AF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11487"/>
        <c:axId val="744512735"/>
      </c:lineChart>
      <c:catAx>
        <c:axId val="74451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Cost/Waiting Hour ($K$4)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4512735"/>
        <c:crosses val="autoZero"/>
        <c:auto val="1"/>
        <c:lblAlgn val="ctr"/>
        <c:lblOffset val="100"/>
        <c:noMultiLvlLbl val="0"/>
      </c:catAx>
      <c:valAx>
        <c:axId val="7445127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511487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sensitivity'!$O$1</c:f>
          <c:strCache>
            <c:ptCount val="1"/>
            <c:pt idx="0">
              <c:v>Sensitivity of $F$18 to Cost/Flight Hour 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sensitivity'!$A$5:$A$10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'Two way sensitivity'!$O$5:$O$10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4-44A4-80B4-E3BE60EC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14815"/>
        <c:axId val="744515647"/>
      </c:lineChart>
      <c:catAx>
        <c:axId val="74451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Cost/Flight Hour  ($J$4)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4515647"/>
        <c:crosses val="autoZero"/>
        <c:auto val="1"/>
        <c:lblAlgn val="ctr"/>
        <c:lblOffset val="100"/>
        <c:noMultiLvlLbl val="0"/>
      </c:catAx>
      <c:valAx>
        <c:axId val="7445156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514815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12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19</xdr:col>
      <xdr:colOff>0</xdr:colOff>
      <xdr:row>3</xdr:row>
      <xdr:rowOff>0</xdr:rowOff>
    </xdr:from>
    <xdr:to>
      <xdr:col>23</xdr:col>
      <xdr:colOff>0</xdr:colOff>
      <xdr:row>5</xdr:row>
      <xdr:rowOff>152400</xdr:rowOff>
    </xdr:to>
    <xdr:sp macro="" textlink="">
      <xdr:nvSpPr>
        <xdr:cNvPr id="3" name="TextBox 2"/>
        <xdr:cNvSpPr txBox="1"/>
      </xdr:nvSpPr>
      <xdr:spPr>
        <a:xfrm>
          <a:off x="115824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$R$4,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9525</xdr:colOff>
      <xdr:row>27</xdr:row>
      <xdr:rowOff>19050</xdr:rowOff>
    </xdr:from>
    <xdr:to>
      <xdr:col>25</xdr:col>
      <xdr:colOff>9525</xdr:colOff>
      <xdr:row>42</xdr:row>
      <xdr:rowOff>19050</xdr:rowOff>
    </xdr:to>
    <xdr:graphicFrame macro="">
      <xdr:nvGraphicFramePr>
        <xdr:cNvPr id="2" name="STS_2_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0</xdr:colOff>
      <xdr:row>11</xdr:row>
      <xdr:rowOff>19050</xdr:rowOff>
    </xdr:from>
    <xdr:to>
      <xdr:col>25</xdr:col>
      <xdr:colOff>0</xdr:colOff>
      <xdr:row>26</xdr:row>
      <xdr:rowOff>19050</xdr:rowOff>
    </xdr:to>
    <xdr:graphicFrame macro="">
      <xdr:nvGraphicFramePr>
        <xdr:cNvPr id="3" name="STS_2_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0</xdr:rowOff>
    </xdr:from>
    <xdr:to>
      <xdr:col>24</xdr:col>
      <xdr:colOff>0</xdr:colOff>
      <xdr:row>8</xdr:row>
      <xdr:rowOff>171450</xdr:rowOff>
    </xdr:to>
    <xdr:sp macro="" textlink="">
      <xdr:nvSpPr>
        <xdr:cNvPr id="4" name="TextBox 3"/>
        <xdr:cNvSpPr txBox="1"/>
      </xdr:nvSpPr>
      <xdr:spPr>
        <a:xfrm>
          <a:off x="1078230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  <xdr:oneCellAnchor>
    <xdr:from>
      <xdr:col>6</xdr:col>
      <xdr:colOff>247650</xdr:colOff>
      <xdr:row>10</xdr:row>
      <xdr:rowOff>19050</xdr:rowOff>
    </xdr:from>
    <xdr:ext cx="6391275" cy="13698237"/>
    <xdr:sp macro="" textlink="">
      <xdr:nvSpPr>
        <xdr:cNvPr id="5" name="TextBox 4"/>
        <xdr:cNvSpPr txBox="1"/>
      </xdr:nvSpPr>
      <xdr:spPr>
        <a:xfrm>
          <a:off x="3714750" y="2152650"/>
          <a:ext cx="6391275" cy="13698237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$D$30:</a:t>
          </a:r>
        </a:p>
        <a:p>
          <a:r>
            <a:rPr lang="en-US"/>
            <a:t>Two-way</a:t>
          </a:r>
          <a:r>
            <a:rPr lang="en-US" baseline="0"/>
            <a:t> </a:t>
          </a:r>
          <a:r>
            <a:rPr lang="en-US"/>
            <a:t>sensitivity analysis is performed to illustrate how the</a:t>
          </a:r>
          <a:r>
            <a:rPr lang="en-US" baseline="0"/>
            <a:t> </a:t>
          </a:r>
          <a:r>
            <a:rPr lang="en-US"/>
            <a:t>total cost is affected by changing the </a:t>
          </a:r>
        </a:p>
        <a:p>
          <a:r>
            <a:rPr lang="en-US" sz="1100"/>
            <a:t>cost</a:t>
          </a:r>
          <a:r>
            <a:rPr lang="en-US" sz="1100" baseline="0"/>
            <a:t>/flight hour and cost/waiting hour. It is observed that total cost increases by $840 for every</a:t>
          </a:r>
        </a:p>
        <a:p>
          <a:r>
            <a:rPr lang="en-US" sz="1100" baseline="0"/>
            <a:t>$20 increase in cost/flight hour and the total cost increases by $480 for every $10 increase in </a:t>
          </a:r>
        </a:p>
        <a:p>
          <a:r>
            <a:rPr lang="en-US" sz="1100" baseline="0"/>
            <a:t>cost/waiting hour.</a:t>
          </a:r>
        </a:p>
        <a:p>
          <a:r>
            <a:rPr lang="en-US" sz="1100" baseline="0"/>
            <a:t>$F$15:</a:t>
          </a:r>
        </a:p>
        <a:p>
          <a:r>
            <a:rPr lang="en-US" sz="1100" baseline="0"/>
            <a:t>Two way sensitivity analysis is performed to illustrate how the number of crew members on the flight</a:t>
          </a:r>
        </a:p>
        <a:p>
          <a:r>
            <a:rPr lang="en-US" sz="1100" baseline="0"/>
            <a:t>from Bangalore to New Delhi &amp; New Delhi to Bangalore is affected by changing the cost/flight hour </a:t>
          </a:r>
        </a:p>
        <a:p>
          <a:r>
            <a:rPr lang="en-US" sz="1100" baseline="0"/>
            <a:t>and the cost/waiting hour. It is observed that the number of crew members is insensitive </a:t>
          </a:r>
        </a:p>
        <a:p>
          <a:r>
            <a:rPr lang="en-US" sz="1100" baseline="0"/>
            <a:t>to the change.</a:t>
          </a:r>
        </a:p>
        <a:p>
          <a:r>
            <a:rPr lang="en-US" sz="1100" baseline="0"/>
            <a:t>$F$16: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Bangalore to New Delhi &amp; flying back to Bangalore with other airline's flight is affected by changing the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cost/flight hour and the cost/waiting hour. It is observed that the number of crew members is insensitive to the change.</a:t>
          </a:r>
          <a:endParaRPr lang="en-US">
            <a:effectLst/>
          </a:endParaRPr>
        </a:p>
        <a:p>
          <a:r>
            <a:rPr lang="en-US" sz="1100" baseline="0"/>
            <a:t>$F$17: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Bangalore to New Delhi &amp; New Delhi to Mumbai &amp; flying back to Bangalore with other airline's flight is affected by changing the cost/flight hour and the cost/waiting hour. It is observed that the number of crew members is insensitive to the change.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$F$18: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Bangalore to Mumbai &amp; flying back to with other airline's flight is affected by changing the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cost/flight hour and the cost/waiting hour. It is observed that the number of crew members is insensitive to the change in cost/flight hour and it decreases as the cost/waiting hour increases &amp; becomes constant as the cost/waiting hour reaches $70.</a:t>
          </a:r>
          <a:endParaRPr lang="en-US">
            <a:effectLst/>
          </a:endParaRPr>
        </a:p>
        <a:p>
          <a:r>
            <a:rPr lang="en-US">
              <a:effectLst/>
            </a:rPr>
            <a:t>$F$19: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Bangalore to Mumbai &amp; Mumbai to New Delhi &amp; flying back to Bangalore with other airline's flight is affected by changing the cost/flight hour and the cost/waiting hour. It is observed that the number of crew members is insensitive to the change.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$F$20: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New Delhi to Bangalore &amp; flying back to New Delhi is affected by changing the cost/flight hour and the cost/waiting hour. It is observed that the number of crew members is insensitive to the change in cost/flight hours and it stays constant till the value of cost/waiting hour reaches $90 &amp; then, it increases as the cost/waiting hour increases.</a:t>
          </a:r>
        </a:p>
        <a:p>
          <a:r>
            <a:rPr lang="en-US" sz="1100" baseline="0"/>
            <a:t>$F$21: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New Delhi to Bangalore &amp; flying back to New Delhi with other airline's flight is affected by changing the cost/flight hour and the cost/waiting hour. It is observed that the number of crew members is insensitive to the change. </a:t>
          </a:r>
          <a:endParaRPr lang="en-US">
            <a:effectLst/>
          </a:endParaRPr>
        </a:p>
        <a:p>
          <a:r>
            <a:rPr lang="en-US" sz="1100" baseline="0"/>
            <a:t>$F$22: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New Delhi to Bangalore  &amp; Bangalore to Mumbai &amp; flying back to New Delhi with other airline's flight is affected by changing the cost/flight hour and the cost/waiting hour. It is observed that the number of crew members is insensitive to the change. </a:t>
          </a:r>
          <a:endParaRPr lang="en-US">
            <a:effectLst/>
          </a:endParaRPr>
        </a:p>
        <a:p>
          <a:r>
            <a:rPr lang="en-US" sz="1100" baseline="0"/>
            <a:t>$F$23: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New Delhi to Mumbai &amp; Mumbai to Bangalore &amp; flying back to New Delhi with other airline's flight is affected by changing the cost/flight hour and the cost/waiting hour. It is observed that the number of crew members is insensitive to the change.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$F$24: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New Delhi to Mumbai &amp; flying back to New Delhi is affected by changing the cost/flight hour and the cost/waiting hour. It is observed that the number of crew members is insensitive to the change in cost/flight hour and it decreases as the cost/waiting hour increases.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$F$25: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Mumbai to Bangalore &amp; Bangalore to New Delhi  flying back to Mumbai with other airline's flight is affected by changing the cost/flight hour and the cost/waiting hour. It is observed that the number of crew members is insensitive to the change.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$F$26: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Mumbai to Bangalore &amp; flying back to Mumbai is affected by changing the cost/flight hour and the cost/waiting hour. It is observed that the number of crew members is insensitive to the change.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$F$27: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Mumbai to New Delhi &amp; flying back to Mumbai is affected by changing the cost/flight hour and the cost/waiting hour. It is observed that the number of crew members is insensitive to the change in cost/flight hour and it increases when the cost/waiting hour increases from $60 to $70 and it stays constant until the cost reaches $90 and it then decreases until the cost reaches $100.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$F$28: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 way sensitivity analysis is performed to illustrate how the number of crew members on the flight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Mumbai to New Delhi &amp; New Delhi to Bangalore &amp; flying back to Mumbai with other airline's flight is affected by changing the cost/flight hour and the cost/waiting hour. It is observed that the number of crew members is insensitive to the change. </a:t>
          </a:r>
          <a:endParaRPr lang="en-US">
            <a:effectLst/>
          </a:endParaRPr>
        </a:p>
        <a:p>
          <a:endParaRPr lang="en-US">
            <a:effectLst/>
          </a:endParaRPr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69"/>
  <sheetViews>
    <sheetView zoomScaleNormal="100" workbookViewId="0">
      <selection activeCell="I42" sqref="I42"/>
    </sheetView>
  </sheetViews>
  <sheetFormatPr defaultColWidth="8.85546875" defaultRowHeight="15" x14ac:dyDescent="0.25"/>
  <cols>
    <col min="1" max="1" width="68.5703125" style="15" customWidth="1"/>
    <col min="2" max="2" width="15" style="15" customWidth="1"/>
    <col min="3" max="3" width="10.85546875" style="15" bestFit="1" customWidth="1"/>
    <col min="4" max="4" width="9.85546875" style="15" bestFit="1" customWidth="1"/>
    <col min="5" max="5" width="15.5703125" style="15" bestFit="1" customWidth="1"/>
    <col min="6" max="6" width="9.42578125" style="15" bestFit="1" customWidth="1"/>
    <col min="7" max="7" width="7.5703125" style="15" bestFit="1" customWidth="1"/>
    <col min="8" max="8" width="5.140625" style="15" customWidth="1"/>
    <col min="9" max="9" width="17.28515625" style="15" bestFit="1" customWidth="1"/>
    <col min="10" max="10" width="15.5703125" style="15" customWidth="1"/>
    <col min="11" max="11" width="16.140625" style="15" bestFit="1" customWidth="1"/>
    <col min="12" max="16384" width="8.85546875" style="15"/>
  </cols>
  <sheetData>
    <row r="1" spans="1:11" ht="20.45" customHeight="1" x14ac:dyDescent="0.25">
      <c r="A1" s="85" t="s">
        <v>46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5">
      <c r="A2" s="86" t="s">
        <v>0</v>
      </c>
      <c r="B2" s="87"/>
      <c r="C2" s="87"/>
      <c r="D2" s="87"/>
      <c r="E2" s="87"/>
      <c r="F2" s="87"/>
      <c r="G2" s="88"/>
      <c r="I2" s="84" t="s">
        <v>47</v>
      </c>
      <c r="J2" s="84"/>
      <c r="K2" s="84"/>
    </row>
    <row r="3" spans="1:11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I3" s="19"/>
      <c r="J3" s="67" t="s">
        <v>129</v>
      </c>
      <c r="K3" s="21" t="s">
        <v>50</v>
      </c>
    </row>
    <row r="4" spans="1:11" x14ac:dyDescent="0.25">
      <c r="A4" s="1" t="s">
        <v>6</v>
      </c>
      <c r="B4" s="1" t="s">
        <v>7</v>
      </c>
      <c r="C4" s="27">
        <v>0.25</v>
      </c>
      <c r="D4" s="28">
        <v>0.375</v>
      </c>
      <c r="E4" s="29">
        <v>3</v>
      </c>
      <c r="F4" s="28">
        <v>0.45833333333333331</v>
      </c>
      <c r="G4" s="28">
        <v>0.58333333333333337</v>
      </c>
      <c r="I4" s="21" t="s">
        <v>48</v>
      </c>
      <c r="J4" s="20">
        <v>170</v>
      </c>
      <c r="K4" s="20">
        <v>80</v>
      </c>
    </row>
    <row r="5" spans="1:11" x14ac:dyDescent="0.25">
      <c r="A5" s="1" t="s">
        <v>8</v>
      </c>
      <c r="B5" s="1" t="s">
        <v>9</v>
      </c>
      <c r="C5" s="28">
        <v>0.29166666666666669</v>
      </c>
      <c r="D5" s="28" t="s">
        <v>139</v>
      </c>
      <c r="E5" s="29">
        <v>4</v>
      </c>
      <c r="F5" s="28">
        <v>0.5</v>
      </c>
      <c r="G5" s="28">
        <v>0.66666666666666663</v>
      </c>
      <c r="I5" s="21" t="s">
        <v>49</v>
      </c>
      <c r="J5" s="20">
        <v>170</v>
      </c>
      <c r="K5" s="20">
        <v>80</v>
      </c>
    </row>
    <row r="6" spans="1:11" x14ac:dyDescent="0.25">
      <c r="A6" s="1" t="s">
        <v>7</v>
      </c>
      <c r="B6" s="1" t="s">
        <v>8</v>
      </c>
      <c r="C6" s="28">
        <v>0.20833333333333334</v>
      </c>
      <c r="D6" s="28">
        <v>0.33333333333333331</v>
      </c>
      <c r="E6" s="29">
        <v>3</v>
      </c>
      <c r="F6" s="28">
        <v>0.54166666666666663</v>
      </c>
      <c r="G6" s="28">
        <v>0.66666666666666663</v>
      </c>
    </row>
    <row r="7" spans="1:11" x14ac:dyDescent="0.25">
      <c r="A7" s="1" t="s">
        <v>7</v>
      </c>
      <c r="B7" s="1" t="s">
        <v>9</v>
      </c>
      <c r="C7" s="28">
        <v>0.25</v>
      </c>
      <c r="D7" s="28">
        <v>0.33333333333333331</v>
      </c>
      <c r="E7" s="29">
        <v>2</v>
      </c>
      <c r="F7" s="28">
        <v>0.58333333333333337</v>
      </c>
      <c r="G7" s="28">
        <v>0.66666666666666663</v>
      </c>
    </row>
    <row r="8" spans="1:11" x14ac:dyDescent="0.25">
      <c r="A8" s="1" t="s">
        <v>9</v>
      </c>
      <c r="B8" s="1" t="s">
        <v>8</v>
      </c>
      <c r="C8" s="28">
        <v>0.20833333333333334</v>
      </c>
      <c r="D8" s="28">
        <v>0.375</v>
      </c>
      <c r="E8" s="29">
        <v>4</v>
      </c>
      <c r="F8" s="28">
        <v>0.54166666666666663</v>
      </c>
      <c r="G8" s="28">
        <v>0.70833333333333337</v>
      </c>
    </row>
    <row r="9" spans="1:11" x14ac:dyDescent="0.25">
      <c r="A9" s="1" t="s">
        <v>9</v>
      </c>
      <c r="B9" s="1" t="s">
        <v>7</v>
      </c>
      <c r="C9" s="28">
        <v>0.29166666666666669</v>
      </c>
      <c r="D9" s="28">
        <v>0.375</v>
      </c>
      <c r="E9" s="29">
        <v>2</v>
      </c>
      <c r="F9" s="28" t="s">
        <v>137</v>
      </c>
      <c r="G9" s="28" t="s">
        <v>138</v>
      </c>
    </row>
    <row r="10" spans="1:11" x14ac:dyDescent="0.25">
      <c r="A10" s="12"/>
      <c r="B10" s="12"/>
      <c r="C10" s="12"/>
      <c r="D10" s="12"/>
      <c r="E10" s="12"/>
      <c r="F10" s="12"/>
      <c r="G10" s="12"/>
    </row>
    <row r="11" spans="1:11" x14ac:dyDescent="0.25">
      <c r="A11" s="13" t="s">
        <v>10</v>
      </c>
      <c r="B11" s="16"/>
      <c r="C11" s="16"/>
      <c r="D11" s="16"/>
      <c r="E11" s="16"/>
      <c r="F11" s="16"/>
      <c r="G11" s="16"/>
    </row>
    <row r="12" spans="1:11" x14ac:dyDescent="0.25">
      <c r="A12" s="89" t="s">
        <v>11</v>
      </c>
      <c r="B12" s="90"/>
      <c r="C12" s="90"/>
      <c r="D12" s="90"/>
      <c r="E12" s="90"/>
      <c r="F12" s="91"/>
      <c r="G12" s="7"/>
    </row>
    <row r="13" spans="1:11" x14ac:dyDescent="0.25">
      <c r="A13" s="11" t="s">
        <v>12</v>
      </c>
      <c r="B13" s="2"/>
      <c r="C13" s="2"/>
      <c r="D13" s="2"/>
      <c r="E13" s="2"/>
      <c r="F13" s="2"/>
      <c r="G13" s="7"/>
    </row>
    <row r="14" spans="1:11" x14ac:dyDescent="0.25">
      <c r="A14" s="2"/>
      <c r="B14" s="10" t="s">
        <v>120</v>
      </c>
      <c r="C14" s="11" t="s">
        <v>13</v>
      </c>
      <c r="D14" s="10" t="s">
        <v>14</v>
      </c>
      <c r="E14" s="10"/>
      <c r="F14" s="10" t="s">
        <v>15</v>
      </c>
      <c r="G14" s="7"/>
    </row>
    <row r="15" spans="1:11" x14ac:dyDescent="0.25">
      <c r="A15" s="11" t="s">
        <v>16</v>
      </c>
      <c r="B15" s="2">
        <v>6</v>
      </c>
      <c r="C15" s="2">
        <v>6</v>
      </c>
      <c r="D15" s="3">
        <f>B15*$J$4+C15*$K$4</f>
        <v>1500</v>
      </c>
      <c r="E15" s="4"/>
      <c r="F15" s="5">
        <v>1</v>
      </c>
      <c r="G15" s="7"/>
    </row>
    <row r="16" spans="1:11" x14ac:dyDescent="0.25">
      <c r="A16" s="10" t="s">
        <v>17</v>
      </c>
      <c r="B16" s="6">
        <v>3</v>
      </c>
      <c r="C16" s="6">
        <v>12</v>
      </c>
      <c r="D16" s="3">
        <f t="shared" ref="D16:D28" si="0">B16*$J$4+C16*$K$4</f>
        <v>1470</v>
      </c>
      <c r="E16" s="4"/>
      <c r="F16" s="5">
        <v>0</v>
      </c>
      <c r="G16" s="7"/>
    </row>
    <row r="17" spans="1:7" x14ac:dyDescent="0.25">
      <c r="A17" s="10" t="s">
        <v>18</v>
      </c>
      <c r="B17" s="6">
        <v>5</v>
      </c>
      <c r="C17" s="2">
        <v>11</v>
      </c>
      <c r="D17" s="3">
        <f t="shared" si="0"/>
        <v>1730</v>
      </c>
      <c r="E17" s="4"/>
      <c r="F17" s="5">
        <v>0</v>
      </c>
      <c r="G17" s="7"/>
    </row>
    <row r="18" spans="1:7" x14ac:dyDescent="0.25">
      <c r="A18" s="10" t="s">
        <v>19</v>
      </c>
      <c r="B18" s="6">
        <v>4</v>
      </c>
      <c r="C18" s="2">
        <v>11</v>
      </c>
      <c r="D18" s="3">
        <f t="shared" si="0"/>
        <v>1560</v>
      </c>
      <c r="E18" s="4"/>
      <c r="F18" s="5">
        <v>0</v>
      </c>
      <c r="G18" s="7"/>
    </row>
    <row r="19" spans="1:7" x14ac:dyDescent="0.25">
      <c r="A19" s="10" t="s">
        <v>20</v>
      </c>
      <c r="B19" s="6">
        <v>6</v>
      </c>
      <c r="C19" s="2">
        <v>10</v>
      </c>
      <c r="D19" s="3">
        <f t="shared" si="0"/>
        <v>1820</v>
      </c>
      <c r="E19" s="4"/>
      <c r="F19" s="5">
        <v>1</v>
      </c>
      <c r="G19" s="7"/>
    </row>
    <row r="20" spans="1:7" x14ac:dyDescent="0.25">
      <c r="A20" s="10" t="s">
        <v>21</v>
      </c>
      <c r="B20" s="6">
        <v>6</v>
      </c>
      <c r="C20" s="2">
        <v>3</v>
      </c>
      <c r="D20" s="3">
        <f t="shared" si="0"/>
        <v>1260</v>
      </c>
      <c r="E20" s="4"/>
      <c r="F20" s="5">
        <v>1</v>
      </c>
      <c r="G20" s="7"/>
    </row>
    <row r="21" spans="1:7" x14ac:dyDescent="0.25">
      <c r="A21" s="10" t="s">
        <v>22</v>
      </c>
      <c r="B21" s="6">
        <v>3</v>
      </c>
      <c r="C21" s="2">
        <v>13</v>
      </c>
      <c r="D21" s="3">
        <f t="shared" si="0"/>
        <v>1550</v>
      </c>
      <c r="E21" s="4"/>
      <c r="F21" s="5">
        <v>0</v>
      </c>
      <c r="G21" s="7"/>
    </row>
    <row r="22" spans="1:7" x14ac:dyDescent="0.25">
      <c r="A22" s="10" t="s">
        <v>23</v>
      </c>
      <c r="B22" s="6">
        <v>7</v>
      </c>
      <c r="C22" s="2">
        <v>8</v>
      </c>
      <c r="D22" s="3">
        <f>B22*$J$4+C22*$K$4</f>
        <v>1830</v>
      </c>
      <c r="E22" s="4"/>
      <c r="F22" s="5">
        <v>0</v>
      </c>
      <c r="G22" s="7"/>
    </row>
    <row r="23" spans="1:7" x14ac:dyDescent="0.25">
      <c r="A23" s="10" t="s">
        <v>24</v>
      </c>
      <c r="B23" s="6">
        <v>6</v>
      </c>
      <c r="C23" s="2">
        <v>9</v>
      </c>
      <c r="D23" s="3">
        <f t="shared" si="0"/>
        <v>1740</v>
      </c>
      <c r="E23" s="4"/>
      <c r="F23" s="5">
        <v>1</v>
      </c>
      <c r="G23" s="7"/>
    </row>
    <row r="24" spans="1:7" x14ac:dyDescent="0.25">
      <c r="A24" s="10" t="s">
        <v>25</v>
      </c>
      <c r="B24" s="6">
        <v>4</v>
      </c>
      <c r="C24" s="2">
        <v>7</v>
      </c>
      <c r="D24" s="3">
        <f t="shared" si="0"/>
        <v>1240</v>
      </c>
      <c r="E24" s="4"/>
      <c r="F24" s="5">
        <v>0</v>
      </c>
      <c r="G24" s="7"/>
    </row>
    <row r="25" spans="1:7" s="40" customFormat="1" x14ac:dyDescent="0.25">
      <c r="A25" s="35" t="s">
        <v>26</v>
      </c>
      <c r="B25" s="36">
        <v>7</v>
      </c>
      <c r="C25" s="37">
        <v>8</v>
      </c>
      <c r="D25" s="3">
        <f t="shared" si="0"/>
        <v>1830</v>
      </c>
      <c r="E25" s="38"/>
      <c r="F25" s="5">
        <v>0</v>
      </c>
      <c r="G25" s="39"/>
    </row>
    <row r="26" spans="1:7" x14ac:dyDescent="0.25">
      <c r="A26" s="10" t="s">
        <v>27</v>
      </c>
      <c r="B26" s="6">
        <v>8</v>
      </c>
      <c r="C26" s="2">
        <v>3</v>
      </c>
      <c r="D26" s="3">
        <f t="shared" si="0"/>
        <v>1600</v>
      </c>
      <c r="E26" s="4"/>
      <c r="F26" s="5">
        <v>1</v>
      </c>
      <c r="G26" s="7"/>
    </row>
    <row r="27" spans="1:7" x14ac:dyDescent="0.25">
      <c r="A27" s="10" t="s">
        <v>28</v>
      </c>
      <c r="B27" s="6">
        <v>4</v>
      </c>
      <c r="C27" s="2">
        <v>5</v>
      </c>
      <c r="D27" s="3">
        <f t="shared" si="0"/>
        <v>1080</v>
      </c>
      <c r="E27" s="4"/>
      <c r="F27" s="5">
        <v>1</v>
      </c>
      <c r="G27" s="7"/>
    </row>
    <row r="28" spans="1:7" s="40" customFormat="1" x14ac:dyDescent="0.25">
      <c r="A28" s="41" t="s">
        <v>29</v>
      </c>
      <c r="B28" s="36">
        <v>5</v>
      </c>
      <c r="C28" s="37">
        <v>10</v>
      </c>
      <c r="D28" s="3">
        <f t="shared" si="0"/>
        <v>1650</v>
      </c>
      <c r="E28" s="38"/>
      <c r="F28" s="5">
        <v>0</v>
      </c>
      <c r="G28" s="39"/>
    </row>
    <row r="29" spans="1:7" x14ac:dyDescent="0.25">
      <c r="A29" s="8"/>
      <c r="B29" s="18"/>
      <c r="C29" s="7"/>
      <c r="D29" s="23"/>
      <c r="E29" s="9"/>
      <c r="F29" s="22"/>
      <c r="G29" s="7"/>
    </row>
    <row r="30" spans="1:7" ht="30" x14ac:dyDescent="0.25">
      <c r="A30" s="26" t="s">
        <v>51</v>
      </c>
      <c r="B30" s="2"/>
      <c r="C30" s="24" t="s">
        <v>52</v>
      </c>
      <c r="D30" s="25">
        <f>SUMPRODUCT(D15:D28*F15:F28)</f>
        <v>9000</v>
      </c>
      <c r="E30" s="9"/>
      <c r="F30" s="7"/>
      <c r="G30" s="7"/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86" t="s">
        <v>45</v>
      </c>
      <c r="B32" s="87"/>
      <c r="C32" s="87"/>
      <c r="D32" s="87"/>
      <c r="E32" s="88"/>
      <c r="F32" s="16"/>
      <c r="G32" s="16"/>
    </row>
    <row r="33" spans="1:8" x14ac:dyDescent="0.25">
      <c r="A33" s="10" t="s">
        <v>30</v>
      </c>
      <c r="B33" s="10"/>
      <c r="C33" s="14" t="s">
        <v>32</v>
      </c>
      <c r="D33" s="17"/>
      <c r="E33" s="17" t="s">
        <v>31</v>
      </c>
      <c r="F33" s="16"/>
      <c r="G33" s="16"/>
    </row>
    <row r="34" spans="1:8" x14ac:dyDescent="0.25">
      <c r="A34" s="11" t="s">
        <v>33</v>
      </c>
      <c r="B34" s="2"/>
      <c r="C34" s="14">
        <f>F15 + F16 + F17</f>
        <v>1</v>
      </c>
      <c r="D34" s="17" t="s">
        <v>136</v>
      </c>
      <c r="E34" s="17">
        <v>1</v>
      </c>
      <c r="F34" s="16"/>
      <c r="G34" s="16"/>
    </row>
    <row r="35" spans="1:8" x14ac:dyDescent="0.25">
      <c r="A35" s="10" t="s">
        <v>36</v>
      </c>
      <c r="B35" s="2"/>
      <c r="C35" s="14">
        <f>F20+F25</f>
        <v>1</v>
      </c>
      <c r="D35" s="17" t="s">
        <v>136</v>
      </c>
      <c r="E35" s="17">
        <v>1</v>
      </c>
      <c r="F35" s="16"/>
      <c r="G35" s="16"/>
    </row>
    <row r="36" spans="1:8" x14ac:dyDescent="0.25">
      <c r="A36" s="10" t="s">
        <v>34</v>
      </c>
      <c r="B36" s="2"/>
      <c r="C36" s="14">
        <f>F18+F19</f>
        <v>1</v>
      </c>
      <c r="D36" s="17" t="s">
        <v>136</v>
      </c>
      <c r="E36" s="17">
        <v>1</v>
      </c>
      <c r="F36" s="16"/>
      <c r="G36" s="16"/>
    </row>
    <row r="37" spans="1:8" x14ac:dyDescent="0.25">
      <c r="A37" s="10" t="s">
        <v>35</v>
      </c>
      <c r="B37" s="2"/>
      <c r="C37" s="14">
        <f>F22+F26</f>
        <v>1</v>
      </c>
      <c r="D37" s="17" t="s">
        <v>136</v>
      </c>
      <c r="E37" s="17">
        <v>1</v>
      </c>
      <c r="F37" s="16"/>
      <c r="G37" s="16"/>
    </row>
    <row r="38" spans="1:8" x14ac:dyDescent="0.25">
      <c r="A38" s="10" t="s">
        <v>37</v>
      </c>
      <c r="B38" s="2"/>
      <c r="C38" s="14">
        <f>F20+F21+F22</f>
        <v>1</v>
      </c>
      <c r="D38" s="17" t="s">
        <v>136</v>
      </c>
      <c r="E38" s="17">
        <v>1</v>
      </c>
      <c r="F38" s="16"/>
      <c r="G38" s="16"/>
    </row>
    <row r="39" spans="1:8" x14ac:dyDescent="0.25">
      <c r="A39" s="10" t="s">
        <v>38</v>
      </c>
      <c r="B39" s="2"/>
      <c r="C39" s="14">
        <f>F15+F28</f>
        <v>1</v>
      </c>
      <c r="D39" s="17" t="s">
        <v>136</v>
      </c>
      <c r="E39" s="17">
        <v>1</v>
      </c>
      <c r="F39" s="16"/>
      <c r="G39" s="16"/>
    </row>
    <row r="40" spans="1:8" x14ac:dyDescent="0.25">
      <c r="A40" s="10" t="s">
        <v>39</v>
      </c>
      <c r="B40" s="2"/>
      <c r="C40" s="14">
        <f>F23+F24</f>
        <v>1</v>
      </c>
      <c r="D40" s="17" t="s">
        <v>136</v>
      </c>
      <c r="E40" s="17">
        <v>1</v>
      </c>
      <c r="F40" s="16"/>
      <c r="G40" s="16"/>
    </row>
    <row r="41" spans="1:8" x14ac:dyDescent="0.25">
      <c r="A41" s="10" t="s">
        <v>40</v>
      </c>
      <c r="B41" s="2"/>
      <c r="C41" s="14">
        <f>F17+F27</f>
        <v>1</v>
      </c>
      <c r="D41" s="17" t="s">
        <v>136</v>
      </c>
      <c r="E41" s="17">
        <v>1</v>
      </c>
      <c r="F41" s="16"/>
      <c r="G41" s="16"/>
    </row>
    <row r="42" spans="1:8" x14ac:dyDescent="0.25">
      <c r="A42" s="10" t="s">
        <v>41</v>
      </c>
      <c r="B42" s="2"/>
      <c r="C42" s="14">
        <f>F25+F26</f>
        <v>1</v>
      </c>
      <c r="D42" s="17" t="s">
        <v>136</v>
      </c>
      <c r="E42" s="17">
        <v>1</v>
      </c>
      <c r="F42" s="16"/>
      <c r="G42" s="16"/>
    </row>
    <row r="43" spans="1:8" x14ac:dyDescent="0.25">
      <c r="A43" s="10" t="s">
        <v>42</v>
      </c>
      <c r="B43" s="2"/>
      <c r="C43" s="14">
        <f>F23</f>
        <v>1</v>
      </c>
      <c r="D43" s="17" t="s">
        <v>136</v>
      </c>
      <c r="E43" s="17">
        <v>1</v>
      </c>
      <c r="F43" s="16"/>
      <c r="G43" s="16"/>
      <c r="H43" s="16"/>
    </row>
    <row r="44" spans="1:8" x14ac:dyDescent="0.25">
      <c r="A44" s="10" t="s">
        <v>43</v>
      </c>
      <c r="B44" s="2"/>
      <c r="C44" s="14">
        <f>F27+F28</f>
        <v>1</v>
      </c>
      <c r="D44" s="17" t="s">
        <v>136</v>
      </c>
      <c r="E44" s="17">
        <v>1</v>
      </c>
      <c r="F44" s="16"/>
      <c r="G44" s="16"/>
      <c r="H44" s="16"/>
    </row>
    <row r="45" spans="1:8" x14ac:dyDescent="0.25">
      <c r="A45" s="10" t="s">
        <v>44</v>
      </c>
      <c r="B45" s="2"/>
      <c r="C45" s="14">
        <f>F24+F19</f>
        <v>1</v>
      </c>
      <c r="D45" s="17" t="s">
        <v>136</v>
      </c>
      <c r="E45" s="17">
        <v>1</v>
      </c>
      <c r="F45" s="16"/>
      <c r="G45" s="16"/>
      <c r="H45" s="16"/>
    </row>
    <row r="46" spans="1:8" x14ac:dyDescent="0.25">
      <c r="A46" s="80"/>
      <c r="B46" s="81"/>
      <c r="C46" s="81"/>
      <c r="D46" s="81"/>
      <c r="E46" s="81"/>
      <c r="F46" s="16"/>
      <c r="G46" s="16"/>
      <c r="H46" s="16"/>
    </row>
    <row r="47" spans="1:8" x14ac:dyDescent="0.25">
      <c r="A47" s="81"/>
      <c r="B47" s="82"/>
      <c r="C47" s="82"/>
      <c r="D47" s="82"/>
      <c r="E47" s="82"/>
      <c r="F47" s="16"/>
      <c r="G47" s="16"/>
      <c r="H47" s="16"/>
    </row>
    <row r="48" spans="1:8" x14ac:dyDescent="0.25">
      <c r="H48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69" spans="1:7" x14ac:dyDescent="0.25">
      <c r="A69" s="16"/>
      <c r="B69" s="16"/>
      <c r="C69" s="16"/>
      <c r="D69" s="16"/>
      <c r="E69" s="16"/>
      <c r="F69" s="16"/>
      <c r="G69" s="16"/>
    </row>
  </sheetData>
  <mergeCells count="5">
    <mergeCell ref="I2:K2"/>
    <mergeCell ref="A1:K1"/>
    <mergeCell ref="A32:E32"/>
    <mergeCell ref="A12:F12"/>
    <mergeCell ref="A2:G2"/>
  </mergeCells>
  <pageMargins left="0.7" right="0.7" top="0.75" bottom="0.75" header="0.3" footer="0.3"/>
  <pageSetup orientation="portrait" r:id="rId1"/>
  <ignoredErrors>
    <ignoredError sqref="C43 C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I51" sqref="I51"/>
    </sheetView>
  </sheetViews>
  <sheetFormatPr defaultColWidth="8.85546875" defaultRowHeight="15" x14ac:dyDescent="0.25"/>
  <cols>
    <col min="1" max="1" width="68.5703125" style="15" customWidth="1"/>
    <col min="2" max="2" width="15" style="15" customWidth="1"/>
    <col min="3" max="3" width="10.85546875" style="15" bestFit="1" customWidth="1"/>
    <col min="4" max="4" width="9.85546875" style="15" bestFit="1" customWidth="1"/>
    <col min="5" max="5" width="15.5703125" style="15" bestFit="1" customWidth="1"/>
    <col min="6" max="6" width="9.42578125" style="15" bestFit="1" customWidth="1"/>
    <col min="7" max="7" width="7.5703125" style="15" bestFit="1" customWidth="1"/>
    <col min="8" max="8" width="13.140625" style="15" customWidth="1"/>
    <col min="9" max="9" width="17.28515625" style="15" bestFit="1" customWidth="1"/>
    <col min="10" max="10" width="9.42578125" style="15" bestFit="1" customWidth="1"/>
    <col min="11" max="11" width="16.140625" style="15" bestFit="1" customWidth="1"/>
    <col min="12" max="16384" width="8.85546875" style="15"/>
  </cols>
  <sheetData>
    <row r="1" spans="1:11" ht="20.45" customHeight="1" x14ac:dyDescent="0.25">
      <c r="A1" s="85" t="s">
        <v>46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5">
      <c r="A2" s="86" t="s">
        <v>0</v>
      </c>
      <c r="B2" s="87"/>
      <c r="C2" s="87"/>
      <c r="D2" s="87"/>
      <c r="E2" s="87"/>
      <c r="F2" s="87"/>
      <c r="G2" s="88"/>
      <c r="I2" s="84" t="s">
        <v>47</v>
      </c>
      <c r="J2" s="84"/>
      <c r="K2" s="84"/>
    </row>
    <row r="3" spans="1:11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3</v>
      </c>
      <c r="G3" s="1" t="s">
        <v>4</v>
      </c>
      <c r="I3" s="19"/>
      <c r="J3" s="67" t="s">
        <v>134</v>
      </c>
      <c r="K3" s="21" t="s">
        <v>50</v>
      </c>
    </row>
    <row r="4" spans="1:11" x14ac:dyDescent="0.25">
      <c r="A4" s="1" t="s">
        <v>6</v>
      </c>
      <c r="B4" s="1" t="s">
        <v>7</v>
      </c>
      <c r="C4" s="27">
        <v>0.25</v>
      </c>
      <c r="D4" s="28">
        <v>0.375</v>
      </c>
      <c r="E4" s="29">
        <v>3</v>
      </c>
      <c r="F4" s="28">
        <v>0.45833333333333331</v>
      </c>
      <c r="G4" s="28">
        <v>0.58333333333333337</v>
      </c>
      <c r="I4" s="21" t="s">
        <v>48</v>
      </c>
      <c r="J4" s="20">
        <v>170</v>
      </c>
      <c r="K4" s="20">
        <v>80</v>
      </c>
    </row>
    <row r="5" spans="1:11" x14ac:dyDescent="0.25">
      <c r="A5" s="1" t="s">
        <v>8</v>
      </c>
      <c r="B5" s="1" t="s">
        <v>9</v>
      </c>
      <c r="C5" s="28">
        <v>0.29166666666666669</v>
      </c>
      <c r="D5" s="28" t="s">
        <v>139</v>
      </c>
      <c r="E5" s="29">
        <v>4</v>
      </c>
      <c r="F5" s="28">
        <v>0.5</v>
      </c>
      <c r="G5" s="28">
        <v>0.66666666666666663</v>
      </c>
      <c r="I5" s="21" t="s">
        <v>49</v>
      </c>
      <c r="J5" s="20">
        <v>170</v>
      </c>
      <c r="K5" s="20">
        <v>80</v>
      </c>
    </row>
    <row r="6" spans="1:11" x14ac:dyDescent="0.25">
      <c r="A6" s="1" t="s">
        <v>7</v>
      </c>
      <c r="B6" s="1" t="s">
        <v>8</v>
      </c>
      <c r="C6" s="28">
        <v>0.20833333333333334</v>
      </c>
      <c r="D6" s="28">
        <v>0.33333333333333331</v>
      </c>
      <c r="E6" s="29">
        <v>3</v>
      </c>
      <c r="F6" s="28">
        <v>0.54166666666666663</v>
      </c>
      <c r="G6" s="28">
        <v>0.66666666666666663</v>
      </c>
    </row>
    <row r="7" spans="1:11" x14ac:dyDescent="0.25">
      <c r="A7" s="1" t="s">
        <v>7</v>
      </c>
      <c r="B7" s="1" t="s">
        <v>9</v>
      </c>
      <c r="C7" s="28">
        <v>0.25</v>
      </c>
      <c r="D7" s="28">
        <v>0.33333333333333331</v>
      </c>
      <c r="E7" s="29">
        <v>2</v>
      </c>
      <c r="F7" s="28">
        <v>0.58333333333333337</v>
      </c>
      <c r="G7" s="28">
        <v>0.66666666666666663</v>
      </c>
    </row>
    <row r="8" spans="1:11" x14ac:dyDescent="0.25">
      <c r="A8" s="1" t="s">
        <v>9</v>
      </c>
      <c r="B8" s="1" t="s">
        <v>8</v>
      </c>
      <c r="C8" s="28">
        <v>0.20833333333333334</v>
      </c>
      <c r="D8" s="28">
        <v>0.375</v>
      </c>
      <c r="E8" s="29">
        <v>4</v>
      </c>
      <c r="F8" s="28">
        <v>0.54166666666666663</v>
      </c>
      <c r="G8" s="28">
        <v>0.70833333333333337</v>
      </c>
    </row>
    <row r="9" spans="1:11" x14ac:dyDescent="0.25">
      <c r="A9" s="1" t="s">
        <v>9</v>
      </c>
      <c r="B9" s="1" t="s">
        <v>7</v>
      </c>
      <c r="C9" s="28">
        <v>0.29166666666666669</v>
      </c>
      <c r="D9" s="28">
        <v>0.375</v>
      </c>
      <c r="E9" s="29">
        <v>2</v>
      </c>
      <c r="F9" s="28" t="s">
        <v>137</v>
      </c>
      <c r="G9" s="28" t="s">
        <v>138</v>
      </c>
    </row>
    <row r="10" spans="1:11" x14ac:dyDescent="0.25">
      <c r="A10" s="12"/>
      <c r="B10" s="12"/>
      <c r="C10" s="12"/>
      <c r="D10" s="12"/>
      <c r="E10" s="12"/>
      <c r="F10" s="12"/>
      <c r="G10" s="12"/>
    </row>
    <row r="11" spans="1:11" x14ac:dyDescent="0.25">
      <c r="A11" s="13" t="s">
        <v>10</v>
      </c>
      <c r="B11" s="16"/>
      <c r="C11" s="16"/>
      <c r="D11" s="16"/>
      <c r="E11" s="16"/>
      <c r="F11" s="16"/>
      <c r="G11" s="16"/>
    </row>
    <row r="12" spans="1:11" x14ac:dyDescent="0.25">
      <c r="A12" s="89" t="s">
        <v>11</v>
      </c>
      <c r="B12" s="90"/>
      <c r="C12" s="90"/>
      <c r="D12" s="90"/>
      <c r="E12" s="90"/>
      <c r="F12" s="91"/>
      <c r="G12" s="7"/>
    </row>
    <row r="13" spans="1:11" x14ac:dyDescent="0.25">
      <c r="A13" s="11" t="s">
        <v>12</v>
      </c>
      <c r="B13" s="2"/>
      <c r="C13" s="2"/>
      <c r="D13" s="2"/>
      <c r="E13" s="2"/>
      <c r="F13" s="2"/>
      <c r="G13" s="7"/>
    </row>
    <row r="14" spans="1:11" x14ac:dyDescent="0.25">
      <c r="A14" s="2"/>
      <c r="B14" s="10" t="s">
        <v>120</v>
      </c>
      <c r="C14" s="11" t="s">
        <v>13</v>
      </c>
      <c r="D14" s="10" t="s">
        <v>14</v>
      </c>
      <c r="E14" s="10"/>
      <c r="F14" s="10" t="s">
        <v>15</v>
      </c>
      <c r="G14" s="7"/>
    </row>
    <row r="15" spans="1:11" x14ac:dyDescent="0.25">
      <c r="A15" s="11" t="s">
        <v>16</v>
      </c>
      <c r="B15" s="2">
        <v>6</v>
      </c>
      <c r="C15" s="2">
        <v>6</v>
      </c>
      <c r="D15" s="3">
        <f>B15*$J$4+C15*$K$4</f>
        <v>1500</v>
      </c>
      <c r="E15" s="4"/>
      <c r="F15" s="5">
        <v>1</v>
      </c>
      <c r="G15" s="7"/>
    </row>
    <row r="16" spans="1:11" x14ac:dyDescent="0.25">
      <c r="A16" s="10" t="s">
        <v>17</v>
      </c>
      <c r="B16" s="6">
        <v>3</v>
      </c>
      <c r="C16" s="6">
        <v>12</v>
      </c>
      <c r="D16" s="3">
        <f t="shared" ref="D16:D28" si="0">B16*$J$4+C16*$K$4</f>
        <v>1470</v>
      </c>
      <c r="E16" s="4"/>
      <c r="F16" s="5">
        <v>0</v>
      </c>
      <c r="G16" s="7"/>
    </row>
    <row r="17" spans="1:7" x14ac:dyDescent="0.25">
      <c r="A17" s="10" t="s">
        <v>18</v>
      </c>
      <c r="B17" s="6">
        <v>5</v>
      </c>
      <c r="C17" s="2">
        <v>11</v>
      </c>
      <c r="D17" s="3">
        <f t="shared" si="0"/>
        <v>1730</v>
      </c>
      <c r="E17" s="4"/>
      <c r="F17" s="5">
        <v>0</v>
      </c>
      <c r="G17" s="7"/>
    </row>
    <row r="18" spans="1:7" x14ac:dyDescent="0.25">
      <c r="A18" s="10" t="s">
        <v>19</v>
      </c>
      <c r="B18" s="6">
        <v>4</v>
      </c>
      <c r="C18" s="2">
        <v>11</v>
      </c>
      <c r="D18" s="3">
        <f t="shared" si="0"/>
        <v>1560</v>
      </c>
      <c r="E18" s="4"/>
      <c r="F18" s="5">
        <v>1</v>
      </c>
      <c r="G18" s="7"/>
    </row>
    <row r="19" spans="1:7" x14ac:dyDescent="0.25">
      <c r="A19" s="10" t="s">
        <v>20</v>
      </c>
      <c r="B19" s="6">
        <v>6</v>
      </c>
      <c r="C19" s="2">
        <v>10</v>
      </c>
      <c r="D19" s="3">
        <f t="shared" si="0"/>
        <v>1820</v>
      </c>
      <c r="E19" s="4"/>
      <c r="F19" s="5">
        <v>0</v>
      </c>
      <c r="G19" s="7"/>
    </row>
    <row r="20" spans="1:7" x14ac:dyDescent="0.25">
      <c r="A20" s="10" t="s">
        <v>21</v>
      </c>
      <c r="B20" s="6">
        <v>6</v>
      </c>
      <c r="C20" s="2">
        <v>3</v>
      </c>
      <c r="D20" s="3">
        <f t="shared" si="0"/>
        <v>1260</v>
      </c>
      <c r="E20" s="4"/>
      <c r="F20" s="5">
        <v>1</v>
      </c>
      <c r="G20" s="7"/>
    </row>
    <row r="21" spans="1:7" x14ac:dyDescent="0.25">
      <c r="A21" s="10" t="s">
        <v>22</v>
      </c>
      <c r="B21" s="6">
        <v>3</v>
      </c>
      <c r="C21" s="2">
        <v>13</v>
      </c>
      <c r="D21" s="3">
        <f t="shared" si="0"/>
        <v>1550</v>
      </c>
      <c r="E21" s="4"/>
      <c r="F21" s="5">
        <v>0</v>
      </c>
      <c r="G21" s="7"/>
    </row>
    <row r="22" spans="1:7" x14ac:dyDescent="0.25">
      <c r="A22" s="10" t="s">
        <v>23</v>
      </c>
      <c r="B22" s="6">
        <v>7</v>
      </c>
      <c r="C22" s="2">
        <v>8</v>
      </c>
      <c r="D22" s="3">
        <f>B22*$J$4+C22*$K$4</f>
        <v>1830</v>
      </c>
      <c r="E22" s="4"/>
      <c r="F22" s="5">
        <v>0</v>
      </c>
      <c r="G22" s="7"/>
    </row>
    <row r="23" spans="1:7" x14ac:dyDescent="0.25">
      <c r="A23" s="10" t="s">
        <v>24</v>
      </c>
      <c r="B23" s="6">
        <v>6</v>
      </c>
      <c r="C23" s="2">
        <v>9</v>
      </c>
      <c r="D23" s="3">
        <f t="shared" si="0"/>
        <v>1740</v>
      </c>
      <c r="E23" s="4"/>
      <c r="F23" s="5">
        <v>1</v>
      </c>
      <c r="G23" s="7"/>
    </row>
    <row r="24" spans="1:7" x14ac:dyDescent="0.25">
      <c r="A24" s="10" t="s">
        <v>25</v>
      </c>
      <c r="B24" s="6">
        <v>4</v>
      </c>
      <c r="C24" s="2">
        <v>7</v>
      </c>
      <c r="D24" s="3">
        <f t="shared" si="0"/>
        <v>1240</v>
      </c>
      <c r="E24" s="4"/>
      <c r="F24" s="5">
        <v>1</v>
      </c>
      <c r="G24" s="7"/>
    </row>
    <row r="25" spans="1:7" s="40" customFormat="1" x14ac:dyDescent="0.25">
      <c r="A25" s="35" t="s">
        <v>26</v>
      </c>
      <c r="B25" s="36">
        <v>7</v>
      </c>
      <c r="C25" s="37">
        <v>8</v>
      </c>
      <c r="D25" s="3">
        <f t="shared" si="0"/>
        <v>1830</v>
      </c>
      <c r="E25" s="38"/>
      <c r="F25" s="5">
        <v>0</v>
      </c>
      <c r="G25" s="39"/>
    </row>
    <row r="26" spans="1:7" x14ac:dyDescent="0.25">
      <c r="A26" s="10" t="s">
        <v>27</v>
      </c>
      <c r="B26" s="6">
        <v>8</v>
      </c>
      <c r="C26" s="2">
        <v>3</v>
      </c>
      <c r="D26" s="3">
        <f t="shared" si="0"/>
        <v>1600</v>
      </c>
      <c r="E26" s="4"/>
      <c r="F26" s="5">
        <v>1</v>
      </c>
      <c r="G26" s="7"/>
    </row>
    <row r="27" spans="1:7" x14ac:dyDescent="0.25">
      <c r="A27" s="10" t="s">
        <v>28</v>
      </c>
      <c r="B27" s="6">
        <v>4</v>
      </c>
      <c r="C27" s="2">
        <v>5</v>
      </c>
      <c r="D27" s="3">
        <f t="shared" si="0"/>
        <v>1080</v>
      </c>
      <c r="E27" s="4"/>
      <c r="F27" s="68">
        <v>2</v>
      </c>
      <c r="G27" s="7"/>
    </row>
    <row r="28" spans="1:7" s="40" customFormat="1" x14ac:dyDescent="0.25">
      <c r="A28" s="41" t="s">
        <v>29</v>
      </c>
      <c r="B28" s="36">
        <v>5</v>
      </c>
      <c r="C28" s="37">
        <v>10</v>
      </c>
      <c r="D28" s="3">
        <f t="shared" si="0"/>
        <v>1650</v>
      </c>
      <c r="E28" s="38"/>
      <c r="F28" s="5">
        <v>0</v>
      </c>
      <c r="G28" s="39"/>
    </row>
    <row r="29" spans="1:7" x14ac:dyDescent="0.25">
      <c r="A29" s="8"/>
      <c r="B29" s="18"/>
      <c r="C29" s="7"/>
      <c r="D29" s="23"/>
      <c r="E29" s="9"/>
      <c r="F29" s="22"/>
      <c r="G29" s="7"/>
    </row>
    <row r="30" spans="1:7" ht="30" x14ac:dyDescent="0.25">
      <c r="A30" s="26" t="s">
        <v>51</v>
      </c>
      <c r="B30" s="2"/>
      <c r="C30" s="24" t="s">
        <v>52</v>
      </c>
      <c r="D30" s="25">
        <f>SUMPRODUCT(D15:D28*F15:F28)</f>
        <v>11060</v>
      </c>
      <c r="E30" s="9"/>
      <c r="F30" s="7"/>
      <c r="G30" s="7"/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86" t="s">
        <v>45</v>
      </c>
      <c r="B32" s="87"/>
      <c r="C32" s="87"/>
      <c r="D32" s="87"/>
      <c r="E32" s="88"/>
      <c r="F32" s="16"/>
      <c r="G32" s="16"/>
    </row>
    <row r="33" spans="1:8" x14ac:dyDescent="0.25">
      <c r="A33" s="10" t="s">
        <v>30</v>
      </c>
      <c r="B33" s="10"/>
      <c r="C33" s="14" t="s">
        <v>32</v>
      </c>
      <c r="D33" s="17"/>
      <c r="E33" s="17" t="s">
        <v>31</v>
      </c>
      <c r="F33" s="16"/>
      <c r="G33" s="16"/>
    </row>
    <row r="34" spans="1:8" x14ac:dyDescent="0.25">
      <c r="A34" s="11" t="s">
        <v>33</v>
      </c>
      <c r="B34" s="2"/>
      <c r="C34" s="14">
        <f>F15 + F16 + F17</f>
        <v>1</v>
      </c>
      <c r="D34" s="17" t="s">
        <v>121</v>
      </c>
      <c r="E34" s="17">
        <v>1</v>
      </c>
      <c r="F34" s="16"/>
      <c r="G34" s="16"/>
    </row>
    <row r="35" spans="1:8" x14ac:dyDescent="0.25">
      <c r="A35" s="10" t="s">
        <v>36</v>
      </c>
      <c r="B35" s="2"/>
      <c r="C35" s="14">
        <f>F20+F25</f>
        <v>1</v>
      </c>
      <c r="D35" s="17" t="s">
        <v>121</v>
      </c>
      <c r="E35" s="17">
        <v>1</v>
      </c>
      <c r="F35" s="16"/>
      <c r="G35" s="16"/>
    </row>
    <row r="36" spans="1:8" x14ac:dyDescent="0.25">
      <c r="A36" s="10" t="s">
        <v>34</v>
      </c>
      <c r="B36" s="2"/>
      <c r="C36" s="14">
        <f>F18+F19</f>
        <v>1</v>
      </c>
      <c r="D36" s="17" t="s">
        <v>121</v>
      </c>
      <c r="E36" s="17">
        <v>1</v>
      </c>
      <c r="F36" s="16"/>
      <c r="G36" s="16"/>
    </row>
    <row r="37" spans="1:8" x14ac:dyDescent="0.25">
      <c r="A37" s="10" t="s">
        <v>35</v>
      </c>
      <c r="B37" s="2"/>
      <c r="C37" s="14">
        <f>F22+F26</f>
        <v>1</v>
      </c>
      <c r="D37" s="17" t="s">
        <v>121</v>
      </c>
      <c r="E37" s="17">
        <v>1</v>
      </c>
      <c r="F37" s="16"/>
      <c r="G37" s="16"/>
    </row>
    <row r="38" spans="1:8" x14ac:dyDescent="0.25">
      <c r="A38" s="10" t="s">
        <v>37</v>
      </c>
      <c r="B38" s="2"/>
      <c r="C38" s="14">
        <f>F20+F21+F22</f>
        <v>1</v>
      </c>
      <c r="D38" s="17" t="s">
        <v>121</v>
      </c>
      <c r="E38" s="17">
        <v>1</v>
      </c>
      <c r="F38" s="16"/>
      <c r="G38" s="16"/>
    </row>
    <row r="39" spans="1:8" x14ac:dyDescent="0.25">
      <c r="A39" s="10" t="s">
        <v>38</v>
      </c>
      <c r="B39" s="2"/>
      <c r="C39" s="14">
        <f>F15+F28</f>
        <v>1</v>
      </c>
      <c r="D39" s="17" t="s">
        <v>121</v>
      </c>
      <c r="E39" s="17">
        <v>1</v>
      </c>
      <c r="F39" s="16"/>
      <c r="G39" s="16"/>
    </row>
    <row r="40" spans="1:8" x14ac:dyDescent="0.25">
      <c r="A40" s="10" t="s">
        <v>39</v>
      </c>
      <c r="B40" s="2"/>
      <c r="C40" s="14">
        <f>F23+F24</f>
        <v>2</v>
      </c>
      <c r="D40" s="17" t="s">
        <v>121</v>
      </c>
      <c r="E40" s="17">
        <v>1</v>
      </c>
      <c r="F40" s="16"/>
      <c r="G40" s="16"/>
    </row>
    <row r="41" spans="1:8" x14ac:dyDescent="0.25">
      <c r="A41" s="10" t="s">
        <v>40</v>
      </c>
      <c r="B41" s="2"/>
      <c r="C41" s="14">
        <f>F17+F27</f>
        <v>2</v>
      </c>
      <c r="D41" s="17" t="s">
        <v>121</v>
      </c>
      <c r="E41" s="17">
        <v>1</v>
      </c>
      <c r="F41" s="16"/>
      <c r="G41" s="16"/>
    </row>
    <row r="42" spans="1:8" x14ac:dyDescent="0.25">
      <c r="A42" s="10" t="s">
        <v>41</v>
      </c>
      <c r="B42" s="2"/>
      <c r="C42" s="14">
        <f>F25+F26</f>
        <v>1</v>
      </c>
      <c r="D42" s="17" t="s">
        <v>121</v>
      </c>
      <c r="E42" s="17">
        <v>1</v>
      </c>
      <c r="F42" s="16"/>
      <c r="G42" s="16"/>
    </row>
    <row r="43" spans="1:8" x14ac:dyDescent="0.25">
      <c r="A43" s="10" t="s">
        <v>42</v>
      </c>
      <c r="B43" s="2"/>
      <c r="C43" s="14">
        <f>F23</f>
        <v>1</v>
      </c>
      <c r="D43" s="17" t="s">
        <v>121</v>
      </c>
      <c r="E43" s="17">
        <v>1</v>
      </c>
      <c r="F43" s="16"/>
      <c r="G43" s="16"/>
      <c r="H43" s="16"/>
    </row>
    <row r="44" spans="1:8" x14ac:dyDescent="0.25">
      <c r="A44" s="10" t="s">
        <v>43</v>
      </c>
      <c r="B44" s="2"/>
      <c r="C44" s="14">
        <f>F27+F28</f>
        <v>2</v>
      </c>
      <c r="D44" s="17" t="s">
        <v>121</v>
      </c>
      <c r="E44" s="17">
        <v>1</v>
      </c>
      <c r="F44" s="16"/>
      <c r="G44" s="16"/>
      <c r="H44" s="16"/>
    </row>
    <row r="45" spans="1:8" x14ac:dyDescent="0.25">
      <c r="A45" s="10" t="s">
        <v>44</v>
      </c>
      <c r="B45" s="2"/>
      <c r="C45" s="14">
        <f>F24+F19</f>
        <v>1</v>
      </c>
      <c r="D45" s="17" t="s">
        <v>121</v>
      </c>
      <c r="E45" s="17">
        <v>1</v>
      </c>
      <c r="F45" s="16"/>
      <c r="G45" s="16"/>
      <c r="H45" s="16"/>
    </row>
    <row r="46" spans="1:8" x14ac:dyDescent="0.25">
      <c r="A46" s="34" t="s">
        <v>135</v>
      </c>
      <c r="B46" s="33"/>
      <c r="C46" s="17">
        <f>SUM(F15:F28)</f>
        <v>8</v>
      </c>
      <c r="D46" s="17" t="s">
        <v>121</v>
      </c>
      <c r="E46" s="17">
        <v>8</v>
      </c>
      <c r="F46" s="16"/>
      <c r="G46" s="16"/>
      <c r="H46" s="16"/>
    </row>
    <row r="47" spans="1:8" x14ac:dyDescent="0.25">
      <c r="A47" s="83"/>
      <c r="B47" s="16"/>
      <c r="C47" s="16"/>
      <c r="D47" s="16"/>
      <c r="E47" s="16"/>
      <c r="F47" s="16"/>
      <c r="G47" s="16"/>
      <c r="H47" s="16"/>
    </row>
    <row r="48" spans="1:8" x14ac:dyDescent="0.25">
      <c r="H48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69" spans="1:7" x14ac:dyDescent="0.25">
      <c r="A69" s="16"/>
      <c r="B69" s="16"/>
      <c r="C69" s="16"/>
      <c r="D69" s="16"/>
      <c r="E69" s="16"/>
      <c r="F69" s="16"/>
      <c r="G69" s="16"/>
    </row>
  </sheetData>
  <mergeCells count="5">
    <mergeCell ref="A1:K1"/>
    <mergeCell ref="A2:G2"/>
    <mergeCell ref="I2:K2"/>
    <mergeCell ref="A12:F12"/>
    <mergeCell ref="A32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123</v>
      </c>
      <c r="B2" t="s">
        <v>127</v>
      </c>
    </row>
    <row r="3" spans="1:2" x14ac:dyDescent="0.25">
      <c r="A3">
        <v>1</v>
      </c>
      <c r="B3">
        <v>1</v>
      </c>
    </row>
    <row r="4" spans="1:2" x14ac:dyDescent="0.25">
      <c r="A4">
        <v>6</v>
      </c>
      <c r="B4">
        <v>100</v>
      </c>
    </row>
    <row r="5" spans="1:2" x14ac:dyDescent="0.25">
      <c r="A5">
        <v>12</v>
      </c>
      <c r="B5">
        <v>200</v>
      </c>
    </row>
    <row r="6" spans="1:2" x14ac:dyDescent="0.25">
      <c r="A6">
        <v>1</v>
      </c>
      <c r="B6">
        <v>20</v>
      </c>
    </row>
    <row r="8" spans="1:2" x14ac:dyDescent="0.25">
      <c r="A8" s="42"/>
      <c r="B8" s="42" t="s">
        <v>10</v>
      </c>
    </row>
    <row r="9" spans="1:2" x14ac:dyDescent="0.25">
      <c r="A9" t="s">
        <v>133</v>
      </c>
      <c r="B9" t="s">
        <v>128</v>
      </c>
    </row>
    <row r="10" spans="1:2" x14ac:dyDescent="0.25">
      <c r="A10" t="s">
        <v>140</v>
      </c>
      <c r="B10">
        <v>1</v>
      </c>
    </row>
    <row r="11" spans="1:2" x14ac:dyDescent="0.25">
      <c r="B11">
        <v>60</v>
      </c>
    </row>
    <row r="12" spans="1:2" x14ac:dyDescent="0.25">
      <c r="B12">
        <v>100</v>
      </c>
    </row>
    <row r="13" spans="1:2" x14ac:dyDescent="0.25">
      <c r="B13">
        <v>10</v>
      </c>
    </row>
    <row r="15" spans="1:2" x14ac:dyDescent="0.25">
      <c r="B15" s="42" t="s">
        <v>10</v>
      </c>
    </row>
    <row r="16" spans="1:2" x14ac:dyDescent="0.25">
      <c r="B16" t="s">
        <v>133</v>
      </c>
    </row>
    <row r="17" spans="2:2" x14ac:dyDescent="0.25">
      <c r="B17" t="s">
        <v>143</v>
      </c>
    </row>
    <row r="18" spans="2:2" x14ac:dyDescent="0.25">
      <c r="B1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123</v>
      </c>
      <c r="B2" t="s">
        <v>127</v>
      </c>
    </row>
    <row r="3" spans="1:2" x14ac:dyDescent="0.25">
      <c r="A3">
        <v>1</v>
      </c>
      <c r="B3">
        <v>1</v>
      </c>
    </row>
    <row r="4" spans="1:2" x14ac:dyDescent="0.25">
      <c r="A4">
        <v>6</v>
      </c>
      <c r="B4">
        <v>100</v>
      </c>
    </row>
    <row r="5" spans="1:2" x14ac:dyDescent="0.25">
      <c r="A5">
        <v>12</v>
      </c>
      <c r="B5">
        <v>200</v>
      </c>
    </row>
    <row r="6" spans="1:2" x14ac:dyDescent="0.25">
      <c r="A6">
        <v>1</v>
      </c>
      <c r="B6">
        <v>20</v>
      </c>
    </row>
    <row r="8" spans="1:2" x14ac:dyDescent="0.25">
      <c r="A8" s="42"/>
      <c r="B8" s="42" t="s">
        <v>10</v>
      </c>
    </row>
    <row r="9" spans="1:2" x14ac:dyDescent="0.25">
      <c r="A9" t="s">
        <v>133</v>
      </c>
      <c r="B9" t="s">
        <v>128</v>
      </c>
    </row>
    <row r="10" spans="1:2" x14ac:dyDescent="0.25">
      <c r="A10" t="s">
        <v>124</v>
      </c>
      <c r="B10">
        <v>1</v>
      </c>
    </row>
    <row r="11" spans="1:2" x14ac:dyDescent="0.25">
      <c r="B11">
        <v>60</v>
      </c>
    </row>
    <row r="12" spans="1:2" x14ac:dyDescent="0.25">
      <c r="B12">
        <v>100</v>
      </c>
    </row>
    <row r="13" spans="1:2" x14ac:dyDescent="0.25">
      <c r="B13">
        <v>10</v>
      </c>
    </row>
    <row r="15" spans="1:2" x14ac:dyDescent="0.25">
      <c r="B15" s="42" t="s">
        <v>10</v>
      </c>
    </row>
    <row r="16" spans="1:2" x14ac:dyDescent="0.25">
      <c r="B16" t="s">
        <v>133</v>
      </c>
    </row>
    <row r="17" spans="2:2" x14ac:dyDescent="0.25">
      <c r="B17" t="s">
        <v>129</v>
      </c>
    </row>
    <row r="18" spans="2:2" x14ac:dyDescent="0.25">
      <c r="B1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30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0" t="s">
        <v>148</v>
      </c>
    </row>
    <row r="2" spans="1:8" x14ac:dyDescent="0.25">
      <c r="A2" s="30" t="s">
        <v>149</v>
      </c>
    </row>
    <row r="3" spans="1:8" x14ac:dyDescent="0.25">
      <c r="A3" s="30" t="s">
        <v>150</v>
      </c>
    </row>
    <row r="6" spans="1:8" ht="15.75" thickBot="1" x14ac:dyDescent="0.3">
      <c r="A6" t="s">
        <v>53</v>
      </c>
    </row>
    <row r="7" spans="1:8" x14ac:dyDescent="0.25">
      <c r="B7" s="78"/>
      <c r="C7" s="78"/>
      <c r="D7" s="78" t="s">
        <v>56</v>
      </c>
      <c r="E7" s="78" t="s">
        <v>58</v>
      </c>
      <c r="F7" s="78" t="s">
        <v>59</v>
      </c>
      <c r="G7" s="78" t="s">
        <v>61</v>
      </c>
      <c r="H7" s="78" t="s">
        <v>61</v>
      </c>
    </row>
    <row r="8" spans="1:8" ht="15.75" thickBot="1" x14ac:dyDescent="0.3">
      <c r="B8" s="79" t="s">
        <v>54</v>
      </c>
      <c r="C8" s="79" t="s">
        <v>55</v>
      </c>
      <c r="D8" s="79" t="s">
        <v>57</v>
      </c>
      <c r="E8" s="79" t="s">
        <v>14</v>
      </c>
      <c r="F8" s="79" t="s">
        <v>60</v>
      </c>
      <c r="G8" s="79" t="s">
        <v>62</v>
      </c>
      <c r="H8" s="79" t="s">
        <v>63</v>
      </c>
    </row>
    <row r="9" spans="1:8" x14ac:dyDescent="0.25">
      <c r="B9" s="31" t="s">
        <v>68</v>
      </c>
      <c r="C9" s="31" t="s">
        <v>69</v>
      </c>
      <c r="D9" s="31">
        <v>1</v>
      </c>
      <c r="E9" s="31">
        <v>0</v>
      </c>
      <c r="F9" s="31">
        <v>1500</v>
      </c>
      <c r="G9" s="31">
        <v>540</v>
      </c>
      <c r="H9" s="31">
        <v>30</v>
      </c>
    </row>
    <row r="10" spans="1:8" x14ac:dyDescent="0.25">
      <c r="B10" s="31" t="s">
        <v>70</v>
      </c>
      <c r="C10" s="31" t="s">
        <v>71</v>
      </c>
      <c r="D10" s="31">
        <v>0</v>
      </c>
      <c r="E10" s="31">
        <v>0</v>
      </c>
      <c r="F10" s="31">
        <v>1470</v>
      </c>
      <c r="G10" s="31">
        <v>30</v>
      </c>
      <c r="H10" s="31">
        <v>390</v>
      </c>
    </row>
    <row r="11" spans="1:8" x14ac:dyDescent="0.25">
      <c r="B11" s="31" t="s">
        <v>72</v>
      </c>
      <c r="C11" s="31" t="s">
        <v>73</v>
      </c>
      <c r="D11" s="31">
        <v>0</v>
      </c>
      <c r="E11" s="31">
        <v>260</v>
      </c>
      <c r="F11" s="31">
        <v>1730</v>
      </c>
      <c r="G11" s="31">
        <v>1E+30</v>
      </c>
      <c r="H11" s="31">
        <v>260</v>
      </c>
    </row>
    <row r="12" spans="1:8" x14ac:dyDescent="0.25">
      <c r="B12" s="31" t="s">
        <v>74</v>
      </c>
      <c r="C12" s="31" t="s">
        <v>75</v>
      </c>
      <c r="D12" s="31">
        <v>1</v>
      </c>
      <c r="E12" s="31">
        <v>0</v>
      </c>
      <c r="F12" s="31">
        <v>1560</v>
      </c>
      <c r="G12" s="31">
        <v>100</v>
      </c>
      <c r="H12" s="31">
        <v>480</v>
      </c>
    </row>
    <row r="13" spans="1:8" x14ac:dyDescent="0.25">
      <c r="B13" s="31" t="s">
        <v>76</v>
      </c>
      <c r="C13" s="31" t="s">
        <v>77</v>
      </c>
      <c r="D13" s="31">
        <v>0</v>
      </c>
      <c r="E13" s="31">
        <v>100</v>
      </c>
      <c r="F13" s="31">
        <v>1820</v>
      </c>
      <c r="G13" s="31">
        <v>1E+30</v>
      </c>
      <c r="H13" s="31">
        <v>100</v>
      </c>
    </row>
    <row r="14" spans="1:8" x14ac:dyDescent="0.25">
      <c r="B14" s="31" t="s">
        <v>78</v>
      </c>
      <c r="C14" s="31" t="s">
        <v>79</v>
      </c>
      <c r="D14" s="31">
        <v>1</v>
      </c>
      <c r="E14" s="31">
        <v>0</v>
      </c>
      <c r="F14" s="31">
        <v>1260</v>
      </c>
      <c r="G14" s="31">
        <v>50</v>
      </c>
      <c r="H14" s="31">
        <v>180</v>
      </c>
    </row>
    <row r="15" spans="1:8" x14ac:dyDescent="0.25">
      <c r="B15" s="31" t="s">
        <v>80</v>
      </c>
      <c r="C15" s="31" t="s">
        <v>81</v>
      </c>
      <c r="D15" s="31">
        <v>0</v>
      </c>
      <c r="E15" s="31">
        <v>290</v>
      </c>
      <c r="F15" s="31">
        <v>1550</v>
      </c>
      <c r="G15" s="31">
        <v>1E+30</v>
      </c>
      <c r="H15" s="31">
        <v>290</v>
      </c>
    </row>
    <row r="16" spans="1:8" x14ac:dyDescent="0.25">
      <c r="B16" s="31" t="s">
        <v>82</v>
      </c>
      <c r="C16" s="31" t="s">
        <v>83</v>
      </c>
      <c r="D16" s="31">
        <v>0</v>
      </c>
      <c r="E16" s="31">
        <v>50</v>
      </c>
      <c r="F16" s="31">
        <v>1830</v>
      </c>
      <c r="G16" s="31">
        <v>1E+30</v>
      </c>
      <c r="H16" s="31">
        <v>50</v>
      </c>
    </row>
    <row r="17" spans="1:8" x14ac:dyDescent="0.25">
      <c r="B17" s="31" t="s">
        <v>84</v>
      </c>
      <c r="C17" s="31" t="s">
        <v>85</v>
      </c>
      <c r="D17" s="31">
        <v>1</v>
      </c>
      <c r="E17" s="31">
        <v>0</v>
      </c>
      <c r="F17" s="31">
        <v>1740</v>
      </c>
      <c r="G17" s="31">
        <v>1E+30</v>
      </c>
      <c r="H17" s="31">
        <v>660</v>
      </c>
    </row>
    <row r="18" spans="1:8" x14ac:dyDescent="0.25">
      <c r="B18" s="31" t="s">
        <v>86</v>
      </c>
      <c r="C18" s="31" t="s">
        <v>87</v>
      </c>
      <c r="D18" s="31">
        <v>1</v>
      </c>
      <c r="E18" s="31">
        <v>0</v>
      </c>
      <c r="F18" s="31">
        <v>1240</v>
      </c>
      <c r="G18" s="31">
        <v>100</v>
      </c>
      <c r="H18" s="31">
        <v>160</v>
      </c>
    </row>
    <row r="19" spans="1:8" x14ac:dyDescent="0.25">
      <c r="B19" s="31" t="s">
        <v>88</v>
      </c>
      <c r="C19" s="31" t="s">
        <v>89</v>
      </c>
      <c r="D19" s="31">
        <v>0</v>
      </c>
      <c r="E19" s="31">
        <v>750</v>
      </c>
      <c r="F19" s="31">
        <v>1830</v>
      </c>
      <c r="G19" s="31">
        <v>1E+30</v>
      </c>
      <c r="H19" s="31">
        <v>750</v>
      </c>
    </row>
    <row r="20" spans="1:8" x14ac:dyDescent="0.25">
      <c r="B20" s="31" t="s">
        <v>90</v>
      </c>
      <c r="C20" s="31" t="s">
        <v>91</v>
      </c>
      <c r="D20" s="31">
        <v>1</v>
      </c>
      <c r="E20" s="31">
        <v>0</v>
      </c>
      <c r="F20" s="31">
        <v>1600</v>
      </c>
      <c r="G20" s="31">
        <v>50</v>
      </c>
      <c r="H20" s="31">
        <v>520</v>
      </c>
    </row>
    <row r="21" spans="1:8" x14ac:dyDescent="0.25">
      <c r="B21" s="31" t="s">
        <v>92</v>
      </c>
      <c r="C21" s="31" t="s">
        <v>93</v>
      </c>
      <c r="D21" s="31">
        <v>2</v>
      </c>
      <c r="E21" s="31">
        <v>0</v>
      </c>
      <c r="F21" s="31">
        <v>1080</v>
      </c>
      <c r="G21" s="31">
        <v>160</v>
      </c>
      <c r="H21" s="31">
        <v>50</v>
      </c>
    </row>
    <row r="22" spans="1:8" ht="15.75" thickBot="1" x14ac:dyDescent="0.3">
      <c r="B22" s="32" t="s">
        <v>94</v>
      </c>
      <c r="C22" s="32" t="s">
        <v>95</v>
      </c>
      <c r="D22" s="32">
        <v>0</v>
      </c>
      <c r="E22" s="32">
        <v>540</v>
      </c>
      <c r="F22" s="32">
        <v>1650</v>
      </c>
      <c r="G22" s="32">
        <v>1E+30</v>
      </c>
      <c r="H22" s="32">
        <v>540</v>
      </c>
    </row>
    <row r="24" spans="1:8" ht="15.75" thickBot="1" x14ac:dyDescent="0.3">
      <c r="A24" t="s">
        <v>45</v>
      </c>
    </row>
    <row r="25" spans="1:8" x14ac:dyDescent="0.25">
      <c r="B25" s="78"/>
      <c r="C25" s="78"/>
      <c r="D25" s="78" t="s">
        <v>56</v>
      </c>
      <c r="E25" s="78" t="s">
        <v>64</v>
      </c>
      <c r="F25" s="78" t="s">
        <v>66</v>
      </c>
      <c r="G25" s="78" t="s">
        <v>61</v>
      </c>
      <c r="H25" s="78" t="s">
        <v>61</v>
      </c>
    </row>
    <row r="26" spans="1:8" ht="15.75" thickBot="1" x14ac:dyDescent="0.3">
      <c r="B26" s="79" t="s">
        <v>54</v>
      </c>
      <c r="C26" s="79" t="s">
        <v>55</v>
      </c>
      <c r="D26" s="79" t="s">
        <v>57</v>
      </c>
      <c r="E26" s="79" t="s">
        <v>65</v>
      </c>
      <c r="F26" s="79" t="s">
        <v>67</v>
      </c>
      <c r="G26" s="79" t="s">
        <v>62</v>
      </c>
      <c r="H26" s="79" t="s">
        <v>63</v>
      </c>
    </row>
    <row r="27" spans="1:8" x14ac:dyDescent="0.25">
      <c r="B27" s="31" t="s">
        <v>96</v>
      </c>
      <c r="C27" s="31" t="s">
        <v>97</v>
      </c>
      <c r="D27" s="31">
        <v>1</v>
      </c>
      <c r="E27" s="31">
        <v>390</v>
      </c>
      <c r="F27" s="31">
        <v>1</v>
      </c>
      <c r="G27" s="31">
        <v>1</v>
      </c>
      <c r="H27" s="31">
        <v>0</v>
      </c>
    </row>
    <row r="28" spans="1:8" x14ac:dyDescent="0.25">
      <c r="B28" s="31" t="s">
        <v>98</v>
      </c>
      <c r="C28" s="31" t="s">
        <v>99</v>
      </c>
      <c r="D28" s="31">
        <v>1</v>
      </c>
      <c r="E28" s="31">
        <v>0</v>
      </c>
      <c r="F28" s="31">
        <v>1</v>
      </c>
      <c r="G28" s="31">
        <v>0</v>
      </c>
      <c r="H28" s="31">
        <v>1E+30</v>
      </c>
    </row>
    <row r="29" spans="1:8" x14ac:dyDescent="0.25">
      <c r="B29" s="31" t="s">
        <v>100</v>
      </c>
      <c r="C29" s="31" t="s">
        <v>101</v>
      </c>
      <c r="D29" s="31">
        <v>1</v>
      </c>
      <c r="E29" s="31">
        <v>480</v>
      </c>
      <c r="F29" s="31">
        <v>1</v>
      </c>
      <c r="G29" s="31">
        <v>1</v>
      </c>
      <c r="H29" s="31">
        <v>1</v>
      </c>
    </row>
    <row r="30" spans="1:8" x14ac:dyDescent="0.25">
      <c r="B30" s="31" t="s">
        <v>102</v>
      </c>
      <c r="C30" s="31" t="s">
        <v>103</v>
      </c>
      <c r="D30" s="31">
        <v>1</v>
      </c>
      <c r="E30" s="31">
        <v>520</v>
      </c>
      <c r="F30" s="31">
        <v>1</v>
      </c>
      <c r="G30" s="31">
        <v>1</v>
      </c>
      <c r="H30" s="31">
        <v>0</v>
      </c>
    </row>
    <row r="31" spans="1:8" x14ac:dyDescent="0.25">
      <c r="B31" s="31" t="s">
        <v>104</v>
      </c>
      <c r="C31" s="31" t="s">
        <v>105</v>
      </c>
      <c r="D31" s="31">
        <v>1</v>
      </c>
      <c r="E31" s="31">
        <v>180</v>
      </c>
      <c r="F31" s="31">
        <v>1</v>
      </c>
      <c r="G31" s="31">
        <v>1</v>
      </c>
      <c r="H31" s="31">
        <v>0</v>
      </c>
    </row>
    <row r="32" spans="1:8" x14ac:dyDescent="0.25">
      <c r="B32" s="31" t="s">
        <v>106</v>
      </c>
      <c r="C32" s="31" t="s">
        <v>107</v>
      </c>
      <c r="D32" s="31">
        <v>1</v>
      </c>
      <c r="E32" s="31">
        <v>30</v>
      </c>
      <c r="F32" s="31">
        <v>1</v>
      </c>
      <c r="G32" s="31">
        <v>0</v>
      </c>
      <c r="H32" s="31">
        <v>1</v>
      </c>
    </row>
    <row r="33" spans="2:8" x14ac:dyDescent="0.25">
      <c r="B33" s="31" t="s">
        <v>108</v>
      </c>
      <c r="C33" s="31" t="s">
        <v>109</v>
      </c>
      <c r="D33" s="31">
        <v>2</v>
      </c>
      <c r="E33" s="31">
        <v>0</v>
      </c>
      <c r="F33" s="31">
        <v>1</v>
      </c>
      <c r="G33" s="31">
        <v>1</v>
      </c>
      <c r="H33" s="31">
        <v>1E+30</v>
      </c>
    </row>
    <row r="34" spans="2:8" x14ac:dyDescent="0.25">
      <c r="B34" s="31" t="s">
        <v>110</v>
      </c>
      <c r="C34" s="31" t="s">
        <v>111</v>
      </c>
      <c r="D34" s="31">
        <v>2</v>
      </c>
      <c r="E34" s="31">
        <v>0</v>
      </c>
      <c r="F34" s="31">
        <v>1</v>
      </c>
      <c r="G34" s="31">
        <v>1</v>
      </c>
      <c r="H34" s="31">
        <v>1E+30</v>
      </c>
    </row>
    <row r="35" spans="2:8" x14ac:dyDescent="0.25">
      <c r="B35" s="31" t="s">
        <v>112</v>
      </c>
      <c r="C35" s="31" t="s">
        <v>113</v>
      </c>
      <c r="D35" s="31">
        <v>1</v>
      </c>
      <c r="E35" s="31">
        <v>0</v>
      </c>
      <c r="F35" s="31">
        <v>1</v>
      </c>
      <c r="G35" s="31">
        <v>0</v>
      </c>
      <c r="H35" s="31">
        <v>1E+30</v>
      </c>
    </row>
    <row r="36" spans="2:8" x14ac:dyDescent="0.25">
      <c r="B36" s="31" t="s">
        <v>114</v>
      </c>
      <c r="C36" s="31" t="s">
        <v>115</v>
      </c>
      <c r="D36" s="31">
        <v>1</v>
      </c>
      <c r="E36" s="31">
        <v>660</v>
      </c>
      <c r="F36" s="31">
        <v>1</v>
      </c>
      <c r="G36" s="31">
        <v>1</v>
      </c>
      <c r="H36" s="31">
        <v>1</v>
      </c>
    </row>
    <row r="37" spans="2:8" x14ac:dyDescent="0.25">
      <c r="B37" s="31" t="s">
        <v>116</v>
      </c>
      <c r="C37" s="31" t="s">
        <v>117</v>
      </c>
      <c r="D37" s="31">
        <v>2</v>
      </c>
      <c r="E37" s="31">
        <v>0</v>
      </c>
      <c r="F37" s="31">
        <v>1</v>
      </c>
      <c r="G37" s="31">
        <v>1</v>
      </c>
      <c r="H37" s="31">
        <v>1E+30</v>
      </c>
    </row>
    <row r="38" spans="2:8" x14ac:dyDescent="0.25">
      <c r="B38" s="31" t="s">
        <v>118</v>
      </c>
      <c r="C38" s="31" t="s">
        <v>119</v>
      </c>
      <c r="D38" s="31">
        <v>1</v>
      </c>
      <c r="E38" s="31">
        <v>160</v>
      </c>
      <c r="F38" s="31">
        <v>1</v>
      </c>
      <c r="G38" s="31">
        <v>1</v>
      </c>
      <c r="H38" s="31">
        <v>1</v>
      </c>
    </row>
    <row r="39" spans="2:8" ht="15.75" thickBot="1" x14ac:dyDescent="0.3">
      <c r="B39" s="32" t="s">
        <v>122</v>
      </c>
      <c r="C39" s="32" t="s">
        <v>151</v>
      </c>
      <c r="D39" s="32">
        <v>8</v>
      </c>
      <c r="E39" s="32">
        <v>1080</v>
      </c>
      <c r="F39" s="32">
        <v>8</v>
      </c>
      <c r="G39" s="32">
        <v>1E+30</v>
      </c>
      <c r="H39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workbookViewId="0">
      <selection activeCell="G18" sqref="G18"/>
    </sheetView>
  </sheetViews>
  <sheetFormatPr defaultRowHeight="15" x14ac:dyDescent="0.25"/>
  <sheetData>
    <row r="1" spans="1:18" x14ac:dyDescent="0.25">
      <c r="A1" s="30" t="s">
        <v>141</v>
      </c>
      <c r="R1" s="46" t="str">
        <f>CONCATENATE("Sensitivity of ",$R$4," to ","Total number of crew members")</f>
        <v>Sensitivity of $D$30 to Total number of crew members</v>
      </c>
    </row>
    <row r="3" spans="1:18" x14ac:dyDescent="0.25">
      <c r="A3" t="s">
        <v>142</v>
      </c>
      <c r="R3" t="s">
        <v>126</v>
      </c>
    </row>
    <row r="4" spans="1:18" ht="33" x14ac:dyDescent="0.25">
      <c r="B4" s="44" t="s">
        <v>125</v>
      </c>
      <c r="C4" s="44" t="s">
        <v>68</v>
      </c>
      <c r="D4" s="44" t="s">
        <v>70</v>
      </c>
      <c r="E4" s="44" t="s">
        <v>72</v>
      </c>
      <c r="F4" s="44" t="s">
        <v>74</v>
      </c>
      <c r="G4" s="44" t="s">
        <v>76</v>
      </c>
      <c r="H4" s="44" t="s">
        <v>78</v>
      </c>
      <c r="I4" s="44" t="s">
        <v>80</v>
      </c>
      <c r="J4" s="44" t="s">
        <v>82</v>
      </c>
      <c r="K4" s="44" t="s">
        <v>84</v>
      </c>
      <c r="L4" s="44" t="s">
        <v>86</v>
      </c>
      <c r="M4" s="44" t="s">
        <v>88</v>
      </c>
      <c r="N4" s="44" t="s">
        <v>90</v>
      </c>
      <c r="O4" s="44" t="s">
        <v>92</v>
      </c>
      <c r="P4" s="44" t="s">
        <v>94</v>
      </c>
      <c r="Q4" s="46">
        <f>MATCH($R$4,OutputAddresses,0)</f>
        <v>1</v>
      </c>
      <c r="R4" s="45" t="s">
        <v>125</v>
      </c>
    </row>
    <row r="5" spans="1:18" x14ac:dyDescent="0.25">
      <c r="A5" s="43">
        <v>6</v>
      </c>
      <c r="B5" s="47">
        <v>9000</v>
      </c>
      <c r="C5" s="48">
        <v>1</v>
      </c>
      <c r="D5" s="48">
        <v>0</v>
      </c>
      <c r="E5" s="48">
        <v>0</v>
      </c>
      <c r="F5" s="48">
        <v>0</v>
      </c>
      <c r="G5" s="48">
        <v>1</v>
      </c>
      <c r="H5" s="48">
        <v>1</v>
      </c>
      <c r="I5" s="48">
        <v>0</v>
      </c>
      <c r="J5" s="48">
        <v>0</v>
      </c>
      <c r="K5" s="48">
        <v>1</v>
      </c>
      <c r="L5" s="48">
        <v>0</v>
      </c>
      <c r="M5" s="48">
        <v>0</v>
      </c>
      <c r="N5" s="48">
        <v>1</v>
      </c>
      <c r="O5" s="69">
        <v>1</v>
      </c>
      <c r="P5" s="49">
        <v>0</v>
      </c>
      <c r="R5">
        <f>INDEX(OutputValues,1,$Q$4)</f>
        <v>9000</v>
      </c>
    </row>
    <row r="6" spans="1:18" x14ac:dyDescent="0.25">
      <c r="A6" s="43">
        <v>7</v>
      </c>
      <c r="B6" s="50">
        <v>9980</v>
      </c>
      <c r="C6" s="51">
        <v>1</v>
      </c>
      <c r="D6" s="51">
        <v>0</v>
      </c>
      <c r="E6" s="51">
        <v>0</v>
      </c>
      <c r="F6" s="51">
        <v>1</v>
      </c>
      <c r="G6" s="51">
        <v>0</v>
      </c>
      <c r="H6" s="51">
        <v>1</v>
      </c>
      <c r="I6" s="51">
        <v>0</v>
      </c>
      <c r="J6" s="51">
        <v>0</v>
      </c>
      <c r="K6" s="51">
        <v>1</v>
      </c>
      <c r="L6" s="51">
        <v>1</v>
      </c>
      <c r="M6" s="51">
        <v>0</v>
      </c>
      <c r="N6" s="51">
        <v>1</v>
      </c>
      <c r="O6" s="70">
        <v>1</v>
      </c>
      <c r="P6" s="52">
        <v>0</v>
      </c>
      <c r="R6">
        <f>INDEX(OutputValues,2,$Q$4)</f>
        <v>9980</v>
      </c>
    </row>
    <row r="7" spans="1:18" x14ac:dyDescent="0.25">
      <c r="A7" s="43">
        <v>8</v>
      </c>
      <c r="B7" s="50">
        <v>11060</v>
      </c>
      <c r="C7" s="51">
        <v>1</v>
      </c>
      <c r="D7" s="51">
        <v>0</v>
      </c>
      <c r="E7" s="51">
        <v>0</v>
      </c>
      <c r="F7" s="51">
        <v>1</v>
      </c>
      <c r="G7" s="51">
        <v>0</v>
      </c>
      <c r="H7" s="51">
        <v>1</v>
      </c>
      <c r="I7" s="51">
        <v>0</v>
      </c>
      <c r="J7" s="51">
        <v>0</v>
      </c>
      <c r="K7" s="51">
        <v>1</v>
      </c>
      <c r="L7" s="51">
        <v>1</v>
      </c>
      <c r="M7" s="51">
        <v>0</v>
      </c>
      <c r="N7" s="51">
        <v>1</v>
      </c>
      <c r="O7" s="70">
        <v>2</v>
      </c>
      <c r="P7" s="52">
        <v>0</v>
      </c>
      <c r="R7">
        <f>INDEX(OutputValues,3,$Q$4)</f>
        <v>11060</v>
      </c>
    </row>
    <row r="8" spans="1:18" x14ac:dyDescent="0.25">
      <c r="A8" s="43">
        <v>9</v>
      </c>
      <c r="B8" s="50">
        <v>12140</v>
      </c>
      <c r="C8" s="51">
        <v>1</v>
      </c>
      <c r="D8" s="51">
        <v>0</v>
      </c>
      <c r="E8" s="51">
        <v>0</v>
      </c>
      <c r="F8" s="51">
        <v>1</v>
      </c>
      <c r="G8" s="51">
        <v>0</v>
      </c>
      <c r="H8" s="51">
        <v>1</v>
      </c>
      <c r="I8" s="51">
        <v>0</v>
      </c>
      <c r="J8" s="51">
        <v>0</v>
      </c>
      <c r="K8" s="51">
        <v>1</v>
      </c>
      <c r="L8" s="51">
        <v>1</v>
      </c>
      <c r="M8" s="51">
        <v>0</v>
      </c>
      <c r="N8" s="51">
        <v>1</v>
      </c>
      <c r="O8" s="70">
        <v>3</v>
      </c>
      <c r="P8" s="52">
        <v>0</v>
      </c>
      <c r="R8">
        <f>INDEX(OutputValues,4,$Q$4)</f>
        <v>12140</v>
      </c>
    </row>
    <row r="9" spans="1:18" x14ac:dyDescent="0.25">
      <c r="A9" s="43">
        <v>10</v>
      </c>
      <c r="B9" s="50">
        <v>13220</v>
      </c>
      <c r="C9" s="51">
        <v>1</v>
      </c>
      <c r="D9" s="51">
        <v>0</v>
      </c>
      <c r="E9" s="51">
        <v>0</v>
      </c>
      <c r="F9" s="51">
        <v>1</v>
      </c>
      <c r="G9" s="51">
        <v>0</v>
      </c>
      <c r="H9" s="51">
        <v>1</v>
      </c>
      <c r="I9" s="51">
        <v>0</v>
      </c>
      <c r="J9" s="51">
        <v>0</v>
      </c>
      <c r="K9" s="51">
        <v>1</v>
      </c>
      <c r="L9" s="51">
        <v>1</v>
      </c>
      <c r="M9" s="51">
        <v>0</v>
      </c>
      <c r="N9" s="51">
        <v>1</v>
      </c>
      <c r="O9" s="70">
        <v>4</v>
      </c>
      <c r="P9" s="52">
        <v>0</v>
      </c>
      <c r="R9">
        <f>INDEX(OutputValues,5,$Q$4)</f>
        <v>13220</v>
      </c>
    </row>
    <row r="10" spans="1:18" x14ac:dyDescent="0.25">
      <c r="A10" s="43">
        <v>11</v>
      </c>
      <c r="B10" s="50">
        <v>14300</v>
      </c>
      <c r="C10" s="51">
        <v>1</v>
      </c>
      <c r="D10" s="51">
        <v>0</v>
      </c>
      <c r="E10" s="51">
        <v>0</v>
      </c>
      <c r="F10" s="51">
        <v>1</v>
      </c>
      <c r="G10" s="51">
        <v>0</v>
      </c>
      <c r="H10" s="51">
        <v>1</v>
      </c>
      <c r="I10" s="51">
        <v>0</v>
      </c>
      <c r="J10" s="51">
        <v>0</v>
      </c>
      <c r="K10" s="51">
        <v>1</v>
      </c>
      <c r="L10" s="51">
        <v>1</v>
      </c>
      <c r="M10" s="51">
        <v>0</v>
      </c>
      <c r="N10" s="51">
        <v>1</v>
      </c>
      <c r="O10" s="70">
        <v>5</v>
      </c>
      <c r="P10" s="52">
        <v>0</v>
      </c>
      <c r="R10">
        <f>INDEX(OutputValues,6,$Q$4)</f>
        <v>14300</v>
      </c>
    </row>
    <row r="11" spans="1:18" x14ac:dyDescent="0.25">
      <c r="A11" s="43">
        <v>12</v>
      </c>
      <c r="B11" s="53">
        <v>15380</v>
      </c>
      <c r="C11" s="54">
        <v>1</v>
      </c>
      <c r="D11" s="54">
        <v>0</v>
      </c>
      <c r="E11" s="54">
        <v>0</v>
      </c>
      <c r="F11" s="54">
        <v>1</v>
      </c>
      <c r="G11" s="54">
        <v>0</v>
      </c>
      <c r="H11" s="54">
        <v>1</v>
      </c>
      <c r="I11" s="54">
        <v>0</v>
      </c>
      <c r="J11" s="54">
        <v>0</v>
      </c>
      <c r="K11" s="54">
        <v>1</v>
      </c>
      <c r="L11" s="54">
        <v>1</v>
      </c>
      <c r="M11" s="54">
        <v>0</v>
      </c>
      <c r="N11" s="54">
        <v>1</v>
      </c>
      <c r="O11" s="71">
        <v>6</v>
      </c>
      <c r="P11" s="55">
        <v>0</v>
      </c>
      <c r="R11">
        <f>INDEX(OutputValues,7,$Q$4)</f>
        <v>15380</v>
      </c>
    </row>
  </sheetData>
  <dataValidations count="1">
    <dataValidation type="list" allowBlank="1" showInputMessage="1" showErrorMessage="1" sqref="R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2"/>
  <sheetViews>
    <sheetView tabSelected="1" topLeftCell="F20" workbookViewId="0">
      <selection activeCell="O4" sqref="O4:P4"/>
    </sheetView>
  </sheetViews>
  <sheetFormatPr defaultRowHeight="15" x14ac:dyDescent="0.25"/>
  <cols>
    <col min="1" max="1" width="6.28515625" bestFit="1" customWidth="1"/>
  </cols>
  <sheetData>
    <row r="1" spans="1:52" x14ac:dyDescent="0.25">
      <c r="A1" s="30" t="s">
        <v>144</v>
      </c>
      <c r="K1" s="46" t="str">
        <f>CONCATENATE("Sensitivity of ",$K$4," to ","Cost/Waiting Hour")</f>
        <v>Sensitivity of $F$18 to Cost/Waiting Hour</v>
      </c>
      <c r="O1" s="46" t="str">
        <f>CONCATENATE("Sensitivity of ",$O$4," to ","Cost/Flight Hour ")</f>
        <v xml:space="preserve">Sensitivity of $F$18 to Cost/Flight Hour </v>
      </c>
    </row>
    <row r="2" spans="1:52" x14ac:dyDescent="0.25">
      <c r="K2" t="s">
        <v>146</v>
      </c>
      <c r="O2" t="s">
        <v>131</v>
      </c>
      <c r="AZ2" t="s">
        <v>125</v>
      </c>
    </row>
    <row r="3" spans="1:52" x14ac:dyDescent="0.25">
      <c r="A3" t="s">
        <v>145</v>
      </c>
      <c r="K3" t="s">
        <v>130</v>
      </c>
      <c r="L3" t="s">
        <v>147</v>
      </c>
      <c r="O3" t="s">
        <v>130</v>
      </c>
      <c r="P3" t="s">
        <v>132</v>
      </c>
      <c r="AZ3" t="s">
        <v>68</v>
      </c>
    </row>
    <row r="4" spans="1:52" ht="31.5" x14ac:dyDescent="0.25">
      <c r="A4" s="56" t="s">
        <v>125</v>
      </c>
      <c r="B4" s="43">
        <v>60</v>
      </c>
      <c r="C4" s="43">
        <v>70</v>
      </c>
      <c r="D4" s="43">
        <v>80</v>
      </c>
      <c r="E4" s="43">
        <v>90</v>
      </c>
      <c r="F4" s="43">
        <v>100</v>
      </c>
      <c r="J4" s="46">
        <f>MATCH($K$4,OutputAddresses,0)</f>
        <v>5</v>
      </c>
      <c r="K4" s="45" t="s">
        <v>74</v>
      </c>
      <c r="L4" s="57">
        <v>100</v>
      </c>
      <c r="M4" s="46">
        <f>MATCH($L$4,InputValues1,0)</f>
        <v>1</v>
      </c>
      <c r="N4" s="46">
        <f>MATCH($O$4,OutputAddresses,0)</f>
        <v>5</v>
      </c>
      <c r="O4" s="45" t="s">
        <v>74</v>
      </c>
      <c r="P4" s="57">
        <v>60</v>
      </c>
      <c r="Q4" s="46">
        <f>MATCH($P$4,InputValues2,0)</f>
        <v>1</v>
      </c>
      <c r="AZ4" t="s">
        <v>70</v>
      </c>
    </row>
    <row r="5" spans="1:52" x14ac:dyDescent="0.25">
      <c r="A5" s="43">
        <v>100</v>
      </c>
      <c r="B5" s="47">
        <v>7140</v>
      </c>
      <c r="C5" s="61">
        <v>7620</v>
      </c>
      <c r="D5" s="61">
        <v>8080</v>
      </c>
      <c r="E5" s="61">
        <v>8540</v>
      </c>
      <c r="F5" s="64">
        <v>9000</v>
      </c>
      <c r="J5" s="46" t="str">
        <f>"OutputValues_"&amp;$J$4</f>
        <v>OutputValues_5</v>
      </c>
      <c r="K5">
        <f ca="1">INDEX(INDIRECT($J$5),$M$4,1)</f>
        <v>1</v>
      </c>
      <c r="N5" s="46" t="str">
        <f>"OutputValues_"&amp;$N$4</f>
        <v>OutputValues_5</v>
      </c>
      <c r="O5">
        <f ca="1">INDEX(INDIRECT($N$5),1,$Q$4)</f>
        <v>1</v>
      </c>
      <c r="AZ5" t="s">
        <v>72</v>
      </c>
    </row>
    <row r="6" spans="1:52" x14ac:dyDescent="0.25">
      <c r="A6" s="43">
        <v>120</v>
      </c>
      <c r="B6" s="50">
        <v>7980</v>
      </c>
      <c r="C6" s="62">
        <v>8470</v>
      </c>
      <c r="D6" s="62">
        <v>8960</v>
      </c>
      <c r="E6" s="62">
        <v>9420</v>
      </c>
      <c r="F6" s="65">
        <v>9880</v>
      </c>
      <c r="K6">
        <f ca="1">INDEX(INDIRECT($J$5),$M$4,2)</f>
        <v>0</v>
      </c>
      <c r="O6">
        <f ca="1">INDEX(INDIRECT($N$5),2,$Q$4)</f>
        <v>1</v>
      </c>
      <c r="AZ6" t="s">
        <v>74</v>
      </c>
    </row>
    <row r="7" spans="1:52" x14ac:dyDescent="0.25">
      <c r="A7" s="43">
        <v>140</v>
      </c>
      <c r="B7" s="50">
        <v>8820</v>
      </c>
      <c r="C7" s="62">
        <v>9310</v>
      </c>
      <c r="D7" s="62">
        <v>9800</v>
      </c>
      <c r="E7" s="62">
        <v>10290</v>
      </c>
      <c r="F7" s="65">
        <v>10760</v>
      </c>
      <c r="K7">
        <f ca="1">INDEX(INDIRECT($J$5),$M$4,3)</f>
        <v>0</v>
      </c>
      <c r="O7">
        <f ca="1">INDEX(INDIRECT($N$5),3,$Q$4)</f>
        <v>1</v>
      </c>
      <c r="AZ7" t="s">
        <v>76</v>
      </c>
    </row>
    <row r="8" spans="1:52" x14ac:dyDescent="0.25">
      <c r="A8" s="43">
        <v>160</v>
      </c>
      <c r="B8" s="50">
        <v>9660</v>
      </c>
      <c r="C8" s="62">
        <v>10150</v>
      </c>
      <c r="D8" s="62">
        <v>10640</v>
      </c>
      <c r="E8" s="62">
        <v>11130</v>
      </c>
      <c r="F8" s="65">
        <v>11620</v>
      </c>
      <c r="K8">
        <f ca="1">INDEX(INDIRECT($J$5),$M$4,4)</f>
        <v>0</v>
      </c>
      <c r="O8">
        <f ca="1">INDEX(INDIRECT($N$5),4,$Q$4)</f>
        <v>1</v>
      </c>
      <c r="AZ8" t="s">
        <v>78</v>
      </c>
    </row>
    <row r="9" spans="1:52" x14ac:dyDescent="0.25">
      <c r="A9" s="43">
        <v>180</v>
      </c>
      <c r="B9" s="50">
        <v>10500</v>
      </c>
      <c r="C9" s="62">
        <v>10990</v>
      </c>
      <c r="D9" s="62">
        <v>11480</v>
      </c>
      <c r="E9" s="62">
        <v>11970</v>
      </c>
      <c r="F9" s="65">
        <v>12460</v>
      </c>
      <c r="K9">
        <f ca="1">INDEX(INDIRECT($J$5),$M$4,5)</f>
        <v>0</v>
      </c>
      <c r="O9">
        <f ca="1">INDEX(INDIRECT($N$5),5,$Q$4)</f>
        <v>1</v>
      </c>
      <c r="AZ9" t="s">
        <v>80</v>
      </c>
    </row>
    <row r="10" spans="1:52" x14ac:dyDescent="0.25">
      <c r="A10" s="43">
        <v>200</v>
      </c>
      <c r="B10" s="53">
        <v>11340</v>
      </c>
      <c r="C10" s="63">
        <v>11830</v>
      </c>
      <c r="D10" s="63">
        <v>12320</v>
      </c>
      <c r="E10" s="63">
        <v>12810</v>
      </c>
      <c r="F10" s="66">
        <v>13300</v>
      </c>
      <c r="O10">
        <f ca="1">INDEX(INDIRECT($N$5),6,$Q$4)</f>
        <v>1</v>
      </c>
      <c r="AZ10" t="s">
        <v>82</v>
      </c>
    </row>
    <row r="11" spans="1:52" x14ac:dyDescent="0.25">
      <c r="AZ11" t="s">
        <v>84</v>
      </c>
    </row>
    <row r="12" spans="1:52" x14ac:dyDescent="0.25">
      <c r="A12" s="56" t="s">
        <v>68</v>
      </c>
      <c r="B12" s="43">
        <v>60</v>
      </c>
      <c r="C12" s="43">
        <v>70</v>
      </c>
      <c r="D12" s="43">
        <v>80</v>
      </c>
      <c r="E12" s="43">
        <v>90</v>
      </c>
      <c r="F12" s="43">
        <v>100</v>
      </c>
      <c r="AZ12" t="s">
        <v>86</v>
      </c>
    </row>
    <row r="13" spans="1:52" x14ac:dyDescent="0.25">
      <c r="A13" s="43">
        <v>100</v>
      </c>
      <c r="B13" s="58">
        <v>1</v>
      </c>
      <c r="C13" s="48">
        <v>1</v>
      </c>
      <c r="D13" s="48">
        <v>1</v>
      </c>
      <c r="E13" s="48">
        <v>1</v>
      </c>
      <c r="F13" s="49">
        <v>1</v>
      </c>
      <c r="AZ13" t="s">
        <v>88</v>
      </c>
    </row>
    <row r="14" spans="1:52" x14ac:dyDescent="0.25">
      <c r="A14" s="43">
        <v>120</v>
      </c>
      <c r="B14" s="59">
        <v>1</v>
      </c>
      <c r="C14" s="51">
        <v>1</v>
      </c>
      <c r="D14" s="51">
        <v>1</v>
      </c>
      <c r="E14" s="51">
        <v>1</v>
      </c>
      <c r="F14" s="52">
        <v>1</v>
      </c>
      <c r="AZ14" t="s">
        <v>90</v>
      </c>
    </row>
    <row r="15" spans="1:52" x14ac:dyDescent="0.25">
      <c r="A15" s="43">
        <v>140</v>
      </c>
      <c r="B15" s="59">
        <v>1</v>
      </c>
      <c r="C15" s="51">
        <v>1</v>
      </c>
      <c r="D15" s="51">
        <v>1</v>
      </c>
      <c r="E15" s="51">
        <v>1</v>
      </c>
      <c r="F15" s="52">
        <v>1</v>
      </c>
      <c r="AZ15" t="s">
        <v>92</v>
      </c>
    </row>
    <row r="16" spans="1:52" x14ac:dyDescent="0.25">
      <c r="A16" s="43">
        <v>160</v>
      </c>
      <c r="B16" s="59">
        <v>1</v>
      </c>
      <c r="C16" s="51">
        <v>1</v>
      </c>
      <c r="D16" s="51">
        <v>1</v>
      </c>
      <c r="E16" s="51">
        <v>1</v>
      </c>
      <c r="F16" s="52">
        <v>1</v>
      </c>
      <c r="AZ16" t="s">
        <v>94</v>
      </c>
    </row>
    <row r="17" spans="1:6" x14ac:dyDescent="0.25">
      <c r="A17" s="43">
        <v>180</v>
      </c>
      <c r="B17" s="59">
        <v>1</v>
      </c>
      <c r="C17" s="51">
        <v>1</v>
      </c>
      <c r="D17" s="51">
        <v>1</v>
      </c>
      <c r="E17" s="51">
        <v>1</v>
      </c>
      <c r="F17" s="52">
        <v>1</v>
      </c>
    </row>
    <row r="18" spans="1:6" x14ac:dyDescent="0.25">
      <c r="A18" s="43">
        <v>200</v>
      </c>
      <c r="B18" s="60">
        <v>1</v>
      </c>
      <c r="C18" s="54">
        <v>1</v>
      </c>
      <c r="D18" s="54">
        <v>1</v>
      </c>
      <c r="E18" s="54">
        <v>1</v>
      </c>
      <c r="F18" s="55">
        <v>1</v>
      </c>
    </row>
    <row r="20" spans="1:6" x14ac:dyDescent="0.25">
      <c r="A20" s="56" t="s">
        <v>70</v>
      </c>
      <c r="B20" s="43">
        <v>60</v>
      </c>
      <c r="C20" s="43">
        <v>70</v>
      </c>
      <c r="D20" s="43">
        <v>80</v>
      </c>
      <c r="E20" s="43">
        <v>90</v>
      </c>
      <c r="F20" s="43">
        <v>100</v>
      </c>
    </row>
    <row r="21" spans="1:6" x14ac:dyDescent="0.25">
      <c r="A21" s="43">
        <v>100</v>
      </c>
      <c r="B21" s="58">
        <v>0</v>
      </c>
      <c r="C21" s="48">
        <v>0</v>
      </c>
      <c r="D21" s="48">
        <v>0</v>
      </c>
      <c r="E21" s="48">
        <v>0</v>
      </c>
      <c r="F21" s="49">
        <v>0</v>
      </c>
    </row>
    <row r="22" spans="1:6" x14ac:dyDescent="0.25">
      <c r="A22" s="43">
        <v>120</v>
      </c>
      <c r="B22" s="59">
        <v>0</v>
      </c>
      <c r="C22" s="51">
        <v>0</v>
      </c>
      <c r="D22" s="51">
        <v>0</v>
      </c>
      <c r="E22" s="51">
        <v>0</v>
      </c>
      <c r="F22" s="52">
        <v>0</v>
      </c>
    </row>
    <row r="23" spans="1:6" x14ac:dyDescent="0.25">
      <c r="A23" s="43">
        <v>140</v>
      </c>
      <c r="B23" s="59">
        <v>0</v>
      </c>
      <c r="C23" s="51">
        <v>0</v>
      </c>
      <c r="D23" s="51">
        <v>0</v>
      </c>
      <c r="E23" s="51">
        <v>0</v>
      </c>
      <c r="F23" s="52">
        <v>0</v>
      </c>
    </row>
    <row r="24" spans="1:6" x14ac:dyDescent="0.25">
      <c r="A24" s="43">
        <v>160</v>
      </c>
      <c r="B24" s="59">
        <v>0</v>
      </c>
      <c r="C24" s="51">
        <v>0</v>
      </c>
      <c r="D24" s="51">
        <v>0</v>
      </c>
      <c r="E24" s="51">
        <v>0</v>
      </c>
      <c r="F24" s="52">
        <v>0</v>
      </c>
    </row>
    <row r="25" spans="1:6" x14ac:dyDescent="0.25">
      <c r="A25" s="43">
        <v>180</v>
      </c>
      <c r="B25" s="59">
        <v>0</v>
      </c>
      <c r="C25" s="51">
        <v>0</v>
      </c>
      <c r="D25" s="51">
        <v>0</v>
      </c>
      <c r="E25" s="51">
        <v>0</v>
      </c>
      <c r="F25" s="52">
        <v>0</v>
      </c>
    </row>
    <row r="26" spans="1:6" x14ac:dyDescent="0.25">
      <c r="A26" s="43">
        <v>200</v>
      </c>
      <c r="B26" s="60">
        <v>0</v>
      </c>
      <c r="C26" s="54">
        <v>0</v>
      </c>
      <c r="D26" s="54">
        <v>0</v>
      </c>
      <c r="E26" s="54">
        <v>0</v>
      </c>
      <c r="F26" s="55">
        <v>0</v>
      </c>
    </row>
    <row r="28" spans="1:6" x14ac:dyDescent="0.25">
      <c r="A28" s="56" t="s">
        <v>72</v>
      </c>
      <c r="B28" s="43">
        <v>60</v>
      </c>
      <c r="C28" s="43">
        <v>70</v>
      </c>
      <c r="D28" s="43">
        <v>80</v>
      </c>
      <c r="E28" s="43">
        <v>90</v>
      </c>
      <c r="F28" s="43">
        <v>100</v>
      </c>
    </row>
    <row r="29" spans="1:6" x14ac:dyDescent="0.25">
      <c r="A29" s="43">
        <v>100</v>
      </c>
      <c r="B29" s="58">
        <v>0</v>
      </c>
      <c r="C29" s="48">
        <v>0</v>
      </c>
      <c r="D29" s="48">
        <v>0</v>
      </c>
      <c r="E29" s="48">
        <v>0</v>
      </c>
      <c r="F29" s="49">
        <v>0</v>
      </c>
    </row>
    <row r="30" spans="1:6" x14ac:dyDescent="0.25">
      <c r="A30" s="43">
        <v>120</v>
      </c>
      <c r="B30" s="59">
        <v>0</v>
      </c>
      <c r="C30" s="51">
        <v>0</v>
      </c>
      <c r="D30" s="51">
        <v>0</v>
      </c>
      <c r="E30" s="51">
        <v>0</v>
      </c>
      <c r="F30" s="52">
        <v>0</v>
      </c>
    </row>
    <row r="31" spans="1:6" x14ac:dyDescent="0.25">
      <c r="A31" s="43">
        <v>140</v>
      </c>
      <c r="B31" s="59">
        <v>0</v>
      </c>
      <c r="C31" s="51">
        <v>0</v>
      </c>
      <c r="D31" s="51">
        <v>0</v>
      </c>
      <c r="E31" s="51">
        <v>0</v>
      </c>
      <c r="F31" s="52">
        <v>0</v>
      </c>
    </row>
    <row r="32" spans="1:6" x14ac:dyDescent="0.25">
      <c r="A32" s="43">
        <v>160</v>
      </c>
      <c r="B32" s="59">
        <v>0</v>
      </c>
      <c r="C32" s="51">
        <v>0</v>
      </c>
      <c r="D32" s="51">
        <v>0</v>
      </c>
      <c r="E32" s="51">
        <v>0</v>
      </c>
      <c r="F32" s="52">
        <v>0</v>
      </c>
    </row>
    <row r="33" spans="1:6" x14ac:dyDescent="0.25">
      <c r="A33" s="43">
        <v>180</v>
      </c>
      <c r="B33" s="59">
        <v>0</v>
      </c>
      <c r="C33" s="51">
        <v>0</v>
      </c>
      <c r="D33" s="51">
        <v>0</v>
      </c>
      <c r="E33" s="51">
        <v>0</v>
      </c>
      <c r="F33" s="52">
        <v>0</v>
      </c>
    </row>
    <row r="34" spans="1:6" x14ac:dyDescent="0.25">
      <c r="A34" s="43">
        <v>200</v>
      </c>
      <c r="B34" s="60">
        <v>0</v>
      </c>
      <c r="C34" s="54">
        <v>0</v>
      </c>
      <c r="D34" s="54">
        <v>0</v>
      </c>
      <c r="E34" s="54">
        <v>0</v>
      </c>
      <c r="F34" s="55">
        <v>0</v>
      </c>
    </row>
    <row r="36" spans="1:6" x14ac:dyDescent="0.25">
      <c r="A36" s="56" t="s">
        <v>74</v>
      </c>
      <c r="B36" s="43">
        <v>60</v>
      </c>
      <c r="C36" s="43">
        <v>70</v>
      </c>
      <c r="D36" s="43">
        <v>80</v>
      </c>
      <c r="E36" s="43">
        <v>90</v>
      </c>
      <c r="F36" s="43">
        <v>100</v>
      </c>
    </row>
    <row r="37" spans="1:6" x14ac:dyDescent="0.25">
      <c r="A37" s="43">
        <v>100</v>
      </c>
      <c r="B37" s="58">
        <v>1</v>
      </c>
      <c r="C37" s="48">
        <v>0</v>
      </c>
      <c r="D37" s="48">
        <v>0</v>
      </c>
      <c r="E37" s="48">
        <v>0</v>
      </c>
      <c r="F37" s="49">
        <v>0</v>
      </c>
    </row>
    <row r="38" spans="1:6" x14ac:dyDescent="0.25">
      <c r="A38" s="43">
        <v>120</v>
      </c>
      <c r="B38" s="59">
        <v>1</v>
      </c>
      <c r="C38" s="51">
        <v>1</v>
      </c>
      <c r="D38" s="51">
        <v>0</v>
      </c>
      <c r="E38" s="51">
        <v>0</v>
      </c>
      <c r="F38" s="52">
        <v>0</v>
      </c>
    </row>
    <row r="39" spans="1:6" x14ac:dyDescent="0.25">
      <c r="A39" s="43">
        <v>140</v>
      </c>
      <c r="B39" s="59">
        <v>1</v>
      </c>
      <c r="C39" s="51">
        <v>1</v>
      </c>
      <c r="D39" s="51">
        <v>1</v>
      </c>
      <c r="E39" s="51">
        <v>1</v>
      </c>
      <c r="F39" s="52">
        <v>0</v>
      </c>
    </row>
    <row r="40" spans="1:6" x14ac:dyDescent="0.25">
      <c r="A40" s="43">
        <v>160</v>
      </c>
      <c r="B40" s="59">
        <v>1</v>
      </c>
      <c r="C40" s="51">
        <v>1</v>
      </c>
      <c r="D40" s="51">
        <v>1</v>
      </c>
      <c r="E40" s="51">
        <v>1</v>
      </c>
      <c r="F40" s="52">
        <v>1</v>
      </c>
    </row>
    <row r="41" spans="1:6" x14ac:dyDescent="0.25">
      <c r="A41" s="43">
        <v>180</v>
      </c>
      <c r="B41" s="59">
        <v>1</v>
      </c>
      <c r="C41" s="51">
        <v>1</v>
      </c>
      <c r="D41" s="51">
        <v>1</v>
      </c>
      <c r="E41" s="51">
        <v>1</v>
      </c>
      <c r="F41" s="52">
        <v>1</v>
      </c>
    </row>
    <row r="42" spans="1:6" x14ac:dyDescent="0.25">
      <c r="A42" s="43">
        <v>200</v>
      </c>
      <c r="B42" s="60">
        <v>1</v>
      </c>
      <c r="C42" s="54">
        <v>1</v>
      </c>
      <c r="D42" s="54">
        <v>1</v>
      </c>
      <c r="E42" s="54">
        <v>1</v>
      </c>
      <c r="F42" s="55">
        <v>1</v>
      </c>
    </row>
    <row r="44" spans="1:6" x14ac:dyDescent="0.25">
      <c r="A44" s="56" t="s">
        <v>76</v>
      </c>
      <c r="B44" s="43">
        <v>60</v>
      </c>
      <c r="C44" s="43">
        <v>70</v>
      </c>
      <c r="D44" s="43">
        <v>80</v>
      </c>
      <c r="E44" s="43">
        <v>90</v>
      </c>
      <c r="F44" s="43">
        <v>100</v>
      </c>
    </row>
    <row r="45" spans="1:6" x14ac:dyDescent="0.25">
      <c r="A45" s="43">
        <v>100</v>
      </c>
      <c r="B45" s="58">
        <v>0</v>
      </c>
      <c r="C45" s="48">
        <v>1</v>
      </c>
      <c r="D45" s="48">
        <v>1</v>
      </c>
      <c r="E45" s="48">
        <v>1</v>
      </c>
      <c r="F45" s="49">
        <v>1</v>
      </c>
    </row>
    <row r="46" spans="1:6" x14ac:dyDescent="0.25">
      <c r="A46" s="43">
        <v>120</v>
      </c>
      <c r="B46" s="59">
        <v>0</v>
      </c>
      <c r="C46" s="51">
        <v>0</v>
      </c>
      <c r="D46" s="51">
        <v>1</v>
      </c>
      <c r="E46" s="51">
        <v>1</v>
      </c>
      <c r="F46" s="52">
        <v>1</v>
      </c>
    </row>
    <row r="47" spans="1:6" x14ac:dyDescent="0.25">
      <c r="A47" s="43">
        <v>140</v>
      </c>
      <c r="B47" s="59">
        <v>0</v>
      </c>
      <c r="C47" s="51">
        <v>0</v>
      </c>
      <c r="D47" s="51">
        <v>0</v>
      </c>
      <c r="E47" s="51">
        <v>0</v>
      </c>
      <c r="F47" s="52">
        <v>1</v>
      </c>
    </row>
    <row r="48" spans="1:6" x14ac:dyDescent="0.25">
      <c r="A48" s="43">
        <v>160</v>
      </c>
      <c r="B48" s="59">
        <v>0</v>
      </c>
      <c r="C48" s="51">
        <v>0</v>
      </c>
      <c r="D48" s="51">
        <v>0</v>
      </c>
      <c r="E48" s="51">
        <v>0</v>
      </c>
      <c r="F48" s="52">
        <v>0</v>
      </c>
    </row>
    <row r="49" spans="1:6" x14ac:dyDescent="0.25">
      <c r="A49" s="43">
        <v>180</v>
      </c>
      <c r="B49" s="59">
        <v>0</v>
      </c>
      <c r="C49" s="51">
        <v>0</v>
      </c>
      <c r="D49" s="51">
        <v>0</v>
      </c>
      <c r="E49" s="51">
        <v>0</v>
      </c>
      <c r="F49" s="52">
        <v>0</v>
      </c>
    </row>
    <row r="50" spans="1:6" x14ac:dyDescent="0.25">
      <c r="A50" s="43">
        <v>200</v>
      </c>
      <c r="B50" s="60">
        <v>0</v>
      </c>
      <c r="C50" s="54">
        <v>0</v>
      </c>
      <c r="D50" s="54">
        <v>0</v>
      </c>
      <c r="E50" s="54">
        <v>0</v>
      </c>
      <c r="F50" s="55">
        <v>0</v>
      </c>
    </row>
    <row r="52" spans="1:6" x14ac:dyDescent="0.25">
      <c r="A52" s="56" t="s">
        <v>78</v>
      </c>
      <c r="B52" s="43">
        <v>60</v>
      </c>
      <c r="C52" s="43">
        <v>70</v>
      </c>
      <c r="D52" s="43">
        <v>80</v>
      </c>
      <c r="E52" s="43">
        <v>90</v>
      </c>
      <c r="F52" s="43">
        <v>100</v>
      </c>
    </row>
    <row r="53" spans="1:6" x14ac:dyDescent="0.25">
      <c r="A53" s="43">
        <v>100</v>
      </c>
      <c r="B53" s="58">
        <v>1</v>
      </c>
      <c r="C53" s="48">
        <v>1</v>
      </c>
      <c r="D53" s="48">
        <v>1</v>
      </c>
      <c r="E53" s="48">
        <v>1</v>
      </c>
      <c r="F53" s="49">
        <v>3</v>
      </c>
    </row>
    <row r="54" spans="1:6" x14ac:dyDescent="0.25">
      <c r="A54" s="43">
        <v>120</v>
      </c>
      <c r="B54" s="59">
        <v>1</v>
      </c>
      <c r="C54" s="51">
        <v>1</v>
      </c>
      <c r="D54" s="51">
        <v>1</v>
      </c>
      <c r="E54" s="51">
        <v>1</v>
      </c>
      <c r="F54" s="52">
        <v>1</v>
      </c>
    </row>
    <row r="55" spans="1:6" x14ac:dyDescent="0.25">
      <c r="A55" s="43">
        <v>140</v>
      </c>
      <c r="B55" s="59">
        <v>1</v>
      </c>
      <c r="C55" s="51">
        <v>1</v>
      </c>
      <c r="D55" s="51">
        <v>1</v>
      </c>
      <c r="E55" s="51">
        <v>1</v>
      </c>
      <c r="F55" s="52">
        <v>1</v>
      </c>
    </row>
    <row r="56" spans="1:6" x14ac:dyDescent="0.25">
      <c r="A56" s="43">
        <v>160</v>
      </c>
      <c r="B56" s="59">
        <v>1</v>
      </c>
      <c r="C56" s="51">
        <v>1</v>
      </c>
      <c r="D56" s="51">
        <v>1</v>
      </c>
      <c r="E56" s="51">
        <v>1</v>
      </c>
      <c r="F56" s="52">
        <v>1</v>
      </c>
    </row>
    <row r="57" spans="1:6" x14ac:dyDescent="0.25">
      <c r="A57" s="43">
        <v>180</v>
      </c>
      <c r="B57" s="59">
        <v>1</v>
      </c>
      <c r="C57" s="51">
        <v>1</v>
      </c>
      <c r="D57" s="51">
        <v>1</v>
      </c>
      <c r="E57" s="51">
        <v>1</v>
      </c>
      <c r="F57" s="52">
        <v>1</v>
      </c>
    </row>
    <row r="58" spans="1:6" x14ac:dyDescent="0.25">
      <c r="A58" s="43">
        <v>200</v>
      </c>
      <c r="B58" s="60">
        <v>1</v>
      </c>
      <c r="C58" s="54">
        <v>1</v>
      </c>
      <c r="D58" s="54">
        <v>1</v>
      </c>
      <c r="E58" s="54">
        <v>1</v>
      </c>
      <c r="F58" s="55">
        <v>1</v>
      </c>
    </row>
    <row r="60" spans="1:6" x14ac:dyDescent="0.25">
      <c r="A60" s="56" t="s">
        <v>80</v>
      </c>
      <c r="B60" s="43">
        <v>60</v>
      </c>
      <c r="C60" s="43">
        <v>70</v>
      </c>
      <c r="D60" s="43">
        <v>80</v>
      </c>
      <c r="E60" s="43">
        <v>90</v>
      </c>
      <c r="F60" s="43">
        <v>100</v>
      </c>
    </row>
    <row r="61" spans="1:6" x14ac:dyDescent="0.25">
      <c r="A61" s="43">
        <v>100</v>
      </c>
      <c r="B61" s="58">
        <v>0</v>
      </c>
      <c r="C61" s="48">
        <v>0</v>
      </c>
      <c r="D61" s="48">
        <v>0</v>
      </c>
      <c r="E61" s="48">
        <v>0</v>
      </c>
      <c r="F61" s="49">
        <v>0</v>
      </c>
    </row>
    <row r="62" spans="1:6" x14ac:dyDescent="0.25">
      <c r="A62" s="43">
        <v>120</v>
      </c>
      <c r="B62" s="59">
        <v>0</v>
      </c>
      <c r="C62" s="51">
        <v>0</v>
      </c>
      <c r="D62" s="51">
        <v>0</v>
      </c>
      <c r="E62" s="51">
        <v>0</v>
      </c>
      <c r="F62" s="52">
        <v>0</v>
      </c>
    </row>
    <row r="63" spans="1:6" x14ac:dyDescent="0.25">
      <c r="A63" s="43">
        <v>140</v>
      </c>
      <c r="B63" s="59">
        <v>0</v>
      </c>
      <c r="C63" s="51">
        <v>0</v>
      </c>
      <c r="D63" s="51">
        <v>0</v>
      </c>
      <c r="E63" s="51">
        <v>0</v>
      </c>
      <c r="F63" s="52">
        <v>0</v>
      </c>
    </row>
    <row r="64" spans="1:6" x14ac:dyDescent="0.25">
      <c r="A64" s="43">
        <v>160</v>
      </c>
      <c r="B64" s="59">
        <v>0</v>
      </c>
      <c r="C64" s="51">
        <v>0</v>
      </c>
      <c r="D64" s="51">
        <v>0</v>
      </c>
      <c r="E64" s="51">
        <v>0</v>
      </c>
      <c r="F64" s="52">
        <v>0</v>
      </c>
    </row>
    <row r="65" spans="1:6" x14ac:dyDescent="0.25">
      <c r="A65" s="43">
        <v>180</v>
      </c>
      <c r="B65" s="59">
        <v>0</v>
      </c>
      <c r="C65" s="51">
        <v>0</v>
      </c>
      <c r="D65" s="51">
        <v>0</v>
      </c>
      <c r="E65" s="51">
        <v>0</v>
      </c>
      <c r="F65" s="52">
        <v>0</v>
      </c>
    </row>
    <row r="66" spans="1:6" x14ac:dyDescent="0.25">
      <c r="A66" s="43">
        <v>200</v>
      </c>
      <c r="B66" s="60">
        <v>0</v>
      </c>
      <c r="C66" s="54">
        <v>0</v>
      </c>
      <c r="D66" s="54">
        <v>0</v>
      </c>
      <c r="E66" s="54">
        <v>0</v>
      </c>
      <c r="F66" s="55">
        <v>0</v>
      </c>
    </row>
    <row r="68" spans="1:6" x14ac:dyDescent="0.25">
      <c r="A68" s="56" t="s">
        <v>82</v>
      </c>
      <c r="B68" s="43">
        <v>60</v>
      </c>
      <c r="C68" s="43">
        <v>70</v>
      </c>
      <c r="D68" s="43">
        <v>80</v>
      </c>
      <c r="E68" s="43">
        <v>90</v>
      </c>
      <c r="F68" s="43">
        <v>100</v>
      </c>
    </row>
    <row r="69" spans="1:6" x14ac:dyDescent="0.25">
      <c r="A69" s="43">
        <v>100</v>
      </c>
      <c r="B69" s="58">
        <v>0</v>
      </c>
      <c r="C69" s="48">
        <v>0</v>
      </c>
      <c r="D69" s="48">
        <v>0</v>
      </c>
      <c r="E69" s="48">
        <v>0</v>
      </c>
      <c r="F69" s="49">
        <v>0</v>
      </c>
    </row>
    <row r="70" spans="1:6" x14ac:dyDescent="0.25">
      <c r="A70" s="43">
        <v>120</v>
      </c>
      <c r="B70" s="59">
        <v>0</v>
      </c>
      <c r="C70" s="51">
        <v>0</v>
      </c>
      <c r="D70" s="51">
        <v>0</v>
      </c>
      <c r="E70" s="51">
        <v>0</v>
      </c>
      <c r="F70" s="52">
        <v>0</v>
      </c>
    </row>
    <row r="71" spans="1:6" x14ac:dyDescent="0.25">
      <c r="A71" s="43">
        <v>140</v>
      </c>
      <c r="B71" s="59">
        <v>0</v>
      </c>
      <c r="C71" s="51">
        <v>0</v>
      </c>
      <c r="D71" s="51">
        <v>0</v>
      </c>
      <c r="E71" s="51">
        <v>0</v>
      </c>
      <c r="F71" s="52">
        <v>0</v>
      </c>
    </row>
    <row r="72" spans="1:6" x14ac:dyDescent="0.25">
      <c r="A72" s="43">
        <v>160</v>
      </c>
      <c r="B72" s="59">
        <v>0</v>
      </c>
      <c r="C72" s="51">
        <v>0</v>
      </c>
      <c r="D72" s="51">
        <v>0</v>
      </c>
      <c r="E72" s="51">
        <v>0</v>
      </c>
      <c r="F72" s="52">
        <v>0</v>
      </c>
    </row>
    <row r="73" spans="1:6" x14ac:dyDescent="0.25">
      <c r="A73" s="43">
        <v>180</v>
      </c>
      <c r="B73" s="59">
        <v>0</v>
      </c>
      <c r="C73" s="51">
        <v>0</v>
      </c>
      <c r="D73" s="51">
        <v>0</v>
      </c>
      <c r="E73" s="51">
        <v>0</v>
      </c>
      <c r="F73" s="52">
        <v>0</v>
      </c>
    </row>
    <row r="74" spans="1:6" x14ac:dyDescent="0.25">
      <c r="A74" s="43">
        <v>200</v>
      </c>
      <c r="B74" s="60">
        <v>0</v>
      </c>
      <c r="C74" s="54">
        <v>0</v>
      </c>
      <c r="D74" s="54">
        <v>0</v>
      </c>
      <c r="E74" s="54">
        <v>0</v>
      </c>
      <c r="F74" s="55">
        <v>0</v>
      </c>
    </row>
    <row r="76" spans="1:6" x14ac:dyDescent="0.25">
      <c r="A76" s="56" t="s">
        <v>84</v>
      </c>
      <c r="B76" s="43">
        <v>60</v>
      </c>
      <c r="C76" s="43">
        <v>70</v>
      </c>
      <c r="D76" s="43">
        <v>80</v>
      </c>
      <c r="E76" s="43">
        <v>90</v>
      </c>
      <c r="F76" s="43">
        <v>100</v>
      </c>
    </row>
    <row r="77" spans="1:6" x14ac:dyDescent="0.25">
      <c r="A77" s="43">
        <v>100</v>
      </c>
      <c r="B77" s="58">
        <v>1</v>
      </c>
      <c r="C77" s="48">
        <v>1</v>
      </c>
      <c r="D77" s="48">
        <v>1</v>
      </c>
      <c r="E77" s="48">
        <v>1</v>
      </c>
      <c r="F77" s="49">
        <v>1</v>
      </c>
    </row>
    <row r="78" spans="1:6" x14ac:dyDescent="0.25">
      <c r="A78" s="43">
        <v>120</v>
      </c>
      <c r="B78" s="59">
        <v>1</v>
      </c>
      <c r="C78" s="51">
        <v>1</v>
      </c>
      <c r="D78" s="51">
        <v>1</v>
      </c>
      <c r="E78" s="51">
        <v>1</v>
      </c>
      <c r="F78" s="52">
        <v>1</v>
      </c>
    </row>
    <row r="79" spans="1:6" x14ac:dyDescent="0.25">
      <c r="A79" s="43">
        <v>140</v>
      </c>
      <c r="B79" s="59">
        <v>1</v>
      </c>
      <c r="C79" s="51">
        <v>1</v>
      </c>
      <c r="D79" s="51">
        <v>1</v>
      </c>
      <c r="E79" s="51">
        <v>1</v>
      </c>
      <c r="F79" s="52">
        <v>1</v>
      </c>
    </row>
    <row r="80" spans="1:6" x14ac:dyDescent="0.25">
      <c r="A80" s="43">
        <v>160</v>
      </c>
      <c r="B80" s="59">
        <v>1</v>
      </c>
      <c r="C80" s="51">
        <v>1</v>
      </c>
      <c r="D80" s="51">
        <v>1</v>
      </c>
      <c r="E80" s="51">
        <v>1</v>
      </c>
      <c r="F80" s="52">
        <v>1</v>
      </c>
    </row>
    <row r="81" spans="1:6" x14ac:dyDescent="0.25">
      <c r="A81" s="43">
        <v>180</v>
      </c>
      <c r="B81" s="59">
        <v>1</v>
      </c>
      <c r="C81" s="51">
        <v>1</v>
      </c>
      <c r="D81" s="51">
        <v>1</v>
      </c>
      <c r="E81" s="51">
        <v>1</v>
      </c>
      <c r="F81" s="52">
        <v>1</v>
      </c>
    </row>
    <row r="82" spans="1:6" x14ac:dyDescent="0.25">
      <c r="A82" s="43">
        <v>200</v>
      </c>
      <c r="B82" s="60">
        <v>1</v>
      </c>
      <c r="C82" s="54">
        <v>1</v>
      </c>
      <c r="D82" s="54">
        <v>1</v>
      </c>
      <c r="E82" s="54">
        <v>1</v>
      </c>
      <c r="F82" s="55">
        <v>1</v>
      </c>
    </row>
    <row r="84" spans="1:6" x14ac:dyDescent="0.25">
      <c r="A84" s="56" t="s">
        <v>86</v>
      </c>
      <c r="B84" s="43">
        <v>60</v>
      </c>
      <c r="C84" s="43">
        <v>70</v>
      </c>
      <c r="D84" s="43">
        <v>80</v>
      </c>
      <c r="E84" s="43">
        <v>90</v>
      </c>
      <c r="F84" s="43">
        <v>100</v>
      </c>
    </row>
    <row r="85" spans="1:6" x14ac:dyDescent="0.25">
      <c r="A85" s="43">
        <v>100</v>
      </c>
      <c r="B85" s="58">
        <v>1</v>
      </c>
      <c r="C85" s="48">
        <v>0</v>
      </c>
      <c r="D85" s="48">
        <v>0</v>
      </c>
      <c r="E85" s="48">
        <v>0</v>
      </c>
      <c r="F85" s="49">
        <v>0</v>
      </c>
    </row>
    <row r="86" spans="1:6" x14ac:dyDescent="0.25">
      <c r="A86" s="43">
        <v>120</v>
      </c>
      <c r="B86" s="59">
        <v>1</v>
      </c>
      <c r="C86" s="51">
        <v>1</v>
      </c>
      <c r="D86" s="51">
        <v>0</v>
      </c>
      <c r="E86" s="51">
        <v>0</v>
      </c>
      <c r="F86" s="52">
        <v>0</v>
      </c>
    </row>
    <row r="87" spans="1:6" x14ac:dyDescent="0.25">
      <c r="A87" s="43">
        <v>140</v>
      </c>
      <c r="B87" s="59">
        <v>1</v>
      </c>
      <c r="C87" s="51">
        <v>1</v>
      </c>
      <c r="D87" s="51">
        <v>1</v>
      </c>
      <c r="E87" s="51">
        <v>1</v>
      </c>
      <c r="F87" s="52">
        <v>0</v>
      </c>
    </row>
    <row r="88" spans="1:6" x14ac:dyDescent="0.25">
      <c r="A88" s="43">
        <v>160</v>
      </c>
      <c r="B88" s="59">
        <v>1</v>
      </c>
      <c r="C88" s="51">
        <v>1</v>
      </c>
      <c r="D88" s="51">
        <v>1</v>
      </c>
      <c r="E88" s="51">
        <v>1</v>
      </c>
      <c r="F88" s="52">
        <v>1</v>
      </c>
    </row>
    <row r="89" spans="1:6" x14ac:dyDescent="0.25">
      <c r="A89" s="43">
        <v>180</v>
      </c>
      <c r="B89" s="59">
        <v>1</v>
      </c>
      <c r="C89" s="51">
        <v>1</v>
      </c>
      <c r="D89" s="51">
        <v>1</v>
      </c>
      <c r="E89" s="51">
        <v>1</v>
      </c>
      <c r="F89" s="52">
        <v>1</v>
      </c>
    </row>
    <row r="90" spans="1:6" x14ac:dyDescent="0.25">
      <c r="A90" s="43">
        <v>200</v>
      </c>
      <c r="B90" s="60">
        <v>1</v>
      </c>
      <c r="C90" s="54">
        <v>1</v>
      </c>
      <c r="D90" s="54">
        <v>1</v>
      </c>
      <c r="E90" s="54">
        <v>1</v>
      </c>
      <c r="F90" s="55">
        <v>1</v>
      </c>
    </row>
    <row r="92" spans="1:6" x14ac:dyDescent="0.25">
      <c r="A92" s="56" t="s">
        <v>88</v>
      </c>
      <c r="B92" s="43">
        <v>60</v>
      </c>
      <c r="C92" s="43">
        <v>70</v>
      </c>
      <c r="D92" s="43">
        <v>80</v>
      </c>
      <c r="E92" s="43">
        <v>90</v>
      </c>
      <c r="F92" s="43">
        <v>100</v>
      </c>
    </row>
    <row r="93" spans="1:6" x14ac:dyDescent="0.25">
      <c r="A93" s="43">
        <v>100</v>
      </c>
      <c r="B93" s="58">
        <v>0</v>
      </c>
      <c r="C93" s="48">
        <v>0</v>
      </c>
      <c r="D93" s="48">
        <v>0</v>
      </c>
      <c r="E93" s="48">
        <v>0</v>
      </c>
      <c r="F93" s="49">
        <v>0</v>
      </c>
    </row>
    <row r="94" spans="1:6" x14ac:dyDescent="0.25">
      <c r="A94" s="43">
        <v>120</v>
      </c>
      <c r="B94" s="59">
        <v>0</v>
      </c>
      <c r="C94" s="51">
        <v>0</v>
      </c>
      <c r="D94" s="51">
        <v>0</v>
      </c>
      <c r="E94" s="51">
        <v>0</v>
      </c>
      <c r="F94" s="52">
        <v>0</v>
      </c>
    </row>
    <row r="95" spans="1:6" x14ac:dyDescent="0.25">
      <c r="A95" s="43">
        <v>140</v>
      </c>
      <c r="B95" s="59">
        <v>0</v>
      </c>
      <c r="C95" s="51">
        <v>0</v>
      </c>
      <c r="D95" s="51">
        <v>0</v>
      </c>
      <c r="E95" s="51">
        <v>0</v>
      </c>
      <c r="F95" s="52">
        <v>0</v>
      </c>
    </row>
    <row r="96" spans="1:6" x14ac:dyDescent="0.25">
      <c r="A96" s="43">
        <v>160</v>
      </c>
      <c r="B96" s="59">
        <v>0</v>
      </c>
      <c r="C96" s="51">
        <v>0</v>
      </c>
      <c r="D96" s="51">
        <v>0</v>
      </c>
      <c r="E96" s="51">
        <v>0</v>
      </c>
      <c r="F96" s="52">
        <v>0</v>
      </c>
    </row>
    <row r="97" spans="1:6" x14ac:dyDescent="0.25">
      <c r="A97" s="43">
        <v>180</v>
      </c>
      <c r="B97" s="59">
        <v>0</v>
      </c>
      <c r="C97" s="51">
        <v>0</v>
      </c>
      <c r="D97" s="51">
        <v>0</v>
      </c>
      <c r="E97" s="51">
        <v>0</v>
      </c>
      <c r="F97" s="52">
        <v>0</v>
      </c>
    </row>
    <row r="98" spans="1:6" x14ac:dyDescent="0.25">
      <c r="A98" s="43">
        <v>200</v>
      </c>
      <c r="B98" s="60">
        <v>0</v>
      </c>
      <c r="C98" s="54">
        <v>0</v>
      </c>
      <c r="D98" s="54">
        <v>0</v>
      </c>
      <c r="E98" s="54">
        <v>0</v>
      </c>
      <c r="F98" s="55">
        <v>0</v>
      </c>
    </row>
    <row r="100" spans="1:6" x14ac:dyDescent="0.25">
      <c r="A100" s="56" t="s">
        <v>90</v>
      </c>
      <c r="B100" s="43">
        <v>60</v>
      </c>
      <c r="C100" s="43">
        <v>70</v>
      </c>
      <c r="D100" s="43">
        <v>80</v>
      </c>
      <c r="E100" s="43">
        <v>90</v>
      </c>
      <c r="F100" s="43">
        <v>100</v>
      </c>
    </row>
    <row r="101" spans="1:6" x14ac:dyDescent="0.25">
      <c r="A101" s="43">
        <v>100</v>
      </c>
      <c r="B101" s="58">
        <v>1</v>
      </c>
      <c r="C101" s="48">
        <v>1</v>
      </c>
      <c r="D101" s="48">
        <v>1</v>
      </c>
      <c r="E101" s="48">
        <v>1</v>
      </c>
      <c r="F101" s="49">
        <v>1</v>
      </c>
    </row>
    <row r="102" spans="1:6" x14ac:dyDescent="0.25">
      <c r="A102" s="43">
        <v>120</v>
      </c>
      <c r="B102" s="59">
        <v>1</v>
      </c>
      <c r="C102" s="51">
        <v>1</v>
      </c>
      <c r="D102" s="51">
        <v>1</v>
      </c>
      <c r="E102" s="51">
        <v>1</v>
      </c>
      <c r="F102" s="52">
        <v>1</v>
      </c>
    </row>
    <row r="103" spans="1:6" x14ac:dyDescent="0.25">
      <c r="A103" s="43">
        <v>140</v>
      </c>
      <c r="B103" s="59">
        <v>1</v>
      </c>
      <c r="C103" s="51">
        <v>1</v>
      </c>
      <c r="D103" s="51">
        <v>1</v>
      </c>
      <c r="E103" s="51">
        <v>1</v>
      </c>
      <c r="F103" s="52">
        <v>1</v>
      </c>
    </row>
    <row r="104" spans="1:6" x14ac:dyDescent="0.25">
      <c r="A104" s="43">
        <v>160</v>
      </c>
      <c r="B104" s="59">
        <v>1</v>
      </c>
      <c r="C104" s="51">
        <v>1</v>
      </c>
      <c r="D104" s="51">
        <v>1</v>
      </c>
      <c r="E104" s="51">
        <v>1</v>
      </c>
      <c r="F104" s="52">
        <v>1</v>
      </c>
    </row>
    <row r="105" spans="1:6" x14ac:dyDescent="0.25">
      <c r="A105" s="43">
        <v>180</v>
      </c>
      <c r="B105" s="59">
        <v>1</v>
      </c>
      <c r="C105" s="51">
        <v>1</v>
      </c>
      <c r="D105" s="51">
        <v>1</v>
      </c>
      <c r="E105" s="51">
        <v>1</v>
      </c>
      <c r="F105" s="52">
        <v>1</v>
      </c>
    </row>
    <row r="106" spans="1:6" x14ac:dyDescent="0.25">
      <c r="A106" s="43">
        <v>200</v>
      </c>
      <c r="B106" s="60">
        <v>1</v>
      </c>
      <c r="C106" s="54">
        <v>1</v>
      </c>
      <c r="D106" s="54">
        <v>1</v>
      </c>
      <c r="E106" s="54">
        <v>1</v>
      </c>
      <c r="F106" s="55">
        <v>1</v>
      </c>
    </row>
    <row r="108" spans="1:6" x14ac:dyDescent="0.25">
      <c r="A108" s="56" t="s">
        <v>92</v>
      </c>
      <c r="B108" s="43">
        <v>60</v>
      </c>
      <c r="C108" s="43">
        <v>70</v>
      </c>
      <c r="D108" s="43">
        <v>80</v>
      </c>
      <c r="E108" s="43">
        <v>90</v>
      </c>
      <c r="F108" s="43">
        <v>100</v>
      </c>
    </row>
    <row r="109" spans="1:6" x14ac:dyDescent="0.25">
      <c r="A109" s="43">
        <v>100</v>
      </c>
      <c r="B109" s="72">
        <v>2</v>
      </c>
      <c r="C109" s="69">
        <v>3</v>
      </c>
      <c r="D109" s="69">
        <v>3</v>
      </c>
      <c r="E109" s="69">
        <v>3</v>
      </c>
      <c r="F109" s="75">
        <v>1</v>
      </c>
    </row>
    <row r="110" spans="1:6" x14ac:dyDescent="0.25">
      <c r="A110" s="43">
        <v>120</v>
      </c>
      <c r="B110" s="73">
        <v>2</v>
      </c>
      <c r="C110" s="70">
        <v>2</v>
      </c>
      <c r="D110" s="70">
        <v>3</v>
      </c>
      <c r="E110" s="70">
        <v>3</v>
      </c>
      <c r="F110" s="76">
        <v>3</v>
      </c>
    </row>
    <row r="111" spans="1:6" x14ac:dyDescent="0.25">
      <c r="A111" s="43">
        <v>140</v>
      </c>
      <c r="B111" s="73">
        <v>2</v>
      </c>
      <c r="C111" s="70">
        <v>2</v>
      </c>
      <c r="D111" s="70">
        <v>2</v>
      </c>
      <c r="E111" s="70">
        <v>2</v>
      </c>
      <c r="F111" s="76">
        <v>3</v>
      </c>
    </row>
    <row r="112" spans="1:6" x14ac:dyDescent="0.25">
      <c r="A112" s="43">
        <v>160</v>
      </c>
      <c r="B112" s="73">
        <v>2</v>
      </c>
      <c r="C112" s="70">
        <v>2</v>
      </c>
      <c r="D112" s="70">
        <v>2</v>
      </c>
      <c r="E112" s="70">
        <v>2</v>
      </c>
      <c r="F112" s="76">
        <v>2</v>
      </c>
    </row>
    <row r="113" spans="1:6" x14ac:dyDescent="0.25">
      <c r="A113" s="43">
        <v>180</v>
      </c>
      <c r="B113" s="73">
        <v>2</v>
      </c>
      <c r="C113" s="70">
        <v>2</v>
      </c>
      <c r="D113" s="70">
        <v>2</v>
      </c>
      <c r="E113" s="70">
        <v>2</v>
      </c>
      <c r="F113" s="76">
        <v>2</v>
      </c>
    </row>
    <row r="114" spans="1:6" x14ac:dyDescent="0.25">
      <c r="A114" s="43">
        <v>200</v>
      </c>
      <c r="B114" s="74">
        <v>2</v>
      </c>
      <c r="C114" s="71">
        <v>2</v>
      </c>
      <c r="D114" s="71">
        <v>2</v>
      </c>
      <c r="E114" s="71">
        <v>2</v>
      </c>
      <c r="F114" s="77">
        <v>2</v>
      </c>
    </row>
    <row r="116" spans="1:6" x14ac:dyDescent="0.25">
      <c r="A116" s="56" t="s">
        <v>94</v>
      </c>
      <c r="B116" s="43">
        <v>60</v>
      </c>
      <c r="C116" s="43">
        <v>70</v>
      </c>
      <c r="D116" s="43">
        <v>80</v>
      </c>
      <c r="E116" s="43">
        <v>90</v>
      </c>
      <c r="F116" s="43">
        <v>100</v>
      </c>
    </row>
    <row r="117" spans="1:6" x14ac:dyDescent="0.25">
      <c r="A117" s="43">
        <v>100</v>
      </c>
      <c r="B117" s="58">
        <v>0</v>
      </c>
      <c r="C117" s="48">
        <v>0</v>
      </c>
      <c r="D117" s="48">
        <v>0</v>
      </c>
      <c r="E117" s="48">
        <v>0</v>
      </c>
      <c r="F117" s="49">
        <v>0</v>
      </c>
    </row>
    <row r="118" spans="1:6" x14ac:dyDescent="0.25">
      <c r="A118" s="43">
        <v>120</v>
      </c>
      <c r="B118" s="59">
        <v>0</v>
      </c>
      <c r="C118" s="51">
        <v>0</v>
      </c>
      <c r="D118" s="51">
        <v>0</v>
      </c>
      <c r="E118" s="51">
        <v>0</v>
      </c>
      <c r="F118" s="52">
        <v>0</v>
      </c>
    </row>
    <row r="119" spans="1:6" x14ac:dyDescent="0.25">
      <c r="A119" s="43">
        <v>140</v>
      </c>
      <c r="B119" s="59">
        <v>0</v>
      </c>
      <c r="C119" s="51">
        <v>0</v>
      </c>
      <c r="D119" s="51">
        <v>0</v>
      </c>
      <c r="E119" s="51">
        <v>0</v>
      </c>
      <c r="F119" s="52">
        <v>0</v>
      </c>
    </row>
    <row r="120" spans="1:6" x14ac:dyDescent="0.25">
      <c r="A120" s="43">
        <v>160</v>
      </c>
      <c r="B120" s="59">
        <v>0</v>
      </c>
      <c r="C120" s="51">
        <v>0</v>
      </c>
      <c r="D120" s="51">
        <v>0</v>
      </c>
      <c r="E120" s="51">
        <v>0</v>
      </c>
      <c r="F120" s="52">
        <v>0</v>
      </c>
    </row>
    <row r="121" spans="1:6" x14ac:dyDescent="0.25">
      <c r="A121" s="43">
        <v>180</v>
      </c>
      <c r="B121" s="59">
        <v>0</v>
      </c>
      <c r="C121" s="51">
        <v>0</v>
      </c>
      <c r="D121" s="51">
        <v>0</v>
      </c>
      <c r="E121" s="51">
        <v>0</v>
      </c>
      <c r="F121" s="52">
        <v>0</v>
      </c>
    </row>
    <row r="122" spans="1:6" x14ac:dyDescent="0.25">
      <c r="A122" s="43">
        <v>200</v>
      </c>
      <c r="B122" s="60">
        <v>0</v>
      </c>
      <c r="C122" s="54">
        <v>0</v>
      </c>
      <c r="D122" s="54">
        <v>0</v>
      </c>
      <c r="E122" s="54">
        <v>0</v>
      </c>
      <c r="F122" s="55">
        <v>0</v>
      </c>
    </row>
  </sheetData>
  <dataValidations count="3">
    <dataValidation type="list" allowBlank="1" showInputMessage="1" showErrorMessage="1" sqref="K4 O4">
      <formula1>OutputAddresses</formula1>
    </dataValidation>
    <dataValidation type="list" allowBlank="1" showInputMessage="1" showErrorMessage="1" sqref="L4">
      <formula1>InputValues1</formula1>
    </dataValidation>
    <dataValidation type="list" allowBlank="1" showInputMessage="1" showErrorMessage="1" sqref="P4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Binary model</vt:lpstr>
      <vt:lpstr>LP model</vt:lpstr>
      <vt:lpstr>Sensitivity Report</vt:lpstr>
      <vt:lpstr>One way sensitivity</vt:lpstr>
      <vt:lpstr>Two way sensitivity</vt:lpstr>
      <vt:lpstr>'One way sensitivity'!ChartData</vt:lpstr>
      <vt:lpstr>'Two way sensitivity'!ChartData1</vt:lpstr>
      <vt:lpstr>'Two way sensitivity'!ChartData2</vt:lpstr>
      <vt:lpstr>'One way sensitivity'!InputValues</vt:lpstr>
      <vt:lpstr>'Two way sensitivity'!InputValues1</vt:lpstr>
      <vt:lpstr>'Two way sensitivity'!InputValues2</vt:lpstr>
      <vt:lpstr>'One way sensitivity'!OutputAddresses</vt:lpstr>
      <vt:lpstr>'Two way sensitivity'!OutputAddresses</vt:lpstr>
      <vt:lpstr>'One way sensitivity'!OutputValues</vt:lpstr>
      <vt:lpstr>'Two way sensitivity'!OutputValues_1</vt:lpstr>
      <vt:lpstr>'Two way sensitivity'!OutputValues_10</vt:lpstr>
      <vt:lpstr>'Two way sensitivity'!OutputValues_11</vt:lpstr>
      <vt:lpstr>'Two way sensitivity'!OutputValues_12</vt:lpstr>
      <vt:lpstr>'Two way sensitivity'!OutputValues_13</vt:lpstr>
      <vt:lpstr>'Two way sensitivity'!OutputValues_14</vt:lpstr>
      <vt:lpstr>'Two way sensitivity'!OutputValues_15</vt:lpstr>
      <vt:lpstr>'Two way sensitivity'!OutputValues_2</vt:lpstr>
      <vt:lpstr>'Two way sensitivity'!OutputValues_3</vt:lpstr>
      <vt:lpstr>'Two way sensitivity'!OutputValues_4</vt:lpstr>
      <vt:lpstr>'Two way sensitivity'!OutputValues_5</vt:lpstr>
      <vt:lpstr>'Two way sensitivity'!OutputValues_6</vt:lpstr>
      <vt:lpstr>'Two way sensitivity'!OutputValues_7</vt:lpstr>
      <vt:lpstr>'Two way sensitivity'!OutputValues_8</vt:lpstr>
      <vt:lpstr>'Two way sensitivity'!OutputValues_9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Dawood Khan</dc:creator>
  <cp:lastModifiedBy>STSC</cp:lastModifiedBy>
  <dcterms:created xsi:type="dcterms:W3CDTF">2018-05-21T00:04:25Z</dcterms:created>
  <dcterms:modified xsi:type="dcterms:W3CDTF">2018-06-02T22:14:43Z</dcterms:modified>
</cp:coreProperties>
</file>