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ifty" sheetId="1" state="visible" r:id="rId2"/>
    <sheet name="Iron Condor (Hedge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<sst xmlns="http://schemas.openxmlformats.org/spreadsheetml/2006/main" count="75" uniqueCount="58">
  <si>
    <t xml:space="preserve">Date</t>
  </si>
  <si>
    <t xml:space="preserve">Day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</si>
  <si>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</si>
  <si>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</si>
  <si>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</si>
  <si>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</si>
  <si>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</si>
  <si>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CE</t>
  </si>
  <si>
    <t xml:space="preserve">PE</t>
  </si>
  <si>
    <t xml:space="preserve">null</t>
  </si>
  <si>
    <t xml:space="preserve">Number</t>
  </si>
  <si>
    <t xml:space="preserve">Expiry</t>
  </si>
  <si>
    <t xml:space="preserve">Strike Price</t>
  </si>
  <si>
    <t xml:space="preserve">Option Type</t>
  </si>
  <si>
    <t xml:space="preserve">POSITION</t>
  </si>
  <si>
    <t xml:space="preserve">Entry Price</t>
  </si>
  <si>
    <t xml:space="preserve">SPREAD</t>
  </si>
  <si>
    <t xml:space="preserve">EXIT PRICE</t>
  </si>
  <si>
    <t xml:space="preserve">PROFIT</t>
  </si>
  <si>
    <t xml:space="preserve">SUM</t>
  </si>
  <si>
    <t xml:space="preserve">CUMULATIVE</t>
  </si>
  <si>
    <t xml:space="preserve">Drawdown</t>
  </si>
  <si>
    <t xml:space="preserve">Brokerage(Single Leg)</t>
  </si>
  <si>
    <t xml:space="preserve">Brokerage</t>
  </si>
  <si>
    <t xml:space="preserve">STT/CTT</t>
  </si>
  <si>
    <t xml:space="preserve">Transaction Charges</t>
  </si>
  <si>
    <t xml:space="preserve">GST</t>
  </si>
  <si>
    <t xml:space="preserve">SEBI Charges</t>
  </si>
  <si>
    <t xml:space="preserve">Stamp Charges</t>
  </si>
  <si>
    <t xml:space="preserve">Total Cost</t>
  </si>
  <si>
    <t xml:space="preserve">Net Profits</t>
  </si>
  <si>
    <t xml:space="preserve">Cumulative</t>
  </si>
  <si>
    <t xml:space="preserve">Weeks </t>
  </si>
  <si>
    <t xml:space="preserve">Results</t>
  </si>
  <si>
    <t xml:space="preserve">Winner</t>
  </si>
  <si>
    <t xml:space="preserve">Profit (Winner)</t>
  </si>
  <si>
    <t xml:space="preserve">Losing</t>
  </si>
  <si>
    <t xml:space="preserve">Loss (losing)</t>
  </si>
  <si>
    <t xml:space="preserve">Con. Wins</t>
  </si>
  <si>
    <t xml:space="preserve">Con. Losses</t>
  </si>
  <si>
    <t xml:space="preserve">SELL</t>
  </si>
  <si>
    <t xml:space="preserve">BUY</t>
  </si>
  <si>
    <t xml:space="preserve">Margin </t>
  </si>
  <si>
    <t xml:space="preserve">Total Return</t>
  </si>
  <si>
    <t xml:space="preserve">Lots</t>
  </si>
  <si>
    <t xml:space="preserve">Calmar</t>
  </si>
  <si>
    <t xml:space="preserve">Avg Win</t>
  </si>
  <si>
    <t xml:space="preserve">Avg Loss</t>
  </si>
  <si>
    <t xml:space="preserve">R:R</t>
  </si>
  <si>
    <t xml:space="preserve">Total Trades</t>
  </si>
  <si>
    <t xml:space="preserve">Brokerage Cost</t>
  </si>
  <si>
    <t xml:space="preserve">Slippage </t>
  </si>
  <si>
    <t xml:space="preserve">Margin</t>
  </si>
  <si>
    <t xml:space="preserve">Slippage Cost</t>
  </si>
  <si>
    <t xml:space="preserve">Tax</t>
  </si>
  <si>
    <t xml:space="preserve">Tax Cost</t>
  </si>
  <si>
    <t xml:space="preserve">Actual DD</t>
  </si>
  <si>
    <t xml:space="preserve">Actual ROI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</si>
</sst>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General"/>
    <numFmt numFmtId="167" formatCode="d\-mmm\-yy"/>
    <numFmt numFmtId="168" formatCode="0.00%"/>
    <numFmt numFmtId="169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D9D9D9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'Iron Condor (Hedge)'!$W$2:$W$205</c:f>
              <c:numCache>
                <c:formatCode>General</c:formatCode>
                <c:ptCount val="204"/>
                <c:pt idx="0">
                  <c:v>1997.98894305</c:v>
                </c:pt>
                <c:pt idx="1">
                  <c:v>4889.9652126</c:v>
                </c:pt>
                <c:pt idx="2">
                  <c:v>4359.95382945</c:v>
                </c:pt>
                <c:pt idx="3">
                  <c:v>3061.96108565</c:v>
                </c:pt>
                <c:pt idx="4">
                  <c:v>5102.40214905</c:v>
                </c:pt>
                <c:pt idx="5">
                  <c:v>7834.5586714</c:v>
                </c:pt>
                <c:pt idx="6">
                  <c:v>7327.0613998</c:v>
                </c:pt>
                <c:pt idx="7">
                  <c:v>6094.1094227</c:v>
                </c:pt>
                <c:pt idx="8">
                  <c:v>9672.8111685</c:v>
                </c:pt>
                <c:pt idx="9">
                  <c:v>-22225.75198345</c:v>
                </c:pt>
                <c:pt idx="10">
                  <c:v>-23301.1051797</c:v>
                </c:pt>
                <c:pt idx="11">
                  <c:v>-1905.12980115</c:v>
                </c:pt>
                <c:pt idx="12">
                  <c:v>2927.15370235</c:v>
                </c:pt>
                <c:pt idx="13">
                  <c:v>10766.04620005</c:v>
                </c:pt>
                <c:pt idx="14">
                  <c:v>8915.2113237</c:v>
                </c:pt>
                <c:pt idx="15">
                  <c:v>3777.31177665</c:v>
                </c:pt>
                <c:pt idx="16">
                  <c:v>4574.45025795</c:v>
                </c:pt>
                <c:pt idx="17">
                  <c:v>11621.7355703</c:v>
                </c:pt>
                <c:pt idx="18">
                  <c:v>8692.7073699</c:v>
                </c:pt>
                <c:pt idx="19">
                  <c:v>4390.33151815</c:v>
                </c:pt>
                <c:pt idx="20">
                  <c:v>-9289.50516755001</c:v>
                </c:pt>
                <c:pt idx="21">
                  <c:v>-2804.07738515001</c:v>
                </c:pt>
                <c:pt idx="22">
                  <c:v>1455.27059854999</c:v>
                </c:pt>
                <c:pt idx="23">
                  <c:v>-2444.35281325001</c:v>
                </c:pt>
                <c:pt idx="24">
                  <c:v>1561.36731959999</c:v>
                </c:pt>
                <c:pt idx="25">
                  <c:v>5744.3918689</c:v>
                </c:pt>
                <c:pt idx="26">
                  <c:v>4293.80786454999</c:v>
                </c:pt>
                <c:pt idx="27">
                  <c:v>2252.85382399999</c:v>
                </c:pt>
                <c:pt idx="28">
                  <c:v>4551.30082939999</c:v>
                </c:pt>
                <c:pt idx="29">
                  <c:v>8799.24776659999</c:v>
                </c:pt>
                <c:pt idx="30">
                  <c:v>7671.36164339999</c:v>
                </c:pt>
                <c:pt idx="31">
                  <c:v>5610.39505924999</c:v>
                </c:pt>
                <c:pt idx="32">
                  <c:v>7143.89909319999</c:v>
                </c:pt>
                <c:pt idx="33">
                  <c:v>9676.28531594999</c:v>
                </c:pt>
                <c:pt idx="34">
                  <c:v>9406.43261519999</c:v>
                </c:pt>
                <c:pt idx="35">
                  <c:v>8208.5069738</c:v>
                </c:pt>
                <c:pt idx="36">
                  <c:v>10101.61420775</c:v>
                </c:pt>
                <c:pt idx="37">
                  <c:v>10361.70177635</c:v>
                </c:pt>
                <c:pt idx="38">
                  <c:v>9826.6916417</c:v>
                </c:pt>
                <c:pt idx="39">
                  <c:v>9239.1485801</c:v>
                </c:pt>
                <c:pt idx="40">
                  <c:v>10897.51179155</c:v>
                </c:pt>
                <c:pt idx="41">
                  <c:v>12500.9413493</c:v>
                </c:pt>
                <c:pt idx="42">
                  <c:v>12033.4691649</c:v>
                </c:pt>
                <c:pt idx="43">
                  <c:v>11485.9511905</c:v>
                </c:pt>
                <c:pt idx="44">
                  <c:v>13536.3766037</c:v>
                </c:pt>
                <c:pt idx="45">
                  <c:v>16300.9965122</c:v>
                </c:pt>
                <c:pt idx="46">
                  <c:v>15703.4471788</c:v>
                </c:pt>
                <c:pt idx="47">
                  <c:v>14504.52091022</c:v>
                </c:pt>
                <c:pt idx="48">
                  <c:v>16779.69284292</c:v>
                </c:pt>
                <c:pt idx="49">
                  <c:v>11755.96277067</c:v>
                </c:pt>
                <c:pt idx="50">
                  <c:v>11003.31622437</c:v>
                </c:pt>
                <c:pt idx="51">
                  <c:v>9535.21247556999</c:v>
                </c:pt>
                <c:pt idx="52">
                  <c:v>12557.04667412</c:v>
                </c:pt>
                <c:pt idx="53">
                  <c:v>-333.419405730008</c:v>
                </c:pt>
                <c:pt idx="54">
                  <c:v>-1277.19012781001</c:v>
                </c:pt>
                <c:pt idx="55">
                  <c:v>1248.98094018999</c:v>
                </c:pt>
                <c:pt idx="56">
                  <c:v>4430.63050153999</c:v>
                </c:pt>
                <c:pt idx="57">
                  <c:v>8678.58182313999</c:v>
                </c:pt>
                <c:pt idx="58">
                  <c:v>7583.21169888999</c:v>
                </c:pt>
                <c:pt idx="59">
                  <c:v>5559.76863398999</c:v>
                </c:pt>
                <c:pt idx="60">
                  <c:v>8404.30280048999</c:v>
                </c:pt>
                <c:pt idx="61">
                  <c:v>12817.06385199</c:v>
                </c:pt>
                <c:pt idx="62">
                  <c:v>11951.84674794</c:v>
                </c:pt>
                <c:pt idx="63">
                  <c:v>9690.75034339</c:v>
                </c:pt>
                <c:pt idx="64">
                  <c:v>11731.13002519</c:v>
                </c:pt>
                <c:pt idx="65">
                  <c:v>15951.60794334</c:v>
                </c:pt>
                <c:pt idx="66">
                  <c:v>15421.60094459</c:v>
                </c:pt>
                <c:pt idx="67">
                  <c:v>13508.22686949</c:v>
                </c:pt>
                <c:pt idx="68">
                  <c:v>16400.20313904</c:v>
                </c:pt>
                <c:pt idx="69">
                  <c:v>19067.42850469</c:v>
                </c:pt>
                <c:pt idx="70">
                  <c:v>18227.22269574</c:v>
                </c:pt>
                <c:pt idx="71">
                  <c:v>17156.86825099</c:v>
                </c:pt>
                <c:pt idx="72">
                  <c:v>19641.80360189</c:v>
                </c:pt>
                <c:pt idx="73">
                  <c:v>-6741.78047701001</c:v>
                </c:pt>
                <c:pt idx="74">
                  <c:v>-7459.40507201001</c:v>
                </c:pt>
                <c:pt idx="75">
                  <c:v>8243.91007658999</c:v>
                </c:pt>
                <c:pt idx="76">
                  <c:v>11437.16429129</c:v>
                </c:pt>
                <c:pt idx="77">
                  <c:v>16231.49498923</c:v>
                </c:pt>
                <c:pt idx="78">
                  <c:v>15063.58816323</c:v>
                </c:pt>
                <c:pt idx="79">
                  <c:v>12427.26095058</c:v>
                </c:pt>
                <c:pt idx="80">
                  <c:v>15209.36552833</c:v>
                </c:pt>
                <c:pt idx="81">
                  <c:v>17869.10811213</c:v>
                </c:pt>
                <c:pt idx="82">
                  <c:v>17161.48978893</c:v>
                </c:pt>
                <c:pt idx="83">
                  <c:v>15983.57230673</c:v>
                </c:pt>
                <c:pt idx="84">
                  <c:v>14061.48589333</c:v>
                </c:pt>
                <c:pt idx="85">
                  <c:v>17412.94832048</c:v>
                </c:pt>
                <c:pt idx="86">
                  <c:v>16925.46359248</c:v>
                </c:pt>
                <c:pt idx="87">
                  <c:v>15517.40624328</c:v>
                </c:pt>
                <c:pt idx="88">
                  <c:v>16998.47819148</c:v>
                </c:pt>
                <c:pt idx="89">
                  <c:v>18590.73084263</c:v>
                </c:pt>
                <c:pt idx="90">
                  <c:v>18315.88377478</c:v>
                </c:pt>
                <c:pt idx="91">
                  <c:v>17438.15883098</c:v>
                </c:pt>
                <c:pt idx="92">
                  <c:v>3892.13672752999</c:v>
                </c:pt>
                <c:pt idx="93">
                  <c:v>5380.70022637999</c:v>
                </c:pt>
                <c:pt idx="94">
                  <c:v>7662.90334772999</c:v>
                </c:pt>
                <c:pt idx="95">
                  <c:v>7127.89321307999</c:v>
                </c:pt>
                <c:pt idx="96">
                  <c:v>8526.55371972999</c:v>
                </c:pt>
                <c:pt idx="97">
                  <c:v>10459.61589048</c:v>
                </c:pt>
                <c:pt idx="98">
                  <c:v>10182.26725468</c:v>
                </c:pt>
                <c:pt idx="99">
                  <c:v>9452.13481992999</c:v>
                </c:pt>
                <c:pt idx="100">
                  <c:v>10858.27810843</c:v>
                </c:pt>
                <c:pt idx="101">
                  <c:v>12728.90630603</c:v>
                </c:pt>
                <c:pt idx="102">
                  <c:v>12441.54701403</c:v>
                </c:pt>
                <c:pt idx="103">
                  <c:v>11716.41771518</c:v>
                </c:pt>
                <c:pt idx="104">
                  <c:v>13269.08810353</c:v>
                </c:pt>
                <c:pt idx="105">
                  <c:v>15571.73343968</c:v>
                </c:pt>
                <c:pt idx="106">
                  <c:v>15094.25498348</c:v>
                </c:pt>
                <c:pt idx="107">
                  <c:v>14179.00652043</c:v>
                </c:pt>
                <c:pt idx="108">
                  <c:v>14767.86928408</c:v>
                </c:pt>
                <c:pt idx="109">
                  <c:v>16071.63681583</c:v>
                </c:pt>
                <c:pt idx="110">
                  <c:v>15861.83051468</c:v>
                </c:pt>
                <c:pt idx="111">
                  <c:v>15381.85487493</c:v>
                </c:pt>
                <c:pt idx="112">
                  <c:v>17055.20557208</c:v>
                </c:pt>
                <c:pt idx="113">
                  <c:v>18772.88737273</c:v>
                </c:pt>
                <c:pt idx="114">
                  <c:v>18295.41330093</c:v>
                </c:pt>
                <c:pt idx="115">
                  <c:v>17502.72412983</c:v>
                </c:pt>
                <c:pt idx="116">
                  <c:v>19475.73685298</c:v>
                </c:pt>
                <c:pt idx="117">
                  <c:v>21760.90190428</c:v>
                </c:pt>
                <c:pt idx="118">
                  <c:v>21273.42156068</c:v>
                </c:pt>
                <c:pt idx="119">
                  <c:v>20390.68909658</c:v>
                </c:pt>
                <c:pt idx="120">
                  <c:v>22902.77778973</c:v>
                </c:pt>
                <c:pt idx="121">
                  <c:v>25552.53163933</c:v>
                </c:pt>
                <c:pt idx="122">
                  <c:v>24782.37411738</c:v>
                </c:pt>
                <c:pt idx="123">
                  <c:v>23717.03157733</c:v>
                </c:pt>
                <c:pt idx="124">
                  <c:v>25640.09624508</c:v>
                </c:pt>
                <c:pt idx="125">
                  <c:v>27590.63870068</c:v>
                </c:pt>
                <c:pt idx="126">
                  <c:v>27200.71512273</c:v>
                </c:pt>
                <c:pt idx="127">
                  <c:v>26458.07484823</c:v>
                </c:pt>
                <c:pt idx="128">
                  <c:v>29981.83855593</c:v>
                </c:pt>
                <c:pt idx="129">
                  <c:v>32796.40651983</c:v>
                </c:pt>
                <c:pt idx="130">
                  <c:v>31538.43447883</c:v>
                </c:pt>
                <c:pt idx="131">
                  <c:v>30393.03737998</c:v>
                </c:pt>
                <c:pt idx="132">
                  <c:v>34188.99847903</c:v>
                </c:pt>
                <c:pt idx="133">
                  <c:v>26715.18551213</c:v>
                </c:pt>
                <c:pt idx="134">
                  <c:v>25272.10182723</c:v>
                </c:pt>
                <c:pt idx="135">
                  <c:v>23606.33913518</c:v>
                </c:pt>
                <c:pt idx="136">
                  <c:v>25561.86280468</c:v>
                </c:pt>
                <c:pt idx="137">
                  <c:v>28978.25200413</c:v>
                </c:pt>
                <c:pt idx="138">
                  <c:v>28575.82058643</c:v>
                </c:pt>
                <c:pt idx="139">
                  <c:v>27032.67856793</c:v>
                </c:pt>
                <c:pt idx="140">
                  <c:v>28643.60406073</c:v>
                </c:pt>
                <c:pt idx="141">
                  <c:v>29212.19806113</c:v>
                </c:pt>
                <c:pt idx="142">
                  <c:v>28884.81806633</c:v>
                </c:pt>
                <c:pt idx="143">
                  <c:v>27924.54138018</c:v>
                </c:pt>
                <c:pt idx="144">
                  <c:v>24571.63701858</c:v>
                </c:pt>
                <c:pt idx="145">
                  <c:v>27019.11900063</c:v>
                </c:pt>
                <c:pt idx="146">
                  <c:v>26574.16092778</c:v>
                </c:pt>
                <c:pt idx="147">
                  <c:v>25683.92814423</c:v>
                </c:pt>
                <c:pt idx="148">
                  <c:v>26528.21390278</c:v>
                </c:pt>
                <c:pt idx="149">
                  <c:v>28216.55208563</c:v>
                </c:pt>
                <c:pt idx="150">
                  <c:v>28019.24485543</c:v>
                </c:pt>
                <c:pt idx="151">
                  <c:v>27431.69302503</c:v>
                </c:pt>
                <c:pt idx="152">
                  <c:v>28652.53175603</c:v>
                </c:pt>
                <c:pt idx="153">
                  <c:v>30413.28387743</c:v>
                </c:pt>
                <c:pt idx="154">
                  <c:v>30165.94967263</c:v>
                </c:pt>
                <c:pt idx="155">
                  <c:v>29598.41915463</c:v>
                </c:pt>
                <c:pt idx="156">
                  <c:v>30877.21485088</c:v>
                </c:pt>
                <c:pt idx="157">
                  <c:v>32310.84031163</c:v>
                </c:pt>
                <c:pt idx="158">
                  <c:v>32086.02460278</c:v>
                </c:pt>
                <c:pt idx="159">
                  <c:v>31633.56621048</c:v>
                </c:pt>
                <c:pt idx="160">
                  <c:v>32790.00429718</c:v>
                </c:pt>
                <c:pt idx="161">
                  <c:v>33906.48306268</c:v>
                </c:pt>
                <c:pt idx="162">
                  <c:v>33646.64540253</c:v>
                </c:pt>
                <c:pt idx="163">
                  <c:v>33239.21523333</c:v>
                </c:pt>
                <c:pt idx="164">
                  <c:v>34298.25877718</c:v>
                </c:pt>
                <c:pt idx="165">
                  <c:v>35199.97098858</c:v>
                </c:pt>
                <c:pt idx="166">
                  <c:v>34980.15841563</c:v>
                </c:pt>
                <c:pt idx="167">
                  <c:v>34685.29441978</c:v>
                </c:pt>
                <c:pt idx="168">
                  <c:v>34624.53432403</c:v>
                </c:pt>
                <c:pt idx="169">
                  <c:v>35523.75373628</c:v>
                </c:pt>
                <c:pt idx="170">
                  <c:v>35338.96311463</c:v>
                </c:pt>
                <c:pt idx="171">
                  <c:v>34979.06273648</c:v>
                </c:pt>
                <c:pt idx="172">
                  <c:v>36385.21917818</c:v>
                </c:pt>
                <c:pt idx="173">
                  <c:v>37192.04718348</c:v>
                </c:pt>
                <c:pt idx="174">
                  <c:v>36852.15934893</c:v>
                </c:pt>
                <c:pt idx="175">
                  <c:v>36539.78876183</c:v>
                </c:pt>
                <c:pt idx="176">
                  <c:v>37761.14923643</c:v>
                </c:pt>
                <c:pt idx="177">
                  <c:v>38353.21945643</c:v>
                </c:pt>
                <c:pt idx="178">
                  <c:v>38033.34416548</c:v>
                </c:pt>
                <c:pt idx="179">
                  <c:v>37786.00996068</c:v>
                </c:pt>
                <c:pt idx="180">
                  <c:v>38899.99154263</c:v>
                </c:pt>
                <c:pt idx="181">
                  <c:v>39998.99002328</c:v>
                </c:pt>
                <c:pt idx="182">
                  <c:v>39659.10218873</c:v>
                </c:pt>
                <c:pt idx="183">
                  <c:v>39279.18926698</c:v>
                </c:pt>
                <c:pt idx="184">
                  <c:v>36662.03086868</c:v>
                </c:pt>
                <c:pt idx="185">
                  <c:v>38615.07050783</c:v>
                </c:pt>
                <c:pt idx="186">
                  <c:v>38012.51803853</c:v>
                </c:pt>
                <c:pt idx="187">
                  <c:v>37189.82758963</c:v>
                </c:pt>
                <c:pt idx="188">
                  <c:v>38423.67398198</c:v>
                </c:pt>
                <c:pt idx="189">
                  <c:v>39812.34575443</c:v>
                </c:pt>
                <c:pt idx="190">
                  <c:v>39522.48927888</c:v>
                </c:pt>
                <c:pt idx="191">
                  <c:v>39092.54061373</c:v>
                </c:pt>
                <c:pt idx="192">
                  <c:v>40401.30251258</c:v>
                </c:pt>
                <c:pt idx="193">
                  <c:v>41465.34480793</c:v>
                </c:pt>
                <c:pt idx="194">
                  <c:v>41130.46010928</c:v>
                </c:pt>
                <c:pt idx="195">
                  <c:v>40838.10206578</c:v>
                </c:pt>
                <c:pt idx="196">
                  <c:v>41669.90190658</c:v>
                </c:pt>
                <c:pt idx="197">
                  <c:v>43031.10904438</c:v>
                </c:pt>
                <c:pt idx="198">
                  <c:v>42843.81247038</c:v>
                </c:pt>
                <c:pt idx="199">
                  <c:v>42403.86191783</c:v>
                </c:pt>
                <c:pt idx="200">
                  <c:v>43145.76315083</c:v>
                </c:pt>
                <c:pt idx="201">
                  <c:v>43722.85465393</c:v>
                </c:pt>
                <c:pt idx="202">
                  <c:v>43513.04835278</c:v>
                </c:pt>
                <c:pt idx="203">
                  <c:v>43293.23577983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488454"/>
        <c:axId val="35055279"/>
      </c:lineChart>
      <c:catAx>
        <c:axId val="71488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55279"/>
        <c:crosses val="autoZero"/>
        <c:auto val="1"/>
        <c:lblAlgn val="ctr"/>
        <c:lblOffset val="100"/>
        <c:noMultiLvlLbl val="0"/>
      </c:catAx>
      <c:valAx>
        <c:axId val="35055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884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47520</xdr:colOff>
      <xdr:row>86</xdr:row>
      <xdr:rowOff>47520</xdr:rowOff>
    </xdr:from>
    <xdr:to>
      <xdr:col>30</xdr:col>
      <xdr:colOff>75240</xdr:colOff>
      <xdr:row>100</xdr:row>
      <xdr:rowOff>123120</xdr:rowOff>
    </xdr:to>
    <xdr:graphicFrame>
      <xdr:nvGraphicFramePr>
        <xdr:cNvPr id="0" name="Chart 3"/>
        <xdr:cNvGraphicFramePr/>
      </xdr:nvGraphicFramePr>
      <xdr:xfrm>
        <a:off x="21648960" y="16354440"/>
        <a:ext cx="56660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6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B248" activeCellId="0" sqref="B24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86"/>
    <col collapsed="false" customWidth="true" hidden="false" outlineLevel="0" max="2" min="2" style="1" width="10.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7</v>
      </c>
      <c r="K1" s="2" t="s">
        <v>8</v>
      </c>
    </row>
    <row r="2" customFormat="false" ht="15" hidden="false" customHeight="false" outlineLevel="0" collapsed="false">
      <c r="A2" s="4" t="n">
        <v>44593</v>
      </c>
      <c r="B2" s="4" t="str">
        <f aca="false">TEXT(A2,"dddd")</f>
        <v>Tuesday</v>
      </c>
      <c r="C2" s="1" t="n">
        <v>17529.449219</v>
      </c>
      <c r="D2" s="1" t="n">
        <v>17622.400391</v>
      </c>
      <c r="E2" s="1" t="n">
        <v>17244.550781</v>
      </c>
      <c r="F2" s="1" t="n">
        <v>17576.849609</v>
      </c>
      <c r="G2" s="1" t="n">
        <v>17576.849609</v>
      </c>
      <c r="H2" s="5" t="n">
        <f aca="false">IF(B2="Friday",CEILING(G2+250,50),0)</f>
        <v>0</v>
      </c>
      <c r="I2" s="5" t="n">
        <f aca="false">IF(B2="Friday",FLOOR(G2-250,50),0)</f>
        <v>0</v>
      </c>
    </row>
    <row r="3" customFormat="false" ht="15" hidden="false" customHeight="false" outlineLevel="0" collapsed="false">
      <c r="A3" s="4" t="n">
        <v>44594</v>
      </c>
      <c r="B3" s="4" t="str">
        <f aca="false">TEXT(A3,"dddd")</f>
        <v>Wednesday</v>
      </c>
      <c r="C3" s="1" t="n">
        <v>17706.199219</v>
      </c>
      <c r="D3" s="1" t="n">
        <v>17794.599609</v>
      </c>
      <c r="E3" s="1" t="n">
        <v>17674.800781</v>
      </c>
      <c r="F3" s="1" t="n">
        <v>17780</v>
      </c>
      <c r="G3" s="1" t="n">
        <v>17780</v>
      </c>
      <c r="H3" s="5" t="n">
        <f aca="false">IF(B3="Friday",CEILING(G3+250,50),0)</f>
        <v>0</v>
      </c>
      <c r="I3" s="5" t="n">
        <f aca="false">IF(B3="Friday",FLOOR(G3-250,50),0)</f>
        <v>0</v>
      </c>
    </row>
    <row r="4" customFormat="false" ht="15" hidden="false" customHeight="false" outlineLevel="0" collapsed="false">
      <c r="A4" s="4" t="n">
        <v>44595</v>
      </c>
      <c r="B4" s="4" t="str">
        <f aca="false">TEXT(A4,"dddd")</f>
        <v>Thursday</v>
      </c>
      <c r="C4" s="1" t="n">
        <v>17767.75</v>
      </c>
      <c r="D4" s="1" t="n">
        <v>17781.150391</v>
      </c>
      <c r="E4" s="1" t="n">
        <v>17511.150391</v>
      </c>
      <c r="F4" s="1" t="n">
        <v>17560.199219</v>
      </c>
      <c r="G4" s="1" t="n">
        <v>17560.199219</v>
      </c>
      <c r="H4" s="5" t="n">
        <f aca="false">IF(B4="Friday",CEILING(G4+250,50),0)</f>
        <v>0</v>
      </c>
      <c r="I4" s="5" t="n">
        <f aca="false">IF(B4="Friday",FLOOR(G4-250,50),0)</f>
        <v>0</v>
      </c>
    </row>
    <row r="5" customFormat="false" ht="15" hidden="false" customHeight="false" outlineLevel="0" collapsed="false">
      <c r="A5" s="4" t="n">
        <v>44596</v>
      </c>
      <c r="B5" s="4" t="str">
        <f aca="false">TEXT(A5,"dddd")</f>
        <v>Friday</v>
      </c>
      <c r="C5" s="1" t="n">
        <v>17590.199219</v>
      </c>
      <c r="D5" s="1" t="n">
        <v>17617.800781</v>
      </c>
      <c r="E5" s="1" t="n">
        <v>17462.550781</v>
      </c>
      <c r="F5" s="1" t="n">
        <v>17516.300781</v>
      </c>
      <c r="G5" s="1" t="n">
        <v>17516.300781</v>
      </c>
      <c r="H5" s="5" t="n">
        <f aca="false">IF(B5="Friday",CEILING(G5+250,50),0)</f>
        <v>17800</v>
      </c>
      <c r="I5" s="5" t="n">
        <f aca="false">IF(B5="Friday",FLOOR(G5-250,50),0)</f>
        <v>17250</v>
      </c>
      <c r="J5" s="1" t="n">
        <f aca="false">IF(H5=0,0,H5+250)</f>
        <v>18050</v>
      </c>
      <c r="K5" s="1" t="n">
        <f aca="false">IF(I5=0,0,I5-250)</f>
        <v>17000</v>
      </c>
    </row>
    <row r="6" customFormat="false" ht="15" hidden="false" customHeight="false" outlineLevel="0" collapsed="false">
      <c r="A6" s="4" t="n">
        <v>44599</v>
      </c>
      <c r="B6" s="4" t="str">
        <f aca="false">TEXT(A6,"dddd")</f>
        <v>Monday</v>
      </c>
      <c r="C6" s="1" t="n">
        <v>17456.300781</v>
      </c>
      <c r="D6" s="1" t="n">
        <v>17536.75</v>
      </c>
      <c r="E6" s="1" t="n">
        <v>17119.400391</v>
      </c>
      <c r="F6" s="1" t="n">
        <v>17213.599609</v>
      </c>
      <c r="G6" s="1" t="n">
        <v>17213.599609</v>
      </c>
      <c r="H6" s="5" t="n">
        <f aca="false">IF(B6="Friday",CEILING(G6+250,50),0)</f>
        <v>0</v>
      </c>
      <c r="I6" s="5" t="n">
        <f aca="false">IF(B6="Friday",FLOOR(G6-250,50),0)</f>
        <v>0</v>
      </c>
      <c r="J6" s="1" t="n">
        <f aca="false">IF(H6=0,0,H6+250)</f>
        <v>0</v>
      </c>
      <c r="K6" s="1" t="n">
        <f aca="false">IF(I6=0,0,I6-250)</f>
        <v>0</v>
      </c>
    </row>
    <row r="7" customFormat="false" ht="15" hidden="false" customHeight="false" outlineLevel="0" collapsed="false">
      <c r="A7" s="4" t="n">
        <v>44600</v>
      </c>
      <c r="B7" s="4" t="str">
        <f aca="false">TEXT(A7,"dddd")</f>
        <v>Tuesday</v>
      </c>
      <c r="C7" s="1" t="n">
        <v>17279.849609</v>
      </c>
      <c r="D7" s="1" t="n">
        <v>17306.449219</v>
      </c>
      <c r="E7" s="1" t="n">
        <v>17043.650391</v>
      </c>
      <c r="F7" s="1" t="n">
        <v>17266.75</v>
      </c>
      <c r="G7" s="1" t="n">
        <v>17266.75</v>
      </c>
      <c r="H7" s="5" t="n">
        <f aca="false">IF(B7="Friday",CEILING(G7+250,50),0)</f>
        <v>0</v>
      </c>
      <c r="I7" s="5" t="n">
        <f aca="false">IF(B7="Friday",FLOOR(G7-250,50),0)</f>
        <v>0</v>
      </c>
      <c r="J7" s="1" t="n">
        <f aca="false">IF(H7=0,0,H7+250)</f>
        <v>0</v>
      </c>
      <c r="K7" s="1" t="n">
        <f aca="false">IF(I7=0,0,I7-250)</f>
        <v>0</v>
      </c>
    </row>
    <row r="8" customFormat="false" ht="15" hidden="false" customHeight="false" outlineLevel="0" collapsed="false">
      <c r="A8" s="4" t="n">
        <v>44601</v>
      </c>
      <c r="B8" s="4" t="str">
        <f aca="false">TEXT(A8,"dddd")</f>
        <v>Wednesday</v>
      </c>
      <c r="C8" s="1" t="n">
        <v>17370.099609</v>
      </c>
      <c r="D8" s="1" t="n">
        <v>17477.150391</v>
      </c>
      <c r="E8" s="1" t="n">
        <v>17339</v>
      </c>
      <c r="F8" s="1" t="n">
        <v>17463.800781</v>
      </c>
      <c r="G8" s="1" t="n">
        <v>17463.800781</v>
      </c>
      <c r="H8" s="5" t="n">
        <f aca="false">IF(B8="Friday",CEILING(G8+250,50),0)</f>
        <v>0</v>
      </c>
      <c r="I8" s="5" t="n">
        <f aca="false">IF(B8="Friday",FLOOR(G8-250,50),0)</f>
        <v>0</v>
      </c>
      <c r="J8" s="1" t="n">
        <f aca="false">IF(H8=0,0,H8+250)</f>
        <v>0</v>
      </c>
      <c r="K8" s="1" t="n">
        <f aca="false">IF(I8=0,0,I8-250)</f>
        <v>0</v>
      </c>
    </row>
    <row r="9" customFormat="false" ht="15" hidden="false" customHeight="false" outlineLevel="0" collapsed="false">
      <c r="A9" s="4" t="n">
        <v>44602</v>
      </c>
      <c r="B9" s="4" t="str">
        <f aca="false">TEXT(A9,"dddd")</f>
        <v>Thursday</v>
      </c>
      <c r="C9" s="1" t="n">
        <v>17554.099609</v>
      </c>
      <c r="D9" s="1" t="n">
        <v>17639.449219</v>
      </c>
      <c r="E9" s="1" t="n">
        <v>17427.150391</v>
      </c>
      <c r="F9" s="1" t="n">
        <v>17605.849609</v>
      </c>
      <c r="G9" s="1" t="n">
        <v>17605.849609</v>
      </c>
      <c r="H9" s="5" t="n">
        <f aca="false">IF(B9="Friday",CEILING(G9+250,50),0)</f>
        <v>0</v>
      </c>
      <c r="I9" s="5" t="n">
        <f aca="false">IF(B9="Friday",FLOOR(G9-250,50),0)</f>
        <v>0</v>
      </c>
      <c r="J9" s="1" t="n">
        <f aca="false">IF(H9=0,0,H9+250)</f>
        <v>0</v>
      </c>
      <c r="K9" s="1" t="n">
        <f aca="false">IF(I9=0,0,I9-250)</f>
        <v>0</v>
      </c>
    </row>
    <row r="10" customFormat="false" ht="15" hidden="false" customHeight="false" outlineLevel="0" collapsed="false">
      <c r="A10" s="4" t="n">
        <v>44603</v>
      </c>
      <c r="B10" s="4" t="str">
        <f aca="false">TEXT(A10,"dddd")</f>
        <v>Friday</v>
      </c>
      <c r="C10" s="1" t="n">
        <v>17451</v>
      </c>
      <c r="D10" s="1" t="n">
        <v>17454.75</v>
      </c>
      <c r="E10" s="1" t="n">
        <v>17303</v>
      </c>
      <c r="F10" s="1" t="n">
        <v>17374.75</v>
      </c>
      <c r="G10" s="1" t="n">
        <v>17374.75</v>
      </c>
      <c r="H10" s="5" t="n">
        <f aca="false">IF(B10="Friday",CEILING(G10+250,50),0)</f>
        <v>17650</v>
      </c>
      <c r="I10" s="5" t="n">
        <f aca="false">IF(B10="Friday",FLOOR(G10-250,50),0)</f>
        <v>17100</v>
      </c>
      <c r="J10" s="1" t="n">
        <f aca="false">IF(H10=0,0,H10+250)</f>
        <v>17900</v>
      </c>
      <c r="K10" s="1" t="n">
        <f aca="false">IF(I10=0,0,I10-250)</f>
        <v>16850</v>
      </c>
    </row>
    <row r="11" customFormat="false" ht="15" hidden="false" customHeight="false" outlineLevel="0" collapsed="false">
      <c r="A11" s="4" t="n">
        <v>44606</v>
      </c>
      <c r="B11" s="4" t="str">
        <f aca="false">TEXT(A11,"dddd")</f>
        <v>Monday</v>
      </c>
      <c r="C11" s="1" t="n">
        <v>17076.150391</v>
      </c>
      <c r="D11" s="1" t="n">
        <v>17099.5</v>
      </c>
      <c r="E11" s="1" t="n">
        <v>16809.650391</v>
      </c>
      <c r="F11" s="1" t="n">
        <v>16842.800781</v>
      </c>
      <c r="G11" s="1" t="n">
        <v>16842.800781</v>
      </c>
      <c r="H11" s="5" t="n">
        <f aca="false">IF(B11="Friday",CEILING(G11+250,50),0)</f>
        <v>0</v>
      </c>
      <c r="I11" s="5" t="n">
        <f aca="false">IF(B11="Friday",FLOOR(G11-250,50),0)</f>
        <v>0</v>
      </c>
      <c r="J11" s="1" t="n">
        <f aca="false">IF(H11=0,0,H11+250)</f>
        <v>0</v>
      </c>
      <c r="K11" s="1" t="n">
        <f aca="false">IF(I11=0,0,I11-250)</f>
        <v>0</v>
      </c>
    </row>
    <row r="12" customFormat="false" ht="15" hidden="false" customHeight="false" outlineLevel="0" collapsed="false">
      <c r="A12" s="4" t="n">
        <v>44607</v>
      </c>
      <c r="B12" s="4" t="str">
        <f aca="false">TEXT(A12,"dddd")</f>
        <v>Tuesday</v>
      </c>
      <c r="C12" s="1" t="n">
        <v>16933.25</v>
      </c>
      <c r="D12" s="1" t="n">
        <v>17375</v>
      </c>
      <c r="E12" s="1" t="n">
        <v>16839.25</v>
      </c>
      <c r="F12" s="1" t="n">
        <v>17352.449219</v>
      </c>
      <c r="G12" s="1" t="n">
        <v>17352.449219</v>
      </c>
      <c r="H12" s="5" t="n">
        <f aca="false">IF(B12="Friday",CEILING(G12+250,50),0)</f>
        <v>0</v>
      </c>
      <c r="I12" s="5" t="n">
        <f aca="false">IF(B12="Friday",FLOOR(G12-250,50),0)</f>
        <v>0</v>
      </c>
      <c r="J12" s="1" t="n">
        <f aca="false">IF(H12=0,0,H12+250)</f>
        <v>0</v>
      </c>
      <c r="K12" s="1" t="n">
        <f aca="false">IF(I12=0,0,I12-250)</f>
        <v>0</v>
      </c>
    </row>
    <row r="13" customFormat="false" ht="15" hidden="false" customHeight="false" outlineLevel="0" collapsed="false">
      <c r="A13" s="4" t="n">
        <v>44608</v>
      </c>
      <c r="B13" s="4" t="str">
        <f aca="false">TEXT(A13,"dddd")</f>
        <v>Wednesday</v>
      </c>
      <c r="C13" s="1" t="n">
        <v>17408.449219</v>
      </c>
      <c r="D13" s="1" t="n">
        <v>17490.599609</v>
      </c>
      <c r="E13" s="1" t="n">
        <v>17257.699219</v>
      </c>
      <c r="F13" s="1" t="n">
        <v>17322.199219</v>
      </c>
      <c r="G13" s="1" t="n">
        <v>17322.199219</v>
      </c>
      <c r="H13" s="5" t="n">
        <f aca="false">IF(B13="Friday",CEILING(G13+250,50),0)</f>
        <v>0</v>
      </c>
      <c r="I13" s="5" t="n">
        <f aca="false">IF(B13="Friday",FLOOR(G13-250,50),0)</f>
        <v>0</v>
      </c>
      <c r="J13" s="1" t="n">
        <f aca="false">IF(H13=0,0,H13+250)</f>
        <v>0</v>
      </c>
      <c r="K13" s="1" t="n">
        <f aca="false">IF(I13=0,0,I13-250)</f>
        <v>0</v>
      </c>
    </row>
    <row r="14" customFormat="false" ht="15" hidden="false" customHeight="false" outlineLevel="0" collapsed="false">
      <c r="A14" s="4" t="n">
        <v>44609</v>
      </c>
      <c r="B14" s="4" t="str">
        <f aca="false">TEXT(A14,"dddd")</f>
        <v>Thursday</v>
      </c>
      <c r="C14" s="1" t="n">
        <v>17396.550781</v>
      </c>
      <c r="D14" s="1" t="n">
        <v>17442.900391</v>
      </c>
      <c r="E14" s="1" t="n">
        <v>17235.849609</v>
      </c>
      <c r="F14" s="1" t="n">
        <v>17304.599609</v>
      </c>
      <c r="G14" s="1" t="n">
        <v>17304.599609</v>
      </c>
      <c r="H14" s="5" t="n">
        <f aca="false">IF(B14="Friday",CEILING(G14+250,50),0)</f>
        <v>0</v>
      </c>
      <c r="I14" s="5" t="n">
        <f aca="false">IF(B14="Friday",FLOOR(G14-250,50),0)</f>
        <v>0</v>
      </c>
      <c r="J14" s="1" t="n">
        <f aca="false">IF(H14=0,0,H14+250)</f>
        <v>0</v>
      </c>
      <c r="K14" s="1" t="n">
        <f aca="false">IF(I14=0,0,I14-250)</f>
        <v>0</v>
      </c>
    </row>
    <row r="15" customFormat="false" ht="15" hidden="false" customHeight="false" outlineLevel="0" collapsed="false">
      <c r="A15" s="4" t="n">
        <v>44610</v>
      </c>
      <c r="B15" s="4" t="str">
        <f aca="false">TEXT(A15,"dddd")</f>
        <v>Friday</v>
      </c>
      <c r="C15" s="1" t="n">
        <v>17236.050781</v>
      </c>
      <c r="D15" s="1" t="n">
        <v>17380.800781</v>
      </c>
      <c r="E15" s="1" t="n">
        <v>17219.199219</v>
      </c>
      <c r="F15" s="1" t="n">
        <v>17276.300781</v>
      </c>
      <c r="G15" s="1" t="n">
        <v>17276.300781</v>
      </c>
      <c r="H15" s="5" t="n">
        <f aca="false">IF(B15="Friday",CEILING(G15+250,50),0)</f>
        <v>17550</v>
      </c>
      <c r="I15" s="5" t="n">
        <f aca="false">IF(B15="Friday",FLOOR(G15-250,50),0)</f>
        <v>17000</v>
      </c>
      <c r="J15" s="1" t="n">
        <f aca="false">IF(H15=0,0,H15+250)</f>
        <v>17800</v>
      </c>
      <c r="K15" s="1" t="n">
        <f aca="false">IF(I15=0,0,I15-250)</f>
        <v>16750</v>
      </c>
    </row>
    <row r="16" customFormat="false" ht="15" hidden="false" customHeight="false" outlineLevel="0" collapsed="false">
      <c r="A16" s="4" t="n">
        <v>44613</v>
      </c>
      <c r="B16" s="4" t="str">
        <f aca="false">TEXT(A16,"dddd")</f>
        <v>Monday</v>
      </c>
      <c r="C16" s="1" t="n">
        <v>17192.25</v>
      </c>
      <c r="D16" s="1" t="n">
        <v>17351.050781</v>
      </c>
      <c r="E16" s="1" t="n">
        <v>17070.699219</v>
      </c>
      <c r="F16" s="1" t="n">
        <v>17206.650391</v>
      </c>
      <c r="G16" s="1" t="n">
        <v>17206.650391</v>
      </c>
      <c r="H16" s="5" t="n">
        <f aca="false">IF(B16="Friday",CEILING(G16+250,50),0)</f>
        <v>0</v>
      </c>
      <c r="I16" s="5" t="n">
        <f aca="false">IF(B16="Friday",FLOOR(G16-250,50),0)</f>
        <v>0</v>
      </c>
      <c r="J16" s="1" t="n">
        <f aca="false">IF(H16=0,0,H16+250)</f>
        <v>0</v>
      </c>
      <c r="K16" s="1" t="n">
        <f aca="false">IF(I16=0,0,I16-250)</f>
        <v>0</v>
      </c>
    </row>
    <row r="17" customFormat="false" ht="15" hidden="false" customHeight="false" outlineLevel="0" collapsed="false">
      <c r="A17" s="4" t="n">
        <v>44614</v>
      </c>
      <c r="B17" s="4" t="str">
        <f aca="false">TEXT(A17,"dddd")</f>
        <v>Tuesday</v>
      </c>
      <c r="C17" s="1" t="n">
        <v>16847.949219</v>
      </c>
      <c r="D17" s="1" t="n">
        <v>17148.550781</v>
      </c>
      <c r="E17" s="1" t="n">
        <v>16843.800781</v>
      </c>
      <c r="F17" s="1" t="n">
        <v>17092.199219</v>
      </c>
      <c r="G17" s="1" t="n">
        <v>17092.199219</v>
      </c>
      <c r="H17" s="5" t="n">
        <f aca="false">IF(B17="Friday",CEILING(G17+250,50),0)</f>
        <v>0</v>
      </c>
      <c r="I17" s="5" t="n">
        <f aca="false">IF(B17="Friday",FLOOR(G17-250,50),0)</f>
        <v>0</v>
      </c>
      <c r="J17" s="1" t="n">
        <f aca="false">IF(H17=0,0,H17+250)</f>
        <v>0</v>
      </c>
      <c r="K17" s="1" t="n">
        <f aca="false">IF(I17=0,0,I17-250)</f>
        <v>0</v>
      </c>
    </row>
    <row r="18" customFormat="false" ht="15" hidden="false" customHeight="false" outlineLevel="0" collapsed="false">
      <c r="A18" s="4" t="n">
        <v>44615</v>
      </c>
      <c r="B18" s="4" t="str">
        <f aca="false">TEXT(A18,"dddd")</f>
        <v>Wednesday</v>
      </c>
      <c r="C18" s="1" t="n">
        <v>17194.5</v>
      </c>
      <c r="D18" s="1" t="n">
        <f aca="false">INDEX(Nifty!A1:K251,MATCH('Iron Condor (Hedge)'!B18,Nifty!A1:A251),)</f>
        <v>16456</v>
      </c>
      <c r="E18" s="1" t="n">
        <v>17027.849609</v>
      </c>
      <c r="F18" s="1" t="n">
        <v>17063.25</v>
      </c>
      <c r="G18" s="1" t="n">
        <v>17063.25</v>
      </c>
      <c r="H18" s="5" t="n">
        <f aca="false">IF(B18="Friday",CEILING(G18+250,50),0)</f>
        <v>0</v>
      </c>
      <c r="I18" s="5" t="n">
        <f aca="false">IF(B18="Friday",FLOOR(G18-250,50),0)</f>
        <v>0</v>
      </c>
      <c r="J18" s="1" t="n">
        <f aca="false">IF(H18=0,0,H18+250)</f>
        <v>0</v>
      </c>
      <c r="K18" s="1" t="n">
        <f aca="false">IF(I18=0,0,I18-250)</f>
        <v>0</v>
      </c>
    </row>
    <row r="19" customFormat="false" ht="15" hidden="false" customHeight="false" outlineLevel="0" collapsed="false">
      <c r="A19" s="4" t="n">
        <v>44616</v>
      </c>
      <c r="B19" s="4" t="str">
        <f aca="false">TEXT(A19,"dddd")</f>
        <v>Thursday</v>
      </c>
      <c r="C19" s="1" t="n">
        <v>16548.900391</v>
      </c>
      <c r="D19" s="1" t="n">
        <v>16705.25</v>
      </c>
      <c r="E19" s="1" t="n">
        <v>16203.25</v>
      </c>
      <c r="F19" s="1" t="n">
        <v>16247.950195</v>
      </c>
      <c r="G19" s="1" t="n">
        <v>16247.950195</v>
      </c>
      <c r="H19" s="5" t="n">
        <f aca="false">IF(B19="Friday",CEILING(G19+250,50),0)</f>
        <v>0</v>
      </c>
      <c r="I19" s="5" t="n">
        <f aca="false">IF(B19="Friday",FLOOR(G19-250,50),0)</f>
        <v>0</v>
      </c>
      <c r="J19" s="1" t="n">
        <f aca="false">IF(H19=0,0,H19+250)</f>
        <v>0</v>
      </c>
      <c r="K19" s="1" t="n">
        <f aca="false">IF(I19=0,0,I19-250)</f>
        <v>0</v>
      </c>
    </row>
    <row r="20" customFormat="false" ht="15" hidden="false" customHeight="false" outlineLevel="0" collapsed="false">
      <c r="A20" s="4" t="n">
        <v>44617</v>
      </c>
      <c r="B20" s="4" t="str">
        <f aca="false">TEXT(A20,"dddd")</f>
        <v>Friday</v>
      </c>
      <c r="C20" s="1" t="n">
        <v>16515.650391</v>
      </c>
      <c r="D20" s="1" t="n">
        <v>16748.800781</v>
      </c>
      <c r="E20" s="1" t="n">
        <v>16478.300781</v>
      </c>
      <c r="F20" s="1" t="n">
        <v>16658.400391</v>
      </c>
      <c r="G20" s="1" t="n">
        <v>16658.400391</v>
      </c>
      <c r="H20" s="5" t="n">
        <f aca="false">IF(B20="Friday",CEILING(G20+250,50),0)</f>
        <v>16950</v>
      </c>
      <c r="I20" s="5" t="n">
        <f aca="false">IF(B20="Friday",FLOOR(G20-250,50),0)</f>
        <v>16400</v>
      </c>
      <c r="J20" s="1" t="n">
        <f aca="false">IF(H20=0,0,H20+250)</f>
        <v>17200</v>
      </c>
      <c r="K20" s="1" t="n">
        <f aca="false">IF(I20=0,0,I20-250)</f>
        <v>16150</v>
      </c>
    </row>
    <row r="21" customFormat="false" ht="15" hidden="false" customHeight="false" outlineLevel="0" collapsed="false">
      <c r="A21" s="4" t="n">
        <v>44620</v>
      </c>
      <c r="B21" s="4" t="str">
        <f aca="false">TEXT(A21,"dddd")</f>
        <v>Monday</v>
      </c>
      <c r="C21" s="1" t="n">
        <v>16481.599609</v>
      </c>
      <c r="D21" s="1" t="n">
        <v>16815.900391</v>
      </c>
      <c r="E21" s="1" t="n">
        <v>16356.299805</v>
      </c>
      <c r="F21" s="1" t="n">
        <v>16793.900391</v>
      </c>
      <c r="G21" s="1" t="n">
        <v>16793.900391</v>
      </c>
      <c r="H21" s="5" t="n">
        <f aca="false">IF(B21="Friday",CEILING(G21+250,50),0)</f>
        <v>0</v>
      </c>
      <c r="I21" s="5" t="n">
        <f aca="false">IF(B21="Friday",FLOOR(G21-250,50),0)</f>
        <v>0</v>
      </c>
      <c r="J21" s="1" t="n">
        <f aca="false">IF(H21=0,0,H21+250)</f>
        <v>0</v>
      </c>
      <c r="K21" s="1" t="n">
        <f aca="false">IF(I21=0,0,I21-250)</f>
        <v>0</v>
      </c>
    </row>
    <row r="22" customFormat="false" ht="15" hidden="false" customHeight="false" outlineLevel="0" collapsed="false">
      <c r="A22" s="4" t="n">
        <v>44622</v>
      </c>
      <c r="B22" s="4" t="str">
        <f aca="false">TEXT(A22,"dddd")</f>
        <v>Wednesday</v>
      </c>
      <c r="C22" s="1" t="n">
        <v>16593.099609</v>
      </c>
      <c r="D22" s="1" t="n">
        <v>16678.5</v>
      </c>
      <c r="E22" s="1" t="n">
        <v>16478.650391</v>
      </c>
      <c r="F22" s="1" t="n">
        <v>16605.949219</v>
      </c>
      <c r="G22" s="1" t="n">
        <v>16605.949219</v>
      </c>
      <c r="H22" s="5" t="n">
        <f aca="false">IF(B22="Friday",CEILING(G22+250,50),0)</f>
        <v>0</v>
      </c>
      <c r="I22" s="5" t="n">
        <f aca="false">IF(B22="Friday",FLOOR(G22-250,50),0)</f>
        <v>0</v>
      </c>
      <c r="J22" s="1" t="n">
        <f aca="false">IF(H22=0,0,H22+250)</f>
        <v>0</v>
      </c>
      <c r="K22" s="1" t="n">
        <f aca="false">IF(I22=0,0,I22-250)</f>
        <v>0</v>
      </c>
    </row>
    <row r="23" customFormat="false" ht="15" hidden="false" customHeight="false" outlineLevel="0" collapsed="false">
      <c r="A23" s="4" t="n">
        <v>44623</v>
      </c>
      <c r="B23" s="4" t="str">
        <f aca="false">TEXT(A23,"dddd")</f>
        <v>Thursday</v>
      </c>
      <c r="C23" s="1" t="n">
        <v>16723.199219</v>
      </c>
      <c r="D23" s="1" t="n">
        <v>16768.949219</v>
      </c>
      <c r="E23" s="1" t="n">
        <v>16442.949219</v>
      </c>
      <c r="F23" s="1" t="n">
        <v>16498.050781</v>
      </c>
      <c r="G23" s="1" t="n">
        <v>16498.050781</v>
      </c>
      <c r="H23" s="5" t="n">
        <f aca="false">IF(B23="Friday",CEILING(G23+250,50),0)</f>
        <v>0</v>
      </c>
      <c r="I23" s="5" t="n">
        <f aca="false">IF(B23="Friday",FLOOR(G23-250,50),0)</f>
        <v>0</v>
      </c>
      <c r="J23" s="1" t="n">
        <f aca="false">IF(H23=0,0,H23+250)</f>
        <v>0</v>
      </c>
      <c r="K23" s="1" t="n">
        <f aca="false">IF(I23=0,0,I23-250)</f>
        <v>0</v>
      </c>
    </row>
    <row r="24" customFormat="false" ht="15" hidden="false" customHeight="false" outlineLevel="0" collapsed="false">
      <c r="A24" s="4" t="n">
        <v>44624</v>
      </c>
      <c r="B24" s="4" t="str">
        <f aca="false">TEXT(A24,"dddd")</f>
        <v>Friday</v>
      </c>
      <c r="C24" s="1" t="n">
        <v>16339.450195</v>
      </c>
      <c r="D24" s="1" t="n">
        <v>16456</v>
      </c>
      <c r="E24" s="1" t="n">
        <v>16133.799805</v>
      </c>
      <c r="F24" s="1" t="n">
        <v>16245.349609</v>
      </c>
      <c r="G24" s="1" t="n">
        <v>16245.349609</v>
      </c>
      <c r="H24" s="5" t="n">
        <f aca="false">IF(B24="Friday",CEILING(G24+250,50),0)</f>
        <v>16500</v>
      </c>
      <c r="I24" s="5" t="n">
        <f aca="false">IF(B24="Friday",FLOOR(G24-250,50),0)</f>
        <v>15950</v>
      </c>
      <c r="J24" s="1" t="n">
        <f aca="false">IF(H24=0,0,H24+250)</f>
        <v>16750</v>
      </c>
      <c r="K24" s="1" t="n">
        <f aca="false">IF(I24=0,0,I24-250)</f>
        <v>15700</v>
      </c>
    </row>
    <row r="25" customFormat="false" ht="15" hidden="false" customHeight="false" outlineLevel="0" collapsed="false">
      <c r="A25" s="4" t="n">
        <v>44627</v>
      </c>
      <c r="B25" s="4" t="str">
        <f aca="false">TEXT(A25,"dddd")</f>
        <v>Monday</v>
      </c>
      <c r="C25" s="1" t="n">
        <v>15867.950195</v>
      </c>
      <c r="D25" s="1" t="n">
        <v>15944.599609</v>
      </c>
      <c r="E25" s="1" t="n">
        <v>15711.450195</v>
      </c>
      <c r="F25" s="1" t="n">
        <v>15863.150391</v>
      </c>
      <c r="G25" s="1" t="n">
        <v>15863.150391</v>
      </c>
      <c r="H25" s="5" t="n">
        <f aca="false">IF(B25="Friday",CEILING(G25+250,50),0)</f>
        <v>0</v>
      </c>
      <c r="I25" s="5" t="n">
        <f aca="false">IF(B25="Friday",FLOOR(G25-250,50),0)</f>
        <v>0</v>
      </c>
      <c r="J25" s="1" t="n">
        <f aca="false">IF(H25=0,0,H25+250)</f>
        <v>0</v>
      </c>
      <c r="K25" s="1" t="n">
        <f aca="false">IF(I25=0,0,I25-250)</f>
        <v>0</v>
      </c>
    </row>
    <row r="26" customFormat="false" ht="15" hidden="false" customHeight="false" outlineLevel="0" collapsed="false">
      <c r="A26" s="4" t="n">
        <v>44628</v>
      </c>
      <c r="B26" s="4" t="str">
        <f aca="false">TEXT(A26,"dddd")</f>
        <v>Tuesday</v>
      </c>
      <c r="C26" s="1" t="n">
        <v>15747.75</v>
      </c>
      <c r="D26" s="1" t="n">
        <v>16028.75</v>
      </c>
      <c r="E26" s="1" t="n">
        <v>15671.450195</v>
      </c>
      <c r="F26" s="1" t="n">
        <v>16013.450195</v>
      </c>
      <c r="G26" s="1" t="n">
        <v>16013.450195</v>
      </c>
      <c r="H26" s="5" t="n">
        <f aca="false">IF(B26="Friday",CEILING(G26+250,50),0)</f>
        <v>0</v>
      </c>
      <c r="I26" s="5" t="n">
        <f aca="false">IF(B26="Friday",FLOOR(G26-250,50),0)</f>
        <v>0</v>
      </c>
      <c r="J26" s="1" t="n">
        <f aca="false">IF(H26=0,0,H26+250)</f>
        <v>0</v>
      </c>
      <c r="K26" s="1" t="n">
        <f aca="false">IF(I26=0,0,I26-250)</f>
        <v>0</v>
      </c>
    </row>
    <row r="27" customFormat="false" ht="15" hidden="false" customHeight="false" outlineLevel="0" collapsed="false">
      <c r="A27" s="4" t="n">
        <v>44629</v>
      </c>
      <c r="B27" s="4" t="str">
        <f aca="false">TEXT(A27,"dddd")</f>
        <v>Wednesday</v>
      </c>
      <c r="C27" s="1" t="n">
        <v>16078</v>
      </c>
      <c r="D27" s="1" t="n">
        <v>16418.050781</v>
      </c>
      <c r="E27" s="1" t="n">
        <v>15990</v>
      </c>
      <c r="F27" s="1" t="n">
        <v>16345.349609</v>
      </c>
      <c r="G27" s="1" t="n">
        <v>16345.349609</v>
      </c>
      <c r="H27" s="5" t="n">
        <f aca="false">IF(B27="Friday",CEILING(G27+250,50),0)</f>
        <v>0</v>
      </c>
      <c r="I27" s="5" t="n">
        <f aca="false">IF(B27="Friday",FLOOR(G27-250,50),0)</f>
        <v>0</v>
      </c>
      <c r="J27" s="1" t="n">
        <f aca="false">IF(H27=0,0,H27+250)</f>
        <v>0</v>
      </c>
      <c r="K27" s="1" t="n">
        <f aca="false">IF(I27=0,0,I27-250)</f>
        <v>0</v>
      </c>
    </row>
    <row r="28" customFormat="false" ht="15" hidden="false" customHeight="false" outlineLevel="0" collapsed="false">
      <c r="A28" s="4" t="n">
        <v>44630</v>
      </c>
      <c r="B28" s="4" t="str">
        <f aca="false">TEXT(A28,"dddd")</f>
        <v>Thursday</v>
      </c>
      <c r="C28" s="1" t="n">
        <v>16757.099609</v>
      </c>
      <c r="D28" s="1" t="n">
        <v>16757.300781</v>
      </c>
      <c r="E28" s="1" t="n">
        <v>16447.900391</v>
      </c>
      <c r="F28" s="1" t="n">
        <v>16594.900391</v>
      </c>
      <c r="G28" s="1" t="n">
        <v>16594.900391</v>
      </c>
      <c r="H28" s="5" t="n">
        <f aca="false">IF(B28="Friday",CEILING(G28+250,50),0)</f>
        <v>0</v>
      </c>
      <c r="I28" s="5" t="n">
        <f aca="false">IF(B28="Friday",FLOOR(G28-250,50),0)</f>
        <v>0</v>
      </c>
      <c r="J28" s="1" t="n">
        <f aca="false">IF(H28=0,0,H28+250)</f>
        <v>0</v>
      </c>
      <c r="K28" s="1" t="n">
        <f aca="false">IF(I28=0,0,I28-250)</f>
        <v>0</v>
      </c>
    </row>
    <row r="29" customFormat="false" ht="15" hidden="false" customHeight="false" outlineLevel="0" collapsed="false">
      <c r="A29" s="4" t="n">
        <v>44631</v>
      </c>
      <c r="B29" s="4" t="str">
        <f aca="false">TEXT(A29,"dddd")</f>
        <v>Friday</v>
      </c>
      <c r="C29" s="1" t="n">
        <v>16528.800781</v>
      </c>
      <c r="D29" s="1" t="n">
        <v>16694.400391</v>
      </c>
      <c r="E29" s="1" t="n">
        <v>16470.900391</v>
      </c>
      <c r="F29" s="1" t="n">
        <v>16630.449219</v>
      </c>
      <c r="G29" s="1" t="n">
        <v>16630.449219</v>
      </c>
      <c r="H29" s="5" t="n">
        <f aca="false">IF(B29="Friday",CEILING(G29+250,50),0)</f>
        <v>16900</v>
      </c>
      <c r="I29" s="5" t="n">
        <f aca="false">IF(B29="Friday",FLOOR(G29-250,50),0)</f>
        <v>16350</v>
      </c>
      <c r="J29" s="1" t="n">
        <f aca="false">IF(H29=0,0,H29+250)</f>
        <v>17150</v>
      </c>
      <c r="K29" s="1" t="n">
        <f aca="false">IF(I29=0,0,I29-250)</f>
        <v>16100</v>
      </c>
    </row>
    <row r="30" customFormat="false" ht="15" hidden="false" customHeight="false" outlineLevel="0" collapsed="false">
      <c r="A30" s="4" t="n">
        <v>44634</v>
      </c>
      <c r="B30" s="4" t="str">
        <f aca="false">TEXT(A30,"dddd")</f>
        <v>Monday</v>
      </c>
      <c r="C30" s="1" t="n">
        <v>16633.699219</v>
      </c>
      <c r="D30" s="1" t="n">
        <v>16887.949219</v>
      </c>
      <c r="E30" s="1" t="n">
        <v>16606.5</v>
      </c>
      <c r="F30" s="1" t="n">
        <v>16871.300781</v>
      </c>
      <c r="G30" s="1" t="n">
        <v>16871.300781</v>
      </c>
      <c r="H30" s="5" t="n">
        <f aca="false">IF(B30="Friday",CEILING(G30+250,50),0)</f>
        <v>0</v>
      </c>
      <c r="I30" s="5" t="n">
        <f aca="false">IF(B30="Friday",FLOOR(G30-250,50),0)</f>
        <v>0</v>
      </c>
      <c r="J30" s="1" t="n">
        <f aca="false">IF(H30=0,0,H30+250)</f>
        <v>0</v>
      </c>
      <c r="K30" s="1" t="n">
        <f aca="false">IF(I30=0,0,I30-250)</f>
        <v>0</v>
      </c>
    </row>
    <row r="31" customFormat="false" ht="15" hidden="false" customHeight="false" outlineLevel="0" collapsed="false">
      <c r="A31" s="4" t="n">
        <v>44635</v>
      </c>
      <c r="B31" s="4" t="str">
        <f aca="false">TEXT(A31,"dddd")</f>
        <v>Tuesday</v>
      </c>
      <c r="C31" s="1" t="n">
        <v>16900.650391</v>
      </c>
      <c r="D31" s="1" t="n">
        <v>16927.75</v>
      </c>
      <c r="E31" s="1" t="n">
        <v>16555</v>
      </c>
      <c r="F31" s="1" t="n">
        <v>16663</v>
      </c>
      <c r="G31" s="1" t="n">
        <v>16663</v>
      </c>
      <c r="H31" s="5" t="n">
        <f aca="false">IF(B31="Friday",CEILING(G31+250,50),0)</f>
        <v>0</v>
      </c>
      <c r="I31" s="5" t="n">
        <f aca="false">IF(B31="Friday",FLOOR(G31-250,50),0)</f>
        <v>0</v>
      </c>
      <c r="J31" s="1" t="n">
        <f aca="false">IF(H31=0,0,H31+250)</f>
        <v>0</v>
      </c>
      <c r="K31" s="1" t="n">
        <f aca="false">IF(I31=0,0,I31-250)</f>
        <v>0</v>
      </c>
    </row>
    <row r="32" customFormat="false" ht="15" hidden="false" customHeight="false" outlineLevel="0" collapsed="false">
      <c r="A32" s="4" t="n">
        <v>44636</v>
      </c>
      <c r="B32" s="4" t="str">
        <f aca="false">TEXT(A32,"dddd")</f>
        <v>Wednesday</v>
      </c>
      <c r="C32" s="1" t="n">
        <v>16876.650391</v>
      </c>
      <c r="D32" s="1" t="n">
        <v>16987.900391</v>
      </c>
      <c r="E32" s="1" t="n">
        <v>16837.849609</v>
      </c>
      <c r="F32" s="1" t="n">
        <v>16975.349609</v>
      </c>
      <c r="G32" s="1" t="n">
        <v>16975.349609</v>
      </c>
      <c r="H32" s="5" t="n">
        <f aca="false">IF(B32="Friday",CEILING(G32+250,50),0)</f>
        <v>0</v>
      </c>
      <c r="I32" s="5" t="n">
        <f aca="false">IF(B32="Friday",FLOOR(G32-250,50),0)</f>
        <v>0</v>
      </c>
      <c r="J32" s="1" t="n">
        <f aca="false">IF(H32=0,0,H32+250)</f>
        <v>0</v>
      </c>
      <c r="K32" s="1" t="n">
        <f aca="false">IF(I32=0,0,I32-250)</f>
        <v>0</v>
      </c>
    </row>
    <row r="33" customFormat="false" ht="15" hidden="false" customHeight="false" outlineLevel="0" collapsed="false">
      <c r="A33" s="4" t="n">
        <v>44637</v>
      </c>
      <c r="B33" s="4" t="str">
        <f aca="false">TEXT(A33,"dddd")</f>
        <v>Thursday</v>
      </c>
      <c r="C33" s="1" t="n">
        <v>17202.900391</v>
      </c>
      <c r="D33" s="1" t="n">
        <v>17344.599609</v>
      </c>
      <c r="E33" s="1" t="n">
        <v>17175.75</v>
      </c>
      <c r="F33" s="1" t="n">
        <v>17287.050781</v>
      </c>
      <c r="G33" s="1" t="n">
        <v>17287.050781</v>
      </c>
      <c r="H33" s="5" t="n">
        <f aca="false">IF(B33="Friday",CEILING(G33+250,50),0)</f>
        <v>0</v>
      </c>
      <c r="I33" s="5" t="n">
        <f aca="false">IF(B33="Friday",FLOOR(G33-250,50),0)</f>
        <v>0</v>
      </c>
      <c r="J33" s="1" t="n">
        <f aca="false">IF(H33=0,0,H33+250)</f>
        <v>0</v>
      </c>
      <c r="K33" s="1" t="n">
        <f aca="false">IF(I33=0,0,I33-250)</f>
        <v>0</v>
      </c>
    </row>
    <row r="34" customFormat="false" ht="15" hidden="false" customHeight="false" outlineLevel="0" collapsed="false">
      <c r="A34" s="4" t="n">
        <v>44641</v>
      </c>
      <c r="B34" s="6" t="str">
        <f aca="false">TEXT(A34,"dddd")</f>
        <v>Monday</v>
      </c>
      <c r="C34" s="1" t="n">
        <v>17329.5</v>
      </c>
      <c r="D34" s="1" t="n">
        <v>17353.349609</v>
      </c>
      <c r="E34" s="1" t="n">
        <v>17096.400391</v>
      </c>
      <c r="F34" s="1" t="n">
        <v>17117.599609</v>
      </c>
      <c r="G34" s="1" t="n">
        <v>17117.599609</v>
      </c>
      <c r="H34" s="5" t="n">
        <f aca="false">IF(B34="Monday",CEILING(G34+250,50),0)</f>
        <v>17400</v>
      </c>
      <c r="I34" s="5" t="n">
        <f aca="false">IF(B34="Monday",FLOOR(G34-250,50),0)</f>
        <v>16850</v>
      </c>
      <c r="J34" s="1" t="n">
        <f aca="false">IF(H34=0,0,H34+250)</f>
        <v>17650</v>
      </c>
      <c r="K34" s="1" t="n">
        <f aca="false">IF(I34=0,0,I34-250)</f>
        <v>16600</v>
      </c>
    </row>
    <row r="35" customFormat="false" ht="15" hidden="false" customHeight="false" outlineLevel="0" collapsed="false">
      <c r="A35" s="4" t="n">
        <v>44642</v>
      </c>
      <c r="B35" s="4" t="str">
        <f aca="false">TEXT(A35,"dddd")</f>
        <v>Tuesday</v>
      </c>
      <c r="C35" s="1" t="n">
        <v>17120.400391</v>
      </c>
      <c r="D35" s="1" t="n">
        <v>17334.400391</v>
      </c>
      <c r="E35" s="1" t="n">
        <v>17006.300781</v>
      </c>
      <c r="F35" s="1" t="n">
        <v>17315.5</v>
      </c>
      <c r="G35" s="1" t="n">
        <v>17315.5</v>
      </c>
      <c r="H35" s="5" t="n">
        <f aca="false">IF(B35="Friday",CEILING(G35+250,50),0)</f>
        <v>0</v>
      </c>
      <c r="I35" s="5" t="n">
        <f aca="false">IF(B35="Friday",FLOOR(G35-250,50),0)</f>
        <v>0</v>
      </c>
      <c r="J35" s="1" t="n">
        <f aca="false">IF(H35=0,0,H35+250)</f>
        <v>0</v>
      </c>
      <c r="K35" s="1" t="n">
        <f aca="false">IF(I35=0,0,I35-250)</f>
        <v>0</v>
      </c>
    </row>
    <row r="36" customFormat="false" ht="15" hidden="false" customHeight="false" outlineLevel="0" collapsed="false">
      <c r="A36" s="4" t="n">
        <v>44643</v>
      </c>
      <c r="B36" s="4" t="str">
        <f aca="false">TEXT(A36,"dddd")</f>
        <v>Wednesday</v>
      </c>
      <c r="C36" s="1" t="n">
        <v>17405.050781</v>
      </c>
      <c r="D36" s="1" t="n">
        <v>17442.400391</v>
      </c>
      <c r="E36" s="1" t="n">
        <v>17199.599609</v>
      </c>
      <c r="F36" s="1" t="n">
        <v>17245.650391</v>
      </c>
      <c r="G36" s="1" t="n">
        <v>17245.650391</v>
      </c>
      <c r="H36" s="5" t="n">
        <f aca="false">IF(B36="Friday",CEILING(G36+250,50),0)</f>
        <v>0</v>
      </c>
      <c r="I36" s="5" t="n">
        <f aca="false">IF(B36="Friday",FLOOR(G36-250,50),0)</f>
        <v>0</v>
      </c>
      <c r="J36" s="1" t="n">
        <f aca="false">IF(H36=0,0,H36+250)</f>
        <v>0</v>
      </c>
      <c r="K36" s="1" t="n">
        <f aca="false">IF(I36=0,0,I36-250)</f>
        <v>0</v>
      </c>
    </row>
    <row r="37" customFormat="false" ht="15" hidden="false" customHeight="false" outlineLevel="0" collapsed="false">
      <c r="A37" s="4" t="n">
        <v>44644</v>
      </c>
      <c r="B37" s="4" t="str">
        <f aca="false">TEXT(A37,"dddd")</f>
        <v>Thursday</v>
      </c>
      <c r="C37" s="1" t="n">
        <v>17094.949219</v>
      </c>
      <c r="D37" s="1" t="n">
        <v>17291.75</v>
      </c>
      <c r="E37" s="1" t="n">
        <v>17091.150391</v>
      </c>
      <c r="F37" s="1" t="n">
        <v>17222.75</v>
      </c>
      <c r="G37" s="1" t="n">
        <v>17222.75</v>
      </c>
      <c r="H37" s="5" t="n">
        <f aca="false">IF(B37="Friday",CEILING(G37+250,50),0)</f>
        <v>0</v>
      </c>
      <c r="I37" s="5" t="n">
        <f aca="false">IF(B37="Friday",FLOOR(G37-250,50),0)</f>
        <v>0</v>
      </c>
      <c r="J37" s="1" t="n">
        <f aca="false">IF(H37=0,0,H37+250)</f>
        <v>0</v>
      </c>
      <c r="K37" s="1" t="n">
        <f aca="false">IF(I37=0,0,I37-250)</f>
        <v>0</v>
      </c>
    </row>
    <row r="38" customFormat="false" ht="15" hidden="false" customHeight="false" outlineLevel="0" collapsed="false">
      <c r="A38" s="4" t="n">
        <v>44645</v>
      </c>
      <c r="B38" s="4" t="str">
        <f aca="false">TEXT(A38,"dddd")</f>
        <v>Friday</v>
      </c>
      <c r="C38" s="1" t="n">
        <v>17289</v>
      </c>
      <c r="D38" s="1" t="n">
        <v>17294.900391</v>
      </c>
      <c r="E38" s="1" t="n">
        <v>17076.550781</v>
      </c>
      <c r="F38" s="1" t="n">
        <v>17153</v>
      </c>
      <c r="G38" s="1" t="n">
        <v>17153</v>
      </c>
      <c r="H38" s="5" t="n">
        <f aca="false">IF(B38="Friday",CEILING(G38+250,50),0)</f>
        <v>17450</v>
      </c>
      <c r="I38" s="5" t="n">
        <f aca="false">IF(B38="Friday",FLOOR(G38-250,50),0)</f>
        <v>16900</v>
      </c>
      <c r="J38" s="1" t="n">
        <f aca="false">IF(H38=0,0,H38+250)</f>
        <v>17700</v>
      </c>
      <c r="K38" s="1" t="n">
        <f aca="false">IF(I38=0,0,I38-250)</f>
        <v>16650</v>
      </c>
    </row>
    <row r="39" customFormat="false" ht="15" hidden="false" customHeight="false" outlineLevel="0" collapsed="false">
      <c r="A39" s="4" t="n">
        <v>44648</v>
      </c>
      <c r="B39" s="4" t="str">
        <f aca="false">TEXT(A39,"dddd")</f>
        <v>Monday</v>
      </c>
      <c r="C39" s="1" t="n">
        <v>17181.849609</v>
      </c>
      <c r="D39" s="1" t="n">
        <v>17235.099609</v>
      </c>
      <c r="E39" s="1" t="n">
        <v>17003.900391</v>
      </c>
      <c r="F39" s="1" t="n">
        <v>17222</v>
      </c>
      <c r="G39" s="1" t="n">
        <v>17222</v>
      </c>
      <c r="H39" s="5" t="n">
        <f aca="false">IF(B39="Friday",CEILING(G39+250,50),0)</f>
        <v>0</v>
      </c>
      <c r="I39" s="5" t="n">
        <f aca="false">IF(B39="Friday",FLOOR(G39-250,50),0)</f>
        <v>0</v>
      </c>
      <c r="J39" s="1" t="n">
        <f aca="false">IF(H39=0,0,H39+250)</f>
        <v>0</v>
      </c>
      <c r="K39" s="1" t="n">
        <f aca="false">IF(I39=0,0,I39-250)</f>
        <v>0</v>
      </c>
    </row>
    <row r="40" customFormat="false" ht="15" hidden="false" customHeight="false" outlineLevel="0" collapsed="false">
      <c r="A40" s="4" t="n">
        <v>44649</v>
      </c>
      <c r="B40" s="4" t="str">
        <f aca="false">TEXT(A40,"dddd")</f>
        <v>Tuesday</v>
      </c>
      <c r="C40" s="1" t="n">
        <v>17297.199219</v>
      </c>
      <c r="D40" s="1" t="n">
        <v>17343.650391</v>
      </c>
      <c r="E40" s="1" t="n">
        <v>17235.699219</v>
      </c>
      <c r="F40" s="1" t="n">
        <v>17325.300781</v>
      </c>
      <c r="G40" s="1" t="n">
        <v>17325.300781</v>
      </c>
      <c r="H40" s="5" t="n">
        <f aca="false">IF(B40="Friday",CEILING(G40+250,50),0)</f>
        <v>0</v>
      </c>
      <c r="I40" s="5" t="n">
        <f aca="false">IF(B40="Friday",FLOOR(G40-250,50),0)</f>
        <v>0</v>
      </c>
      <c r="J40" s="1" t="n">
        <f aca="false">IF(H40=0,0,H40+250)</f>
        <v>0</v>
      </c>
      <c r="K40" s="1" t="n">
        <f aca="false">IF(I40=0,0,I40-250)</f>
        <v>0</v>
      </c>
    </row>
    <row r="41" customFormat="false" ht="15" hidden="false" customHeight="false" outlineLevel="0" collapsed="false">
      <c r="A41" s="4" t="n">
        <v>44650</v>
      </c>
      <c r="B41" s="4" t="str">
        <f aca="false">TEXT(A41,"dddd")</f>
        <v>Wednesday</v>
      </c>
      <c r="C41" s="1" t="n">
        <v>17468.150391</v>
      </c>
      <c r="D41" s="1" t="n">
        <v>17522.5</v>
      </c>
      <c r="E41" s="1" t="n">
        <v>17387.199219</v>
      </c>
      <c r="F41" s="1" t="n">
        <v>17498.25</v>
      </c>
      <c r="G41" s="1" t="n">
        <v>17498.25</v>
      </c>
      <c r="H41" s="5" t="n">
        <f aca="false">IF(B41="Friday",CEILING(G41+250,50),0)</f>
        <v>0</v>
      </c>
      <c r="I41" s="5" t="n">
        <f aca="false">IF(B41="Friday",FLOOR(G41-250,50),0)</f>
        <v>0</v>
      </c>
      <c r="J41" s="1" t="n">
        <f aca="false">IF(H41=0,0,H41+250)</f>
        <v>0</v>
      </c>
      <c r="K41" s="1" t="n">
        <f aca="false">IF(I41=0,0,I41-250)</f>
        <v>0</v>
      </c>
    </row>
    <row r="42" customFormat="false" ht="15" hidden="false" customHeight="false" outlineLevel="0" collapsed="false">
      <c r="A42" s="4" t="n">
        <v>44651</v>
      </c>
      <c r="B42" s="4" t="str">
        <f aca="false">TEXT(A42,"dddd")</f>
        <v>Thursday</v>
      </c>
      <c r="C42" s="1" t="n">
        <v>17519.199219</v>
      </c>
      <c r="D42" s="1" t="n">
        <v>17559.800781</v>
      </c>
      <c r="E42" s="1" t="n">
        <v>17435.199219</v>
      </c>
      <c r="F42" s="1" t="n">
        <v>17464.75</v>
      </c>
      <c r="G42" s="1" t="n">
        <v>17464.75</v>
      </c>
      <c r="H42" s="5" t="n">
        <f aca="false">IF(B42="Friday",CEILING(G42+250,50),0)</f>
        <v>0</v>
      </c>
      <c r="I42" s="5" t="n">
        <f aca="false">IF(B42="Friday",FLOOR(G42-250,50),0)</f>
        <v>0</v>
      </c>
      <c r="J42" s="1" t="n">
        <f aca="false">IF(H42=0,0,H42+250)</f>
        <v>0</v>
      </c>
      <c r="K42" s="1" t="n">
        <f aca="false">IF(I42=0,0,I42-250)</f>
        <v>0</v>
      </c>
    </row>
    <row r="43" customFormat="false" ht="15" hidden="false" customHeight="false" outlineLevel="0" collapsed="false">
      <c r="A43" s="4" t="n">
        <v>44652</v>
      </c>
      <c r="B43" s="4" t="str">
        <f aca="false">TEXT(A43,"dddd")</f>
        <v>Friday</v>
      </c>
      <c r="C43" s="1" t="n">
        <v>17436.900391</v>
      </c>
      <c r="D43" s="1" t="n">
        <v>17703.699219</v>
      </c>
      <c r="E43" s="1" t="n">
        <v>17422.699219</v>
      </c>
      <c r="F43" s="1" t="n">
        <v>17670.449219</v>
      </c>
      <c r="G43" s="1" t="n">
        <v>17670.449219</v>
      </c>
      <c r="H43" s="5" t="n">
        <f aca="false">IF(B43="Friday",CEILING(G43+250,50),0)</f>
        <v>17950</v>
      </c>
      <c r="I43" s="5" t="n">
        <f aca="false">IF(B43="Friday",FLOOR(G43-250,50),0)</f>
        <v>17400</v>
      </c>
      <c r="J43" s="1" t="n">
        <f aca="false">IF(H43=0,0,H43+250)</f>
        <v>18200</v>
      </c>
      <c r="K43" s="1" t="n">
        <f aca="false">IF(I43=0,0,I43-250)</f>
        <v>17150</v>
      </c>
    </row>
    <row r="44" customFormat="false" ht="15" hidden="false" customHeight="false" outlineLevel="0" collapsed="false">
      <c r="A44" s="4" t="n">
        <v>44655</v>
      </c>
      <c r="B44" s="4" t="str">
        <f aca="false">TEXT(A44,"dddd")</f>
        <v>Monday</v>
      </c>
      <c r="C44" s="1" t="n">
        <v>17809.099609</v>
      </c>
      <c r="D44" s="1" t="n">
        <v>18114.650391</v>
      </c>
      <c r="E44" s="1" t="n">
        <v>17791.400391</v>
      </c>
      <c r="F44" s="1" t="n">
        <v>18053.400391</v>
      </c>
      <c r="G44" s="1" t="n">
        <v>18053.400391</v>
      </c>
      <c r="H44" s="5" t="n">
        <f aca="false">IF(B44="Friday",CEILING(G44+250,50),0)</f>
        <v>0</v>
      </c>
      <c r="I44" s="5" t="n">
        <f aca="false">IF(B44="Friday",FLOOR(G44-250,50),0)</f>
        <v>0</v>
      </c>
      <c r="J44" s="1" t="n">
        <f aca="false">IF(H44=0,0,H44+250)</f>
        <v>0</v>
      </c>
      <c r="K44" s="1" t="n">
        <f aca="false">IF(I44=0,0,I44-250)</f>
        <v>0</v>
      </c>
    </row>
    <row r="45" customFormat="false" ht="15" hidden="false" customHeight="false" outlineLevel="0" collapsed="false">
      <c r="A45" s="4" t="n">
        <v>44656</v>
      </c>
      <c r="B45" s="4" t="str">
        <f aca="false">TEXT(A45,"dddd")</f>
        <v>Tuesday</v>
      </c>
      <c r="C45" s="1" t="n">
        <v>18080.599609</v>
      </c>
      <c r="D45" s="1" t="n">
        <v>18095.449219</v>
      </c>
      <c r="E45" s="1" t="n">
        <v>17921.550781</v>
      </c>
      <c r="F45" s="1" t="n">
        <v>17957.400391</v>
      </c>
      <c r="G45" s="1" t="n">
        <v>17957.400391</v>
      </c>
      <c r="H45" s="5" t="n">
        <f aca="false">IF(B45="Friday",CEILING(G45+250,50),0)</f>
        <v>0</v>
      </c>
      <c r="I45" s="5" t="n">
        <f aca="false">IF(B45="Friday",FLOOR(G45-250,50),0)</f>
        <v>0</v>
      </c>
      <c r="J45" s="1" t="n">
        <f aca="false">IF(H45=0,0,H45+250)</f>
        <v>0</v>
      </c>
      <c r="K45" s="1" t="n">
        <f aca="false">IF(I45=0,0,I45-250)</f>
        <v>0</v>
      </c>
    </row>
    <row r="46" customFormat="false" ht="15" hidden="false" customHeight="false" outlineLevel="0" collapsed="false">
      <c r="A46" s="4" t="n">
        <v>44657</v>
      </c>
      <c r="B46" s="4" t="str">
        <f aca="false">TEXT(A46,"dddd")</f>
        <v>Wednesday</v>
      </c>
      <c r="C46" s="1" t="n">
        <v>17842.75</v>
      </c>
      <c r="D46" s="1" t="n">
        <v>17901</v>
      </c>
      <c r="E46" s="1" t="n">
        <v>17779.849609</v>
      </c>
      <c r="F46" s="1" t="n">
        <v>17807.650391</v>
      </c>
      <c r="G46" s="1" t="n">
        <v>17807.650391</v>
      </c>
      <c r="H46" s="5" t="n">
        <f aca="false">IF(B46="Friday",CEILING(G46+250,50),0)</f>
        <v>0</v>
      </c>
      <c r="I46" s="5" t="n">
        <f aca="false">IF(B46="Friday",FLOOR(G46-250,50),0)</f>
        <v>0</v>
      </c>
      <c r="J46" s="1" t="n">
        <f aca="false">IF(H46=0,0,H46+250)</f>
        <v>0</v>
      </c>
      <c r="K46" s="1" t="n">
        <f aca="false">IF(I46=0,0,I46-250)</f>
        <v>0</v>
      </c>
    </row>
    <row r="47" customFormat="false" ht="15" hidden="false" customHeight="false" outlineLevel="0" collapsed="false">
      <c r="A47" s="4" t="n">
        <v>44658</v>
      </c>
      <c r="B47" s="4" t="str">
        <f aca="false">TEXT(A47,"dddd")</f>
        <v>Thursday</v>
      </c>
      <c r="C47" s="1" t="n">
        <v>17723.300781</v>
      </c>
      <c r="D47" s="1" t="n">
        <v>17787.5</v>
      </c>
      <c r="E47" s="1" t="n">
        <v>17623.699219</v>
      </c>
      <c r="F47" s="1" t="n">
        <v>17639.550781</v>
      </c>
      <c r="G47" s="1" t="n">
        <v>17639.550781</v>
      </c>
      <c r="H47" s="5" t="n">
        <f aca="false">IF(B47="Friday",CEILING(G47+250,50),0)</f>
        <v>0</v>
      </c>
      <c r="I47" s="5" t="n">
        <f aca="false">IF(B47="Friday",FLOOR(G47-250,50),0)</f>
        <v>0</v>
      </c>
      <c r="J47" s="1" t="n">
        <f aca="false">IF(H47=0,0,H47+250)</f>
        <v>0</v>
      </c>
      <c r="K47" s="1" t="n">
        <f aca="false">IF(I47=0,0,I47-250)</f>
        <v>0</v>
      </c>
    </row>
    <row r="48" customFormat="false" ht="15" hidden="false" customHeight="false" outlineLevel="0" collapsed="false">
      <c r="A48" s="4" t="n">
        <v>44659</v>
      </c>
      <c r="B48" s="4" t="str">
        <f aca="false">TEXT(A48,"dddd")</f>
        <v>Friday</v>
      </c>
      <c r="C48" s="1" t="n">
        <v>17698.150391</v>
      </c>
      <c r="D48" s="1" t="n">
        <v>17842.75</v>
      </c>
      <c r="E48" s="1" t="n">
        <v>17600.550781</v>
      </c>
      <c r="F48" s="1" t="n">
        <v>17784.349609</v>
      </c>
      <c r="G48" s="1" t="n">
        <v>17784.349609</v>
      </c>
      <c r="H48" s="5" t="n">
        <f aca="false">IF(B48="Friday",CEILING(G48+250,50),0)</f>
        <v>18050</v>
      </c>
      <c r="I48" s="5" t="n">
        <f aca="false">IF(B48="Friday",FLOOR(G48-250,50),0)</f>
        <v>17500</v>
      </c>
      <c r="J48" s="1" t="n">
        <f aca="false">IF(H48=0,0,H48+250)</f>
        <v>18300</v>
      </c>
      <c r="K48" s="1" t="n">
        <f aca="false">IF(I48=0,0,I48-250)</f>
        <v>17250</v>
      </c>
    </row>
    <row r="49" customFormat="false" ht="15" hidden="false" customHeight="false" outlineLevel="0" collapsed="false">
      <c r="A49" s="4" t="n">
        <v>44662</v>
      </c>
      <c r="B49" s="4" t="str">
        <f aca="false">TEXT(A49,"dddd")</f>
        <v>Monday</v>
      </c>
      <c r="C49" s="1" t="n">
        <v>17740.900391</v>
      </c>
      <c r="D49" s="1" t="n">
        <v>17779.050781</v>
      </c>
      <c r="E49" s="1" t="n">
        <v>17650.949219</v>
      </c>
      <c r="F49" s="1" t="n">
        <v>17674.949219</v>
      </c>
      <c r="G49" s="1" t="n">
        <v>17674.949219</v>
      </c>
      <c r="H49" s="5" t="n">
        <f aca="false">IF(B49="Friday",CEILING(G49+250,50),0)</f>
        <v>0</v>
      </c>
      <c r="I49" s="5" t="n">
        <f aca="false">IF(B49="Friday",FLOOR(G49-250,50),0)</f>
        <v>0</v>
      </c>
      <c r="J49" s="1" t="n">
        <f aca="false">IF(H49=0,0,H49+250)</f>
        <v>0</v>
      </c>
      <c r="K49" s="1" t="n">
        <f aca="false">IF(I49=0,0,I49-250)</f>
        <v>0</v>
      </c>
    </row>
    <row r="50" customFormat="false" ht="15" hidden="false" customHeight="false" outlineLevel="0" collapsed="false">
      <c r="A50" s="4" t="n">
        <v>44663</v>
      </c>
      <c r="B50" s="4" t="str">
        <f aca="false">TEXT(A50,"dddd")</f>
        <v>Tuesday</v>
      </c>
      <c r="C50" s="1" t="n">
        <v>17584.849609</v>
      </c>
      <c r="D50" s="1" t="n">
        <v>17595.300781</v>
      </c>
      <c r="E50" s="1" t="n">
        <v>17442.349609</v>
      </c>
      <c r="F50" s="1" t="n">
        <v>17530.300781</v>
      </c>
      <c r="G50" s="1" t="n">
        <v>17530.300781</v>
      </c>
      <c r="H50" s="5" t="n">
        <f aca="false">IF(B50="Friday",CEILING(G50+250,50),0)</f>
        <v>0</v>
      </c>
      <c r="I50" s="5" t="n">
        <f aca="false">IF(B50="Friday",FLOOR(G50-250,50),0)</f>
        <v>0</v>
      </c>
      <c r="J50" s="1" t="n">
        <f aca="false">IF(H50=0,0,H50+250)</f>
        <v>0</v>
      </c>
      <c r="K50" s="1" t="n">
        <f aca="false">IF(I50=0,0,I50-250)</f>
        <v>0</v>
      </c>
    </row>
    <row r="51" customFormat="false" ht="15" hidden="false" customHeight="false" outlineLevel="0" collapsed="false">
      <c r="A51" s="4" t="n">
        <v>44664</v>
      </c>
      <c r="B51" s="4" t="str">
        <f aca="false">TEXT(A51,"dddd")</f>
        <v>Wednesday</v>
      </c>
      <c r="C51" s="1" t="n">
        <v>17599.900391</v>
      </c>
      <c r="D51" s="1" t="n">
        <v>17663.650391</v>
      </c>
      <c r="E51" s="1" t="n">
        <v>17457.400391</v>
      </c>
      <c r="F51" s="1" t="n">
        <v>17475.650391</v>
      </c>
      <c r="G51" s="1" t="n">
        <v>17475.650391</v>
      </c>
      <c r="H51" s="5" t="n">
        <f aca="false">IF(B51="Friday",CEILING(G51+250,50),0)</f>
        <v>0</v>
      </c>
      <c r="I51" s="5" t="n">
        <f aca="false">IF(B51="Friday",FLOOR(G51-250,50),0)</f>
        <v>0</v>
      </c>
      <c r="J51" s="1" t="n">
        <f aca="false">IF(H51=0,0,H51+250)</f>
        <v>0</v>
      </c>
      <c r="K51" s="1" t="n">
        <f aca="false">IF(I51=0,0,I51-250)</f>
        <v>0</v>
      </c>
    </row>
    <row r="52" customFormat="false" ht="15" hidden="false" customHeight="false" outlineLevel="0" collapsed="false">
      <c r="A52" s="4" t="n">
        <v>44669</v>
      </c>
      <c r="B52" s="6" t="str">
        <f aca="false">TEXT(A52,"dddd")</f>
        <v>Monday</v>
      </c>
      <c r="C52" s="1" t="n">
        <v>17183.449219</v>
      </c>
      <c r="D52" s="1" t="n">
        <v>17237.75</v>
      </c>
      <c r="E52" s="1" t="n">
        <v>17067.849609</v>
      </c>
      <c r="F52" s="1" t="n">
        <v>17173.650391</v>
      </c>
      <c r="G52" s="1" t="n">
        <v>17173.650391</v>
      </c>
      <c r="H52" s="5" t="n">
        <f aca="false">IF(B52="Monday",CEILING(G52+250,50),0)</f>
        <v>17450</v>
      </c>
      <c r="I52" s="5" t="n">
        <f aca="false">IF(B52="Monday",FLOOR(G52-250,50),0)</f>
        <v>16900</v>
      </c>
      <c r="J52" s="1" t="n">
        <f aca="false">IF(H52=0,0,H52+250)</f>
        <v>17700</v>
      </c>
      <c r="K52" s="1" t="n">
        <f aca="false">IF(I52=0,0,I52-250)</f>
        <v>16650</v>
      </c>
    </row>
    <row r="53" customFormat="false" ht="15" hidden="false" customHeight="false" outlineLevel="0" collapsed="false">
      <c r="A53" s="4" t="n">
        <v>44670</v>
      </c>
      <c r="B53" s="4" t="str">
        <f aca="false">TEXT(A53,"dddd")</f>
        <v>Tuesday</v>
      </c>
      <c r="C53" s="1" t="n">
        <v>17258.949219</v>
      </c>
      <c r="D53" s="1" t="n">
        <v>17275.650391</v>
      </c>
      <c r="E53" s="1" t="n">
        <v>16824.699219</v>
      </c>
      <c r="F53" s="1" t="n">
        <v>16958.650391</v>
      </c>
      <c r="G53" s="1" t="n">
        <v>16958.650391</v>
      </c>
      <c r="H53" s="5" t="n">
        <f aca="false">IF(B53="Friday",CEILING(G53+250,50),0)</f>
        <v>0</v>
      </c>
      <c r="I53" s="5" t="n">
        <f aca="false">IF(B53="Friday",FLOOR(G53-250,50),0)</f>
        <v>0</v>
      </c>
      <c r="J53" s="1" t="n">
        <f aca="false">IF(H53=0,0,H53+250)</f>
        <v>0</v>
      </c>
      <c r="K53" s="1" t="n">
        <f aca="false">IF(I53=0,0,I53-250)</f>
        <v>0</v>
      </c>
    </row>
    <row r="54" customFormat="false" ht="15" hidden="false" customHeight="false" outlineLevel="0" collapsed="false">
      <c r="A54" s="4" t="n">
        <v>44671</v>
      </c>
      <c r="B54" s="4" t="str">
        <f aca="false">TEXT(A54,"dddd")</f>
        <v>Wednesday</v>
      </c>
      <c r="C54" s="1" t="n">
        <v>17045.25</v>
      </c>
      <c r="D54" s="1" t="n">
        <v>17186.900391</v>
      </c>
      <c r="E54" s="1" t="n">
        <v>16978.949219</v>
      </c>
      <c r="F54" s="1" t="n">
        <v>17136.550781</v>
      </c>
      <c r="G54" s="1" t="n">
        <v>17136.550781</v>
      </c>
      <c r="H54" s="5" t="n">
        <f aca="false">IF(B54="Friday",CEILING(G54+250,50),0)</f>
        <v>0</v>
      </c>
      <c r="I54" s="5" t="n">
        <f aca="false">IF(B54="Friday",FLOOR(G54-250,50),0)</f>
        <v>0</v>
      </c>
      <c r="J54" s="1" t="n">
        <f aca="false">IF(H54=0,0,H54+250)</f>
        <v>0</v>
      </c>
      <c r="K54" s="1" t="n">
        <f aca="false">IF(I54=0,0,I54-250)</f>
        <v>0</v>
      </c>
    </row>
    <row r="55" customFormat="false" ht="15" hidden="false" customHeight="false" outlineLevel="0" collapsed="false">
      <c r="A55" s="4" t="n">
        <v>44672</v>
      </c>
      <c r="B55" s="4" t="str">
        <f aca="false">TEXT(A55,"dddd")</f>
        <v>Thursday</v>
      </c>
      <c r="C55" s="1" t="n">
        <v>17234.599609</v>
      </c>
      <c r="D55" s="1" t="n">
        <v>17414.699219</v>
      </c>
      <c r="E55" s="1" t="n">
        <v>17215.5</v>
      </c>
      <c r="F55" s="1" t="n">
        <v>17392.599609</v>
      </c>
      <c r="G55" s="1" t="n">
        <v>17392.599609</v>
      </c>
      <c r="H55" s="5" t="n">
        <f aca="false">IF(B55="Friday",CEILING(G55+250,50),0)</f>
        <v>0</v>
      </c>
      <c r="I55" s="5" t="n">
        <f aca="false">IF(B55="Friday",FLOOR(G55-250,50),0)</f>
        <v>0</v>
      </c>
      <c r="J55" s="1" t="n">
        <f aca="false">IF(H55=0,0,H55+250)</f>
        <v>0</v>
      </c>
      <c r="K55" s="1" t="n">
        <f aca="false">IF(I55=0,0,I55-250)</f>
        <v>0</v>
      </c>
    </row>
    <row r="56" customFormat="false" ht="15" hidden="false" customHeight="false" outlineLevel="0" collapsed="false">
      <c r="A56" s="4" t="n">
        <v>44673</v>
      </c>
      <c r="B56" s="4" t="str">
        <f aca="false">TEXT(A56,"dddd")</f>
        <v>Friday</v>
      </c>
      <c r="C56" s="1" t="n">
        <v>17242.75</v>
      </c>
      <c r="D56" s="1" t="n">
        <v>17315.300781</v>
      </c>
      <c r="E56" s="1" t="n">
        <v>17149.199219</v>
      </c>
      <c r="F56" s="1" t="n">
        <v>17171.949219</v>
      </c>
      <c r="G56" s="1" t="n">
        <v>17171.949219</v>
      </c>
      <c r="H56" s="5" t="n">
        <f aca="false">IF(B56="Friday",CEILING(G56+250,50),0)</f>
        <v>17450</v>
      </c>
      <c r="I56" s="5" t="n">
        <f aca="false">IF(B56="Friday",FLOOR(G56-250,50),0)</f>
        <v>16900</v>
      </c>
      <c r="J56" s="1" t="n">
        <f aca="false">IF(H56=0,0,H56+250)</f>
        <v>17700</v>
      </c>
      <c r="K56" s="1" t="n">
        <f aca="false">IF(I56=0,0,I56-250)</f>
        <v>16650</v>
      </c>
    </row>
    <row r="57" customFormat="false" ht="15" hidden="false" customHeight="false" outlineLevel="0" collapsed="false">
      <c r="A57" s="4" t="n">
        <v>44676</v>
      </c>
      <c r="B57" s="4" t="str">
        <f aca="false">TEXT(A57,"dddd")</f>
        <v>Monday</v>
      </c>
      <c r="C57" s="1" t="n">
        <v>17009.050781</v>
      </c>
      <c r="D57" s="1" t="n">
        <v>17054.300781</v>
      </c>
      <c r="E57" s="1" t="n">
        <v>16888.699219</v>
      </c>
      <c r="F57" s="1" t="n">
        <v>16953.949219</v>
      </c>
      <c r="G57" s="1" t="n">
        <v>16953.949219</v>
      </c>
      <c r="H57" s="5" t="n">
        <f aca="false">IF(B57="Friday",CEILING(G57+250,50),0)</f>
        <v>0</v>
      </c>
      <c r="I57" s="5" t="n">
        <f aca="false">IF(B57="Friday",FLOOR(G57-250,50),0)</f>
        <v>0</v>
      </c>
      <c r="J57" s="1" t="n">
        <f aca="false">IF(H57=0,0,H57+250)</f>
        <v>0</v>
      </c>
      <c r="K57" s="1" t="n">
        <f aca="false">IF(I57=0,0,I57-250)</f>
        <v>0</v>
      </c>
    </row>
    <row r="58" customFormat="false" ht="15" hidden="false" customHeight="false" outlineLevel="0" collapsed="false">
      <c r="A58" s="4" t="n">
        <v>44677</v>
      </c>
      <c r="B58" s="4" t="str">
        <f aca="false">TEXT(A58,"dddd")</f>
        <v>Tuesday</v>
      </c>
      <c r="C58" s="1" t="n">
        <v>17121.300781</v>
      </c>
      <c r="D58" s="1" t="n">
        <v>17223.849609</v>
      </c>
      <c r="E58" s="1" t="n">
        <v>17064.449219</v>
      </c>
      <c r="F58" s="1" t="n">
        <v>17200.800781</v>
      </c>
      <c r="G58" s="1" t="n">
        <v>17200.800781</v>
      </c>
      <c r="H58" s="5" t="n">
        <f aca="false">IF(B58="Friday",CEILING(G58+250,50),0)</f>
        <v>0</v>
      </c>
      <c r="I58" s="5" t="n">
        <f aca="false">IF(B58="Friday",FLOOR(G58-250,50),0)</f>
        <v>0</v>
      </c>
      <c r="J58" s="1" t="n">
        <f aca="false">IF(H58=0,0,H58+250)</f>
        <v>0</v>
      </c>
      <c r="K58" s="1" t="n">
        <f aca="false">IF(I58=0,0,I58-250)</f>
        <v>0</v>
      </c>
    </row>
    <row r="59" customFormat="false" ht="15" hidden="false" customHeight="false" outlineLevel="0" collapsed="false">
      <c r="A59" s="4" t="n">
        <v>44678</v>
      </c>
      <c r="B59" s="4" t="str">
        <f aca="false">TEXT(A59,"dddd")</f>
        <v>Wednesday</v>
      </c>
      <c r="C59" s="1" t="n">
        <v>17073.349609</v>
      </c>
      <c r="D59" s="1" t="n">
        <v>17110.699219</v>
      </c>
      <c r="E59" s="1" t="n">
        <v>16958.449219</v>
      </c>
      <c r="F59" s="1" t="n">
        <v>17038.400391</v>
      </c>
      <c r="G59" s="1" t="n">
        <v>17038.400391</v>
      </c>
      <c r="H59" s="5" t="n">
        <f aca="false">IF(B59="Friday",CEILING(G59+250,50),0)</f>
        <v>0</v>
      </c>
      <c r="I59" s="5" t="n">
        <f aca="false">IF(B59="Friday",FLOOR(G59-250,50),0)</f>
        <v>0</v>
      </c>
      <c r="J59" s="1" t="n">
        <f aca="false">IF(H59=0,0,H59+250)</f>
        <v>0</v>
      </c>
      <c r="K59" s="1" t="n">
        <f aca="false">IF(I59=0,0,I59-250)</f>
        <v>0</v>
      </c>
    </row>
    <row r="60" customFormat="false" ht="15" hidden="false" customHeight="false" outlineLevel="0" collapsed="false">
      <c r="A60" s="4" t="n">
        <v>44679</v>
      </c>
      <c r="B60" s="4" t="str">
        <f aca="false">TEXT(A60,"dddd")</f>
        <v>Thursday</v>
      </c>
      <c r="C60" s="1" t="n">
        <v>17189.5</v>
      </c>
      <c r="D60" s="1" t="n">
        <v>17322.5</v>
      </c>
      <c r="E60" s="1" t="n">
        <v>17071.050781</v>
      </c>
      <c r="F60" s="1" t="n">
        <v>17245.050781</v>
      </c>
      <c r="G60" s="1" t="n">
        <v>17245.050781</v>
      </c>
      <c r="H60" s="5" t="n">
        <f aca="false">IF(B60="Friday",CEILING(G60+250,50),0)</f>
        <v>0</v>
      </c>
      <c r="I60" s="5" t="n">
        <f aca="false">IF(B60="Friday",FLOOR(G60-250,50),0)</f>
        <v>0</v>
      </c>
      <c r="J60" s="1" t="n">
        <f aca="false">IF(H60=0,0,H60+250)</f>
        <v>0</v>
      </c>
      <c r="K60" s="1" t="n">
        <f aca="false">IF(I60=0,0,I60-250)</f>
        <v>0</v>
      </c>
    </row>
    <row r="61" customFormat="false" ht="15" hidden="false" customHeight="false" outlineLevel="0" collapsed="false">
      <c r="A61" s="4" t="n">
        <v>44680</v>
      </c>
      <c r="B61" s="4" t="str">
        <f aca="false">TEXT(A61,"dddd")</f>
        <v>Friday</v>
      </c>
      <c r="C61" s="1" t="n">
        <v>17329.25</v>
      </c>
      <c r="D61" s="1" t="n">
        <v>17377.650391</v>
      </c>
      <c r="E61" s="1" t="n">
        <v>17053.25</v>
      </c>
      <c r="F61" s="1" t="n">
        <v>17102.550781</v>
      </c>
      <c r="G61" s="1" t="n">
        <v>17102.550781</v>
      </c>
      <c r="H61" s="5" t="n">
        <f aca="false">IF(B61="Friday",CEILING(G61+250,50),0)</f>
        <v>17400</v>
      </c>
      <c r="I61" s="5" t="n">
        <f aca="false">IF(B61="Friday",FLOOR(G61-250,50),0)</f>
        <v>16850</v>
      </c>
      <c r="J61" s="1" t="n">
        <f aca="false">IF(H61=0,0,H61+250)</f>
        <v>17650</v>
      </c>
      <c r="K61" s="1" t="n">
        <f aca="false">IF(I61=0,0,I61-250)</f>
        <v>16600</v>
      </c>
    </row>
    <row r="62" customFormat="false" ht="15" hidden="false" customHeight="false" outlineLevel="0" collapsed="false">
      <c r="A62" s="4" t="n">
        <v>44683</v>
      </c>
      <c r="B62" s="4" t="str">
        <f aca="false">TEXT(A62,"dddd")</f>
        <v>Monday</v>
      </c>
      <c r="C62" s="1" t="n">
        <v>16924.449219</v>
      </c>
      <c r="D62" s="1" t="n">
        <v>17092.25</v>
      </c>
      <c r="E62" s="1" t="n">
        <v>16917.25</v>
      </c>
      <c r="F62" s="1" t="n">
        <v>17069.099609</v>
      </c>
      <c r="G62" s="1" t="n">
        <v>17069.099609</v>
      </c>
      <c r="H62" s="5" t="n">
        <f aca="false">IF(B62="Friday",CEILING(G62+250,50),0)</f>
        <v>0</v>
      </c>
      <c r="I62" s="5" t="n">
        <f aca="false">IF(B62="Friday",FLOOR(G62-250,50),0)</f>
        <v>0</v>
      </c>
      <c r="J62" s="1" t="n">
        <f aca="false">IF(H62=0,0,H62+250)</f>
        <v>0</v>
      </c>
      <c r="K62" s="1" t="n">
        <f aca="false">IF(I62=0,0,I62-250)</f>
        <v>0</v>
      </c>
    </row>
    <row r="63" customFormat="false" ht="15" hidden="false" customHeight="false" outlineLevel="0" collapsed="false">
      <c r="A63" s="4" t="n">
        <v>44685</v>
      </c>
      <c r="B63" s="4" t="str">
        <f aca="false">TEXT(A63,"dddd")</f>
        <v>Wednesday</v>
      </c>
      <c r="C63" s="1" t="n">
        <v>17096.599609</v>
      </c>
      <c r="D63" s="1" t="n">
        <v>17132.849609</v>
      </c>
      <c r="E63" s="1" t="n">
        <v>16623.949219</v>
      </c>
      <c r="F63" s="1" t="n">
        <v>16677.599609</v>
      </c>
      <c r="G63" s="1" t="n">
        <v>16677.599609</v>
      </c>
      <c r="H63" s="5" t="n">
        <f aca="false">IF(B63="Friday",CEILING(G63+250,50),0)</f>
        <v>0</v>
      </c>
      <c r="I63" s="5" t="n">
        <f aca="false">IF(B63="Friday",FLOOR(G63-250,50),0)</f>
        <v>0</v>
      </c>
      <c r="J63" s="1" t="n">
        <f aca="false">IF(H63=0,0,H63+250)</f>
        <v>0</v>
      </c>
      <c r="K63" s="1" t="n">
        <f aca="false">IF(I63=0,0,I63-250)</f>
        <v>0</v>
      </c>
    </row>
    <row r="64" customFormat="false" ht="15" hidden="false" customHeight="false" outlineLevel="0" collapsed="false">
      <c r="A64" s="4" t="n">
        <v>44686</v>
      </c>
      <c r="B64" s="4" t="str">
        <f aca="false">TEXT(A64,"dddd")</f>
        <v>Thursday</v>
      </c>
      <c r="C64" s="1" t="n">
        <v>16854.75</v>
      </c>
      <c r="D64" s="1" t="n">
        <v>16945.699219</v>
      </c>
      <c r="E64" s="1" t="n">
        <v>16651.849609</v>
      </c>
      <c r="F64" s="1" t="n">
        <v>16682.650391</v>
      </c>
      <c r="G64" s="1" t="n">
        <v>16682.650391</v>
      </c>
      <c r="H64" s="5" t="n">
        <f aca="false">IF(B64="Friday",CEILING(G64+250,50),0)</f>
        <v>0</v>
      </c>
      <c r="I64" s="5" t="n">
        <f aca="false">IF(B64="Friday",FLOOR(G64-250,50),0)</f>
        <v>0</v>
      </c>
      <c r="J64" s="1" t="n">
        <f aca="false">IF(H64=0,0,H64+250)</f>
        <v>0</v>
      </c>
      <c r="K64" s="1" t="n">
        <f aca="false">IF(I64=0,0,I64-250)</f>
        <v>0</v>
      </c>
    </row>
    <row r="65" customFormat="false" ht="15" hidden="false" customHeight="false" outlineLevel="0" collapsed="false">
      <c r="A65" s="4" t="n">
        <v>44687</v>
      </c>
      <c r="B65" s="4" t="str">
        <f aca="false">TEXT(A65,"dddd")</f>
        <v>Friday</v>
      </c>
      <c r="C65" s="1" t="n">
        <v>16415.550781</v>
      </c>
      <c r="D65" s="1" t="n">
        <v>16484.199219</v>
      </c>
      <c r="E65" s="1" t="n">
        <v>16340.900391</v>
      </c>
      <c r="F65" s="1" t="n">
        <v>16411.25</v>
      </c>
      <c r="G65" s="1" t="n">
        <v>16411.25</v>
      </c>
      <c r="H65" s="5" t="n">
        <f aca="false">IF(B65="Friday",CEILING(G65+250,50),0)</f>
        <v>16700</v>
      </c>
      <c r="I65" s="5" t="n">
        <f aca="false">IF(B65="Friday",FLOOR(G65-250,50),0)</f>
        <v>16150</v>
      </c>
      <c r="J65" s="1" t="n">
        <f aca="false">IF(H65=0,0,H65+250)</f>
        <v>16950</v>
      </c>
      <c r="K65" s="1" t="n">
        <f aca="false">IF(I65=0,0,I65-250)</f>
        <v>15900</v>
      </c>
    </row>
    <row r="66" customFormat="false" ht="15" hidden="false" customHeight="false" outlineLevel="0" collapsed="false">
      <c r="A66" s="4" t="n">
        <v>44690</v>
      </c>
      <c r="B66" s="4" t="str">
        <f aca="false">TEXT(A66,"dddd")</f>
        <v>Monday</v>
      </c>
      <c r="C66" s="1" t="n">
        <v>16227.700195</v>
      </c>
      <c r="D66" s="1" t="n">
        <v>16403.699219</v>
      </c>
      <c r="E66" s="1" t="n">
        <v>16142.099609</v>
      </c>
      <c r="F66" s="1" t="n">
        <v>16301.849609</v>
      </c>
      <c r="G66" s="1" t="n">
        <v>16301.849609</v>
      </c>
      <c r="H66" s="5" t="n">
        <f aca="false">IF(B66="Friday",CEILING(G66+250,50),0)</f>
        <v>0</v>
      </c>
      <c r="I66" s="5" t="n">
        <f aca="false">IF(B66="Friday",FLOOR(G66-250,50),0)</f>
        <v>0</v>
      </c>
      <c r="J66" s="1" t="n">
        <f aca="false">IF(H66=0,0,H66+250)</f>
        <v>0</v>
      </c>
      <c r="K66" s="1" t="n">
        <f aca="false">IF(I66=0,0,I66-250)</f>
        <v>0</v>
      </c>
    </row>
    <row r="67" customFormat="false" ht="15" hidden="false" customHeight="false" outlineLevel="0" collapsed="false">
      <c r="A67" s="4" t="n">
        <v>44691</v>
      </c>
      <c r="B67" s="4" t="str">
        <f aca="false">TEXT(A67,"dddd")</f>
        <v>Tuesday</v>
      </c>
      <c r="C67" s="1" t="n">
        <v>16248.900391</v>
      </c>
      <c r="D67" s="1" t="n">
        <v>16404.550781</v>
      </c>
      <c r="E67" s="1" t="n">
        <v>16197.299805</v>
      </c>
      <c r="F67" s="1" t="n">
        <v>16240.049805</v>
      </c>
      <c r="G67" s="1" t="n">
        <v>16240.049805</v>
      </c>
      <c r="H67" s="5" t="n">
        <f aca="false">IF(B67="Friday",CEILING(G67+250,50),0)</f>
        <v>0</v>
      </c>
      <c r="I67" s="5" t="n">
        <f aca="false">IF(B67="Friday",FLOOR(G67-250,50),0)</f>
        <v>0</v>
      </c>
      <c r="J67" s="1" t="n">
        <f aca="false">IF(H67=0,0,H67+250)</f>
        <v>0</v>
      </c>
      <c r="K67" s="1" t="n">
        <f aca="false">IF(I67=0,0,I67-250)</f>
        <v>0</v>
      </c>
    </row>
    <row r="68" customFormat="false" ht="15" hidden="false" customHeight="false" outlineLevel="0" collapsed="false">
      <c r="A68" s="4" t="n">
        <v>44692</v>
      </c>
      <c r="B68" s="4" t="str">
        <f aca="false">TEXT(A68,"dddd")</f>
        <v>Wednesday</v>
      </c>
      <c r="C68" s="1" t="n">
        <v>16270.049805</v>
      </c>
      <c r="D68" s="1" t="n">
        <v>16318.75</v>
      </c>
      <c r="E68" s="1" t="n">
        <v>15992.599609</v>
      </c>
      <c r="F68" s="1" t="n">
        <v>16167.099609</v>
      </c>
      <c r="G68" s="1" t="n">
        <v>16167.099609</v>
      </c>
      <c r="H68" s="5" t="n">
        <f aca="false">IF(B68="Friday",CEILING(G68+250,50),0)</f>
        <v>0</v>
      </c>
      <c r="I68" s="5" t="n">
        <f aca="false">IF(B68="Friday",FLOOR(G68-250,50),0)</f>
        <v>0</v>
      </c>
      <c r="J68" s="1" t="n">
        <f aca="false">IF(H68=0,0,H68+250)</f>
        <v>0</v>
      </c>
      <c r="K68" s="1" t="n">
        <f aca="false">IF(I68=0,0,I68-250)</f>
        <v>0</v>
      </c>
    </row>
    <row r="69" customFormat="false" ht="15" hidden="false" customHeight="false" outlineLevel="0" collapsed="false">
      <c r="A69" s="4" t="n">
        <v>44693</v>
      </c>
      <c r="B69" s="4" t="str">
        <f aca="false">TEXT(A69,"dddd")</f>
        <v>Thursday</v>
      </c>
      <c r="C69" s="1" t="n">
        <v>16021.099609</v>
      </c>
      <c r="D69" s="1" t="n">
        <v>16041.950195</v>
      </c>
      <c r="E69" s="1" t="n">
        <v>15735.75</v>
      </c>
      <c r="F69" s="1" t="n">
        <v>15808</v>
      </c>
      <c r="G69" s="1" t="n">
        <v>15808</v>
      </c>
      <c r="H69" s="5" t="n">
        <f aca="false">IF(B69="Friday",CEILING(G69+250,50),0)</f>
        <v>0</v>
      </c>
      <c r="I69" s="5" t="n">
        <f aca="false">IF(B69="Friday",FLOOR(G69-250,50),0)</f>
        <v>0</v>
      </c>
      <c r="J69" s="1" t="n">
        <f aca="false">IF(H69=0,0,H69+250)</f>
        <v>0</v>
      </c>
      <c r="K69" s="1" t="n">
        <f aca="false">IF(I69=0,0,I69-250)</f>
        <v>0</v>
      </c>
    </row>
    <row r="70" customFormat="false" ht="15" hidden="false" customHeight="false" outlineLevel="0" collapsed="false">
      <c r="A70" s="4" t="n">
        <v>44694</v>
      </c>
      <c r="B70" s="4" t="str">
        <f aca="false">TEXT(A70,"dddd")</f>
        <v>Friday</v>
      </c>
      <c r="C70" s="1" t="n">
        <v>15977</v>
      </c>
      <c r="D70" s="1" t="n">
        <v>16083.599609</v>
      </c>
      <c r="E70" s="1" t="n">
        <v>15740.849609</v>
      </c>
      <c r="F70" s="1" t="n">
        <v>15782.150391</v>
      </c>
      <c r="G70" s="1" t="n">
        <v>15782.150391</v>
      </c>
      <c r="H70" s="5" t="n">
        <f aca="false">IF(B70="Friday",CEILING(G70+250,50),0)</f>
        <v>16050</v>
      </c>
      <c r="I70" s="5" t="n">
        <f aca="false">IF(B70="Friday",FLOOR(G70-250,50),0)</f>
        <v>15500</v>
      </c>
      <c r="J70" s="1" t="n">
        <f aca="false">IF(H70=0,0,H70+250)</f>
        <v>16300</v>
      </c>
      <c r="K70" s="1" t="n">
        <f aca="false">IF(I70=0,0,I70-250)</f>
        <v>15250</v>
      </c>
    </row>
    <row r="71" customFormat="false" ht="15" hidden="false" customHeight="false" outlineLevel="0" collapsed="false">
      <c r="A71" s="4" t="n">
        <v>44697</v>
      </c>
      <c r="B71" s="4" t="str">
        <f aca="false">TEXT(A71,"dddd")</f>
        <v>Monday</v>
      </c>
      <c r="C71" s="1" t="n">
        <v>15845.099609</v>
      </c>
      <c r="D71" s="1" t="n">
        <v>15977.950195</v>
      </c>
      <c r="E71" s="1" t="n">
        <v>15739.650391</v>
      </c>
      <c r="F71" s="1" t="n">
        <v>15842.299805</v>
      </c>
      <c r="G71" s="1" t="n">
        <v>15842.299805</v>
      </c>
      <c r="H71" s="5" t="n">
        <f aca="false">IF(B71="Friday",CEILING(G71+250,50),0)</f>
        <v>0</v>
      </c>
      <c r="I71" s="5" t="n">
        <f aca="false">IF(B71="Friday",FLOOR(G71-250,50),0)</f>
        <v>0</v>
      </c>
      <c r="J71" s="1" t="n">
        <f aca="false">IF(H71=0,0,H71+250)</f>
        <v>0</v>
      </c>
      <c r="K71" s="1" t="n">
        <f aca="false">IF(I71=0,0,I71-250)</f>
        <v>0</v>
      </c>
    </row>
    <row r="72" customFormat="false" ht="15" hidden="false" customHeight="false" outlineLevel="0" collapsed="false">
      <c r="A72" s="4" t="n">
        <v>44698</v>
      </c>
      <c r="B72" s="4" t="str">
        <f aca="false">TEXT(A72,"dddd")</f>
        <v>Tuesday</v>
      </c>
      <c r="C72" s="1" t="n">
        <v>15912.599609</v>
      </c>
      <c r="D72" s="1" t="n">
        <v>16284.25</v>
      </c>
      <c r="E72" s="1" t="n">
        <v>15900.799805</v>
      </c>
      <c r="F72" s="1" t="n">
        <v>16259.299805</v>
      </c>
      <c r="G72" s="1" t="n">
        <v>16259.299805</v>
      </c>
      <c r="H72" s="5" t="n">
        <f aca="false">IF(B72="Friday",CEILING(G72+250,50),0)</f>
        <v>0</v>
      </c>
      <c r="I72" s="5" t="n">
        <f aca="false">IF(B72="Friday",FLOOR(G72-250,50),0)</f>
        <v>0</v>
      </c>
      <c r="J72" s="1" t="n">
        <f aca="false">IF(H72=0,0,H72+250)</f>
        <v>0</v>
      </c>
      <c r="K72" s="1" t="n">
        <f aca="false">IF(I72=0,0,I72-250)</f>
        <v>0</v>
      </c>
    </row>
    <row r="73" customFormat="false" ht="15" hidden="false" customHeight="false" outlineLevel="0" collapsed="false">
      <c r="A73" s="4" t="n">
        <v>44699</v>
      </c>
      <c r="B73" s="4" t="str">
        <f aca="false">TEXT(A73,"dddd")</f>
        <v>Wednesday</v>
      </c>
      <c r="C73" s="1" t="n">
        <v>16318.150391</v>
      </c>
      <c r="D73" s="1" t="n">
        <v>16399.800781</v>
      </c>
      <c r="E73" s="1" t="n">
        <v>16211.200195</v>
      </c>
      <c r="F73" s="1" t="n">
        <v>16240.299805</v>
      </c>
      <c r="G73" s="1" t="n">
        <v>16240.299805</v>
      </c>
      <c r="H73" s="5" t="n">
        <f aca="false">IF(B73="Friday",CEILING(G73+250,50),0)</f>
        <v>0</v>
      </c>
      <c r="I73" s="5" t="n">
        <f aca="false">IF(B73="Friday",FLOOR(G73-250,50),0)</f>
        <v>0</v>
      </c>
      <c r="J73" s="1" t="n">
        <f aca="false">IF(H73=0,0,H73+250)</f>
        <v>0</v>
      </c>
      <c r="K73" s="1" t="n">
        <f aca="false">IF(I73=0,0,I73-250)</f>
        <v>0</v>
      </c>
    </row>
    <row r="74" customFormat="false" ht="15" hidden="false" customHeight="false" outlineLevel="0" collapsed="false">
      <c r="A74" s="4" t="n">
        <v>44700</v>
      </c>
      <c r="B74" s="4" t="str">
        <f aca="false">TEXT(A74,"dddd")</f>
        <v>Thursday</v>
      </c>
      <c r="C74" s="1" t="n">
        <v>15917.400391</v>
      </c>
      <c r="D74" s="1" t="n">
        <v>15984.75</v>
      </c>
      <c r="E74" s="1" t="n">
        <v>15775.200195</v>
      </c>
      <c r="F74" s="1" t="n">
        <v>15809.400391</v>
      </c>
      <c r="G74" s="1" t="n">
        <v>15809.400391</v>
      </c>
      <c r="H74" s="5" t="n">
        <f aca="false">IF(B74="Friday",CEILING(G74+250,50),0)</f>
        <v>0</v>
      </c>
      <c r="I74" s="5" t="n">
        <f aca="false">IF(B74="Friday",FLOOR(G74-250,50),0)</f>
        <v>0</v>
      </c>
      <c r="J74" s="1" t="n">
        <f aca="false">IF(H74=0,0,H74+250)</f>
        <v>0</v>
      </c>
      <c r="K74" s="1" t="n">
        <f aca="false">IF(I74=0,0,I74-250)</f>
        <v>0</v>
      </c>
    </row>
    <row r="75" customFormat="false" ht="15" hidden="false" customHeight="false" outlineLevel="0" collapsed="false">
      <c r="A75" s="4" t="n">
        <v>44701</v>
      </c>
      <c r="B75" s="4" t="str">
        <f aca="false">TEXT(A75,"dddd")</f>
        <v>Friday</v>
      </c>
      <c r="C75" s="1" t="n">
        <v>16043.799805</v>
      </c>
      <c r="D75" s="1" t="n">
        <v>16283.049805</v>
      </c>
      <c r="E75" s="1" t="n">
        <v>16003.849609</v>
      </c>
      <c r="F75" s="1" t="n">
        <v>16266.150391</v>
      </c>
      <c r="G75" s="1" t="n">
        <v>16266.150391</v>
      </c>
      <c r="H75" s="5" t="n">
        <f aca="false">IF(B75="Friday",CEILING(G75+250,50),0)</f>
        <v>16550</v>
      </c>
      <c r="I75" s="5" t="n">
        <f aca="false">IF(B75="Friday",FLOOR(G75-250,50),0)</f>
        <v>16000</v>
      </c>
      <c r="J75" s="1" t="n">
        <f aca="false">IF(H75=0,0,H75+250)</f>
        <v>16800</v>
      </c>
      <c r="K75" s="1" t="n">
        <f aca="false">IF(I75=0,0,I75-250)</f>
        <v>15750</v>
      </c>
    </row>
    <row r="76" customFormat="false" ht="15" hidden="false" customHeight="false" outlineLevel="0" collapsed="false">
      <c r="A76" s="4" t="n">
        <v>44704</v>
      </c>
      <c r="B76" s="4" t="str">
        <f aca="false">TEXT(A76,"dddd")</f>
        <v>Monday</v>
      </c>
      <c r="C76" s="1" t="n">
        <v>16290.950195</v>
      </c>
      <c r="D76" s="1" t="n">
        <v>16414.699219</v>
      </c>
      <c r="E76" s="1" t="n">
        <v>16185.75</v>
      </c>
      <c r="F76" s="1" t="n">
        <v>16214.700195</v>
      </c>
      <c r="G76" s="1" t="n">
        <v>16214.700195</v>
      </c>
      <c r="H76" s="5" t="n">
        <f aca="false">IF(B76="Friday",CEILING(G76+250,50),0)</f>
        <v>0</v>
      </c>
      <c r="I76" s="5" t="n">
        <f aca="false">IF(B76="Friday",FLOOR(G76-250,50),0)</f>
        <v>0</v>
      </c>
      <c r="J76" s="1" t="n">
        <f aca="false">IF(H76=0,0,H76+250)</f>
        <v>0</v>
      </c>
      <c r="K76" s="1" t="n">
        <f aca="false">IF(I76=0,0,I76-250)</f>
        <v>0</v>
      </c>
    </row>
    <row r="77" customFormat="false" ht="15" hidden="false" customHeight="false" outlineLevel="0" collapsed="false">
      <c r="A77" s="4" t="n">
        <v>44705</v>
      </c>
      <c r="B77" s="4" t="str">
        <f aca="false">TEXT(A77,"dddd")</f>
        <v>Tuesday</v>
      </c>
      <c r="C77" s="1" t="n">
        <v>16225.549805</v>
      </c>
      <c r="D77" s="1" t="n">
        <v>16262.799805</v>
      </c>
      <c r="E77" s="1" t="n">
        <v>16078.599609</v>
      </c>
      <c r="F77" s="1" t="n">
        <v>16125.150391</v>
      </c>
      <c r="G77" s="1" t="n">
        <v>16125.150391</v>
      </c>
      <c r="H77" s="5" t="n">
        <f aca="false">IF(B77="Friday",CEILING(G77+250,50),0)</f>
        <v>0</v>
      </c>
      <c r="I77" s="5" t="n">
        <f aca="false">IF(B77="Friday",FLOOR(G77-250,50),0)</f>
        <v>0</v>
      </c>
      <c r="J77" s="1" t="n">
        <f aca="false">IF(H77=0,0,H77+250)</f>
        <v>0</v>
      </c>
      <c r="K77" s="1" t="n">
        <f aca="false">IF(I77=0,0,I77-250)</f>
        <v>0</v>
      </c>
    </row>
    <row r="78" customFormat="false" ht="15" hidden="false" customHeight="false" outlineLevel="0" collapsed="false">
      <c r="A78" s="4" t="n">
        <v>44706</v>
      </c>
      <c r="B78" s="4" t="str">
        <f aca="false">TEXT(A78,"dddd")</f>
        <v>Wednesday</v>
      </c>
      <c r="C78" s="1" t="n">
        <v>16196.349609</v>
      </c>
      <c r="D78" s="1" t="n">
        <v>16223.349609</v>
      </c>
      <c r="E78" s="1" t="n">
        <v>16006.950195</v>
      </c>
      <c r="F78" s="1" t="n">
        <v>16025.799805</v>
      </c>
      <c r="G78" s="1" t="n">
        <v>16025.799805</v>
      </c>
      <c r="H78" s="5" t="n">
        <f aca="false">IF(B78="Friday",CEILING(G78+250,50),0)</f>
        <v>0</v>
      </c>
      <c r="I78" s="5" t="n">
        <f aca="false">IF(B78="Friday",FLOOR(G78-250,50),0)</f>
        <v>0</v>
      </c>
      <c r="J78" s="1" t="n">
        <f aca="false">IF(H78=0,0,H78+250)</f>
        <v>0</v>
      </c>
      <c r="K78" s="1" t="n">
        <f aca="false">IF(I78=0,0,I78-250)</f>
        <v>0</v>
      </c>
    </row>
    <row r="79" customFormat="false" ht="15" hidden="false" customHeight="false" outlineLevel="0" collapsed="false">
      <c r="A79" s="4" t="n">
        <v>44707</v>
      </c>
      <c r="B79" s="4" t="str">
        <f aca="false">TEXT(A79,"dddd")</f>
        <v>Thursday</v>
      </c>
      <c r="C79" s="1" t="n">
        <v>16105</v>
      </c>
      <c r="D79" s="1" t="n">
        <v>16204.450195</v>
      </c>
      <c r="E79" s="1" t="n">
        <v>15903.700195</v>
      </c>
      <c r="F79" s="1" t="n">
        <v>16170.150391</v>
      </c>
      <c r="G79" s="1" t="n">
        <v>16170.150391</v>
      </c>
      <c r="H79" s="5" t="n">
        <f aca="false">IF(B79="Friday",CEILING(G79+250,50),0)</f>
        <v>0</v>
      </c>
      <c r="I79" s="5" t="n">
        <f aca="false">IF(B79="Friday",FLOOR(G79-250,50),0)</f>
        <v>0</v>
      </c>
      <c r="J79" s="1" t="n">
        <f aca="false">IF(H79=0,0,H79+250)</f>
        <v>0</v>
      </c>
      <c r="K79" s="1" t="n">
        <f aca="false">IF(I79=0,0,I79-250)</f>
        <v>0</v>
      </c>
    </row>
    <row r="80" customFormat="false" ht="15" hidden="false" customHeight="false" outlineLevel="0" collapsed="false">
      <c r="A80" s="4" t="n">
        <v>44708</v>
      </c>
      <c r="B80" s="4" t="str">
        <f aca="false">TEXT(A80,"dddd")</f>
        <v>Friday</v>
      </c>
      <c r="C80" s="1" t="n">
        <v>16296.599609</v>
      </c>
      <c r="D80" s="1" t="n">
        <v>16370.599609</v>
      </c>
      <c r="E80" s="1" t="n">
        <v>16221.950195</v>
      </c>
      <c r="F80" s="1" t="n">
        <v>16352.450195</v>
      </c>
      <c r="G80" s="1" t="n">
        <v>16352.450195</v>
      </c>
      <c r="H80" s="5" t="n">
        <f aca="false">IF(B80="Friday",CEILING(G80+250,50),0)</f>
        <v>16650</v>
      </c>
      <c r="I80" s="5" t="n">
        <f aca="false">IF(B80="Friday",FLOOR(G80-250,50),0)</f>
        <v>16100</v>
      </c>
      <c r="J80" s="1" t="n">
        <f aca="false">IF(H80=0,0,H80+250)</f>
        <v>16900</v>
      </c>
      <c r="K80" s="1" t="n">
        <f aca="false">IF(I80=0,0,I80-250)</f>
        <v>15850</v>
      </c>
    </row>
    <row r="81" customFormat="false" ht="15" hidden="false" customHeight="false" outlineLevel="0" collapsed="false">
      <c r="A81" s="4" t="n">
        <v>44711</v>
      </c>
      <c r="B81" s="4" t="str">
        <f aca="false">TEXT(A81,"dddd")</f>
        <v>Monday</v>
      </c>
      <c r="C81" s="1" t="n">
        <v>16527.900391</v>
      </c>
      <c r="D81" s="1" t="n">
        <v>16695.5</v>
      </c>
      <c r="E81" s="1" t="n">
        <v>16506.150391</v>
      </c>
      <c r="F81" s="1" t="n">
        <v>16661.400391</v>
      </c>
      <c r="G81" s="1" t="n">
        <v>16661.400391</v>
      </c>
      <c r="H81" s="5" t="n">
        <f aca="false">IF(B81="Friday",CEILING(G81+250,50),0)</f>
        <v>0</v>
      </c>
      <c r="I81" s="5" t="n">
        <f aca="false">IF(B81="Friday",FLOOR(G81-250,50),0)</f>
        <v>0</v>
      </c>
      <c r="J81" s="1" t="n">
        <f aca="false">IF(H81=0,0,H81+250)</f>
        <v>0</v>
      </c>
      <c r="K81" s="1" t="n">
        <f aca="false">IF(I81=0,0,I81-250)</f>
        <v>0</v>
      </c>
    </row>
    <row r="82" customFormat="false" ht="15" hidden="false" customHeight="false" outlineLevel="0" collapsed="false">
      <c r="A82" s="4" t="n">
        <v>44712</v>
      </c>
      <c r="B82" s="4" t="str">
        <f aca="false">TEXT(A82,"dddd")</f>
        <v>Tuesday</v>
      </c>
      <c r="C82" s="1" t="n">
        <v>16578.449219</v>
      </c>
      <c r="D82" s="1" t="n">
        <v>16690.75</v>
      </c>
      <c r="E82" s="1" t="n">
        <v>16521.900391</v>
      </c>
      <c r="F82" s="1" t="n">
        <v>16584.550781</v>
      </c>
      <c r="G82" s="1" t="n">
        <v>16584.550781</v>
      </c>
      <c r="H82" s="5" t="n">
        <f aca="false">IF(B82="Friday",CEILING(G82+250,50),0)</f>
        <v>0</v>
      </c>
      <c r="I82" s="5" t="n">
        <f aca="false">IF(B82="Friday",FLOOR(G82-250,50),0)</f>
        <v>0</v>
      </c>
      <c r="J82" s="1" t="n">
        <f aca="false">IF(H82=0,0,H82+250)</f>
        <v>0</v>
      </c>
      <c r="K82" s="1" t="n">
        <f aca="false">IF(I82=0,0,I82-250)</f>
        <v>0</v>
      </c>
    </row>
    <row r="83" customFormat="false" ht="15" hidden="false" customHeight="false" outlineLevel="0" collapsed="false">
      <c r="A83" s="4" t="n">
        <v>44713</v>
      </c>
      <c r="B83" s="4" t="str">
        <f aca="false">TEXT(A83,"dddd")</f>
        <v>Wednesday</v>
      </c>
      <c r="C83" s="1" t="n">
        <v>16594.400391</v>
      </c>
      <c r="D83" s="1" t="n">
        <v>16649.199219</v>
      </c>
      <c r="E83" s="1" t="n">
        <v>16438.849609</v>
      </c>
      <c r="F83" s="1" t="n">
        <v>16522.75</v>
      </c>
      <c r="G83" s="1" t="n">
        <v>16522.75</v>
      </c>
      <c r="H83" s="5" t="n">
        <f aca="false">IF(B83="Friday",CEILING(G83+250,50),0)</f>
        <v>0</v>
      </c>
      <c r="I83" s="5" t="n">
        <f aca="false">IF(B83="Friday",FLOOR(G83-250,50),0)</f>
        <v>0</v>
      </c>
      <c r="J83" s="1" t="n">
        <f aca="false">IF(H83=0,0,H83+250)</f>
        <v>0</v>
      </c>
      <c r="K83" s="1" t="n">
        <f aca="false">IF(I83=0,0,I83-250)</f>
        <v>0</v>
      </c>
    </row>
    <row r="84" customFormat="false" ht="15" hidden="false" customHeight="false" outlineLevel="0" collapsed="false">
      <c r="A84" s="4" t="n">
        <v>44714</v>
      </c>
      <c r="B84" s="4" t="str">
        <f aca="false">TEXT(A84,"dddd")</f>
        <v>Thursday</v>
      </c>
      <c r="C84" s="1" t="n">
        <v>16481.650391</v>
      </c>
      <c r="D84" s="1" t="n">
        <v>16646.400391</v>
      </c>
      <c r="E84" s="1" t="n">
        <v>16443.050781</v>
      </c>
      <c r="F84" s="1" t="n">
        <v>16628</v>
      </c>
      <c r="G84" s="1" t="n">
        <v>16628</v>
      </c>
      <c r="H84" s="5" t="n">
        <f aca="false">IF(B84="Friday",CEILING(G84+250,50),0)</f>
        <v>0</v>
      </c>
      <c r="I84" s="5" t="n">
        <f aca="false">IF(B84="Friday",FLOOR(G84-250,50),0)</f>
        <v>0</v>
      </c>
      <c r="J84" s="1" t="n">
        <f aca="false">IF(H84=0,0,H84+250)</f>
        <v>0</v>
      </c>
      <c r="K84" s="1" t="n">
        <f aca="false">IF(I84=0,0,I84-250)</f>
        <v>0</v>
      </c>
    </row>
    <row r="85" customFormat="false" ht="15" hidden="false" customHeight="false" outlineLevel="0" collapsed="false">
      <c r="A85" s="4" t="n">
        <v>44715</v>
      </c>
      <c r="B85" s="4" t="str">
        <f aca="false">TEXT(A85,"dddd")</f>
        <v>Friday</v>
      </c>
      <c r="C85" s="1" t="n">
        <v>16761.650391</v>
      </c>
      <c r="D85" s="1" t="n">
        <v>16793.849609</v>
      </c>
      <c r="E85" s="1" t="n">
        <v>16567.900391</v>
      </c>
      <c r="F85" s="1" t="n">
        <v>16584.300781</v>
      </c>
      <c r="G85" s="1" t="n">
        <v>16584.300781</v>
      </c>
      <c r="H85" s="5" t="n">
        <f aca="false">IF(B85="Friday",CEILING(G85+250,50),0)</f>
        <v>16850</v>
      </c>
      <c r="I85" s="5" t="n">
        <f aca="false">IF(B85="Friday",FLOOR(G85-250,50),0)</f>
        <v>16300</v>
      </c>
      <c r="J85" s="1" t="n">
        <f aca="false">IF(H85=0,0,H85+250)</f>
        <v>17100</v>
      </c>
      <c r="K85" s="1" t="n">
        <f aca="false">IF(I85=0,0,I85-250)</f>
        <v>16050</v>
      </c>
    </row>
    <row r="86" customFormat="false" ht="15" hidden="false" customHeight="false" outlineLevel="0" collapsed="false">
      <c r="A86" s="4" t="n">
        <v>44718</v>
      </c>
      <c r="B86" s="4" t="str">
        <f aca="false">TEXT(A86,"dddd")</f>
        <v>Monday</v>
      </c>
      <c r="C86" s="1" t="n">
        <v>16530.699219</v>
      </c>
      <c r="D86" s="1" t="n">
        <v>16610.949219</v>
      </c>
      <c r="E86" s="1" t="n">
        <v>16444.550781</v>
      </c>
      <c r="F86" s="1" t="n">
        <v>16569.550781</v>
      </c>
      <c r="G86" s="1" t="n">
        <v>16569.550781</v>
      </c>
      <c r="H86" s="5" t="n">
        <f aca="false">IF(B86="Friday",CEILING(G86+250,50),0)</f>
        <v>0</v>
      </c>
      <c r="I86" s="5" t="n">
        <f aca="false">IF(B86="Friday",FLOOR(G86-250,50),0)</f>
        <v>0</v>
      </c>
      <c r="J86" s="1" t="n">
        <f aca="false">IF(H86=0,0,H86+250)</f>
        <v>0</v>
      </c>
      <c r="K86" s="1" t="n">
        <f aca="false">IF(I86=0,0,I86-250)</f>
        <v>0</v>
      </c>
    </row>
    <row r="87" customFormat="false" ht="15" hidden="false" customHeight="false" outlineLevel="0" collapsed="false">
      <c r="A87" s="4" t="n">
        <v>44719</v>
      </c>
      <c r="B87" s="4" t="str">
        <f aca="false">TEXT(A87,"dddd")</f>
        <v>Tuesday</v>
      </c>
      <c r="C87" s="1" t="n">
        <v>16469.599609</v>
      </c>
      <c r="D87" s="1" t="n">
        <v>16487.25</v>
      </c>
      <c r="E87" s="1" t="n">
        <v>16347.099609</v>
      </c>
      <c r="F87" s="1" t="n">
        <v>16416.349609</v>
      </c>
      <c r="G87" s="1" t="n">
        <v>16416.349609</v>
      </c>
      <c r="H87" s="5" t="n">
        <f aca="false">IF(B87="Friday",CEILING(G87+250,50),0)</f>
        <v>0</v>
      </c>
      <c r="I87" s="5" t="n">
        <f aca="false">IF(B87="Friday",FLOOR(G87-250,50),0)</f>
        <v>0</v>
      </c>
      <c r="J87" s="1" t="n">
        <f aca="false">IF(H87=0,0,H87+250)</f>
        <v>0</v>
      </c>
      <c r="K87" s="1" t="n">
        <f aca="false">IF(I87=0,0,I87-250)</f>
        <v>0</v>
      </c>
    </row>
    <row r="88" customFormat="false" ht="15" hidden="false" customHeight="false" outlineLevel="0" collapsed="false">
      <c r="A88" s="4" t="n">
        <v>44720</v>
      </c>
      <c r="B88" s="4" t="str">
        <f aca="false">TEXT(A88,"dddd")</f>
        <v>Wednesday</v>
      </c>
      <c r="C88" s="1" t="n">
        <v>16474.949219</v>
      </c>
      <c r="D88" s="1" t="n">
        <v>16514.300781</v>
      </c>
      <c r="E88" s="1" t="n">
        <v>16293.349609</v>
      </c>
      <c r="F88" s="1" t="n">
        <v>16356.25</v>
      </c>
      <c r="G88" s="1" t="n">
        <v>16356.25</v>
      </c>
      <c r="H88" s="5" t="n">
        <f aca="false">IF(B88="Friday",CEILING(G88+250,50),0)</f>
        <v>0</v>
      </c>
      <c r="I88" s="5" t="n">
        <f aca="false">IF(B88="Friday",FLOOR(G88-250,50),0)</f>
        <v>0</v>
      </c>
      <c r="J88" s="1" t="n">
        <f aca="false">IF(H88=0,0,H88+250)</f>
        <v>0</v>
      </c>
      <c r="K88" s="1" t="n">
        <f aca="false">IF(I88=0,0,I88-250)</f>
        <v>0</v>
      </c>
    </row>
    <row r="89" customFormat="false" ht="15" hidden="false" customHeight="false" outlineLevel="0" collapsed="false">
      <c r="A89" s="4" t="n">
        <v>44721</v>
      </c>
      <c r="B89" s="4" t="str">
        <f aca="false">TEXT(A89,"dddd")</f>
        <v>Thursday</v>
      </c>
      <c r="C89" s="1" t="n">
        <v>16263.849609</v>
      </c>
      <c r="D89" s="1" t="n">
        <v>16492.800781</v>
      </c>
      <c r="E89" s="1" t="n">
        <v>16243.849609</v>
      </c>
      <c r="F89" s="1" t="n">
        <v>16478.099609</v>
      </c>
      <c r="G89" s="1" t="n">
        <v>16478.099609</v>
      </c>
      <c r="H89" s="5" t="n">
        <f aca="false">IF(B89="Friday",CEILING(G89+250,50),0)</f>
        <v>0</v>
      </c>
      <c r="I89" s="5" t="n">
        <f aca="false">IF(B89="Friday",FLOOR(G89-250,50),0)</f>
        <v>0</v>
      </c>
      <c r="J89" s="1" t="n">
        <f aca="false">IF(H89=0,0,H89+250)</f>
        <v>0</v>
      </c>
      <c r="K89" s="1" t="n">
        <f aca="false">IF(I89=0,0,I89-250)</f>
        <v>0</v>
      </c>
    </row>
    <row r="90" customFormat="false" ht="15" hidden="false" customHeight="false" outlineLevel="0" collapsed="false">
      <c r="A90" s="4" t="n">
        <v>44722</v>
      </c>
      <c r="B90" s="4" t="str">
        <f aca="false">TEXT(A90,"dddd")</f>
        <v>Friday</v>
      </c>
      <c r="C90" s="1" t="n">
        <v>16283.950195</v>
      </c>
      <c r="D90" s="1" t="n">
        <v>16324.700195</v>
      </c>
      <c r="E90" s="1" t="n">
        <v>16172.599609</v>
      </c>
      <c r="F90" s="1" t="n">
        <v>16201.799805</v>
      </c>
      <c r="G90" s="1" t="n">
        <v>16201.799805</v>
      </c>
      <c r="H90" s="5" t="n">
        <f aca="false">IF(B90="Friday",CEILING(G90+250,50),0)</f>
        <v>16500</v>
      </c>
      <c r="I90" s="5" t="n">
        <f aca="false">IF(B90="Friday",FLOOR(G90-250,50),0)</f>
        <v>15950</v>
      </c>
      <c r="J90" s="1" t="n">
        <f aca="false">IF(H90=0,0,H90+250)</f>
        <v>16750</v>
      </c>
      <c r="K90" s="1" t="n">
        <f aca="false">IF(I90=0,0,I90-250)</f>
        <v>15700</v>
      </c>
    </row>
    <row r="91" customFormat="false" ht="15" hidden="false" customHeight="false" outlineLevel="0" collapsed="false">
      <c r="A91" s="4" t="n">
        <v>44725</v>
      </c>
      <c r="B91" s="4" t="str">
        <f aca="false">TEXT(A91,"dddd")</f>
        <v>Monday</v>
      </c>
      <c r="C91" s="1" t="n">
        <v>15877.549805</v>
      </c>
      <c r="D91" s="1" t="n">
        <v>15886.150391</v>
      </c>
      <c r="E91" s="1" t="n">
        <v>15684</v>
      </c>
      <c r="F91" s="1" t="n">
        <v>15774.400391</v>
      </c>
      <c r="G91" s="1" t="n">
        <v>15774.400391</v>
      </c>
      <c r="H91" s="5" t="n">
        <f aca="false">IF(B91="Friday",CEILING(G91+250,50),0)</f>
        <v>0</v>
      </c>
      <c r="I91" s="5" t="n">
        <f aca="false">IF(B91="Friday",FLOOR(G91-250,50),0)</f>
        <v>0</v>
      </c>
      <c r="J91" s="1" t="n">
        <f aca="false">IF(H91=0,0,H91+250)</f>
        <v>0</v>
      </c>
      <c r="K91" s="1" t="n">
        <f aca="false">IF(I91=0,0,I91-250)</f>
        <v>0</v>
      </c>
    </row>
    <row r="92" customFormat="false" ht="15" hidden="false" customHeight="false" outlineLevel="0" collapsed="false">
      <c r="A92" s="4" t="n">
        <v>44726</v>
      </c>
      <c r="B92" s="4" t="str">
        <f aca="false">TEXT(A92,"dddd")</f>
        <v>Tuesday</v>
      </c>
      <c r="C92" s="1" t="n">
        <v>15674.25</v>
      </c>
      <c r="D92" s="1" t="n">
        <v>15858</v>
      </c>
      <c r="E92" s="1" t="n">
        <v>15659.450195</v>
      </c>
      <c r="F92" s="1" t="n">
        <v>15732.099609</v>
      </c>
      <c r="G92" s="1" t="n">
        <v>15732.099609</v>
      </c>
      <c r="H92" s="5" t="n">
        <f aca="false">IF(B92="Friday",CEILING(G92+250,50),0)</f>
        <v>0</v>
      </c>
      <c r="I92" s="5" t="n">
        <f aca="false">IF(B92="Friday",FLOOR(G92-250,50),0)</f>
        <v>0</v>
      </c>
      <c r="J92" s="1" t="n">
        <f aca="false">IF(H92=0,0,H92+250)</f>
        <v>0</v>
      </c>
      <c r="K92" s="1" t="n">
        <f aca="false">IF(I92=0,0,I92-250)</f>
        <v>0</v>
      </c>
    </row>
    <row r="93" customFormat="false" ht="15" hidden="false" customHeight="false" outlineLevel="0" collapsed="false">
      <c r="A93" s="4" t="n">
        <v>44727</v>
      </c>
      <c r="B93" s="4" t="str">
        <f aca="false">TEXT(A93,"dddd")</f>
        <v>Wednesday</v>
      </c>
      <c r="C93" s="1" t="n">
        <v>15729.25</v>
      </c>
      <c r="D93" s="1" t="n">
        <v>15783.650391</v>
      </c>
      <c r="E93" s="1" t="n">
        <v>15678.900391</v>
      </c>
      <c r="F93" s="1" t="n">
        <v>15692.150391</v>
      </c>
      <c r="G93" s="1" t="n">
        <v>15692.150391</v>
      </c>
      <c r="H93" s="5" t="n">
        <f aca="false">IF(B93="Friday",CEILING(G93+250,50),0)</f>
        <v>0</v>
      </c>
      <c r="I93" s="5" t="n">
        <f aca="false">IF(B93="Friday",FLOOR(G93-250,50),0)</f>
        <v>0</v>
      </c>
      <c r="J93" s="1" t="n">
        <f aca="false">IF(H93=0,0,H93+250)</f>
        <v>0</v>
      </c>
      <c r="K93" s="1" t="n">
        <f aca="false">IF(I93=0,0,I93-250)</f>
        <v>0</v>
      </c>
    </row>
    <row r="94" customFormat="false" ht="15" hidden="false" customHeight="false" outlineLevel="0" collapsed="false">
      <c r="A94" s="4" t="n">
        <v>44728</v>
      </c>
      <c r="B94" s="4" t="str">
        <f aca="false">TEXT(A94,"dddd")</f>
        <v>Thursday</v>
      </c>
      <c r="C94" s="1" t="n">
        <v>15832.25</v>
      </c>
      <c r="D94" s="1" t="n">
        <v>15863.150391</v>
      </c>
      <c r="E94" s="1" t="n">
        <v>15335.099609</v>
      </c>
      <c r="F94" s="1" t="n">
        <v>15360.599609</v>
      </c>
      <c r="G94" s="1" t="n">
        <v>15360.599609</v>
      </c>
      <c r="H94" s="5" t="n">
        <f aca="false">IF(B94="Friday",CEILING(G94+250,50),0)</f>
        <v>0</v>
      </c>
      <c r="I94" s="5" t="n">
        <f aca="false">IF(B94="Friday",FLOOR(G94-250,50),0)</f>
        <v>0</v>
      </c>
      <c r="J94" s="1" t="n">
        <f aca="false">IF(H94=0,0,H94+250)</f>
        <v>0</v>
      </c>
      <c r="K94" s="1" t="n">
        <f aca="false">IF(I94=0,0,I94-250)</f>
        <v>0</v>
      </c>
    </row>
    <row r="95" customFormat="false" ht="15" hidden="false" customHeight="false" outlineLevel="0" collapsed="false">
      <c r="A95" s="4" t="n">
        <v>44729</v>
      </c>
      <c r="B95" s="4" t="str">
        <f aca="false">TEXT(A95,"dddd")</f>
        <v>Friday</v>
      </c>
      <c r="C95" s="1" t="n">
        <v>15272.650391</v>
      </c>
      <c r="D95" s="1" t="n">
        <v>15400.400391</v>
      </c>
      <c r="E95" s="1" t="n">
        <v>15183.400391</v>
      </c>
      <c r="F95" s="1" t="n">
        <v>15293.5</v>
      </c>
      <c r="G95" s="1" t="n">
        <v>15293.5</v>
      </c>
      <c r="H95" s="5" t="n">
        <f aca="false">IF(B95="Friday",CEILING(G95+250,50),0)</f>
        <v>15550</v>
      </c>
      <c r="I95" s="5" t="n">
        <f aca="false">IF(B95="Friday",FLOOR(G95-250,50),0)</f>
        <v>15000</v>
      </c>
      <c r="J95" s="1" t="n">
        <f aca="false">IF(H95=0,0,H95+250)</f>
        <v>15800</v>
      </c>
      <c r="K95" s="1" t="n">
        <f aca="false">IF(I95=0,0,I95-250)</f>
        <v>14750</v>
      </c>
    </row>
    <row r="96" customFormat="false" ht="15" hidden="false" customHeight="false" outlineLevel="0" collapsed="false">
      <c r="A96" s="4" t="n">
        <v>44732</v>
      </c>
      <c r="B96" s="4" t="str">
        <f aca="false">TEXT(A96,"dddd")</f>
        <v>Monday</v>
      </c>
      <c r="C96" s="1" t="n">
        <v>15334.5</v>
      </c>
      <c r="D96" s="1" t="n">
        <v>15382.5</v>
      </c>
      <c r="E96" s="1" t="n">
        <v>15191.099609</v>
      </c>
      <c r="F96" s="1" t="n">
        <v>15350.150391</v>
      </c>
      <c r="G96" s="1" t="n">
        <v>15350.150391</v>
      </c>
      <c r="H96" s="5" t="n">
        <f aca="false">IF(B96="Friday",CEILING(G96+250,50),0)</f>
        <v>0</v>
      </c>
      <c r="I96" s="5" t="n">
        <f aca="false">IF(B96="Friday",FLOOR(G96-250,50),0)</f>
        <v>0</v>
      </c>
      <c r="J96" s="1" t="n">
        <f aca="false">IF(H96=0,0,H96+250)</f>
        <v>0</v>
      </c>
      <c r="K96" s="1" t="n">
        <f aca="false">IF(I96=0,0,I96-250)</f>
        <v>0</v>
      </c>
    </row>
    <row r="97" customFormat="false" ht="15" hidden="false" customHeight="false" outlineLevel="0" collapsed="false">
      <c r="A97" s="4" t="n">
        <v>44733</v>
      </c>
      <c r="B97" s="4" t="str">
        <f aca="false">TEXT(A97,"dddd")</f>
        <v>Tuesday</v>
      </c>
      <c r="C97" s="1" t="n">
        <v>15455.950195</v>
      </c>
      <c r="D97" s="1" t="n">
        <v>15707.25</v>
      </c>
      <c r="E97" s="1" t="n">
        <v>15419.849609</v>
      </c>
      <c r="F97" s="1" t="n">
        <v>15638.799805</v>
      </c>
      <c r="G97" s="1" t="n">
        <v>15638.799805</v>
      </c>
      <c r="H97" s="5" t="n">
        <f aca="false">IF(B97="Friday",CEILING(G97+250,50),0)</f>
        <v>0</v>
      </c>
      <c r="I97" s="5" t="n">
        <f aca="false">IF(B97="Friday",FLOOR(G97-250,50),0)</f>
        <v>0</v>
      </c>
      <c r="J97" s="1" t="n">
        <f aca="false">IF(H97=0,0,H97+250)</f>
        <v>0</v>
      </c>
      <c r="K97" s="1" t="n">
        <f aca="false">IF(I97=0,0,I97-250)</f>
        <v>0</v>
      </c>
    </row>
    <row r="98" customFormat="false" ht="15" hidden="false" customHeight="false" outlineLevel="0" collapsed="false">
      <c r="A98" s="4" t="n">
        <v>44734</v>
      </c>
      <c r="B98" s="4" t="str">
        <f aca="false">TEXT(A98,"dddd")</f>
        <v>Wednesday</v>
      </c>
      <c r="C98" s="1" t="n">
        <v>15545.650391</v>
      </c>
      <c r="D98" s="1" t="n">
        <v>15565.400391</v>
      </c>
      <c r="E98" s="1" t="n">
        <v>15385.950195</v>
      </c>
      <c r="F98" s="1" t="n">
        <v>15413.299805</v>
      </c>
      <c r="G98" s="1" t="n">
        <v>15413.299805</v>
      </c>
      <c r="H98" s="5" t="n">
        <f aca="false">IF(B98="Friday",CEILING(G98+250,50),0)</f>
        <v>0</v>
      </c>
      <c r="I98" s="5" t="n">
        <f aca="false">IF(B98="Friday",FLOOR(G98-250,50),0)</f>
        <v>0</v>
      </c>
      <c r="J98" s="1" t="n">
        <f aca="false">IF(H98=0,0,H98+250)</f>
        <v>0</v>
      </c>
      <c r="K98" s="1" t="n">
        <f aca="false">IF(I98=0,0,I98-250)</f>
        <v>0</v>
      </c>
    </row>
    <row r="99" customFormat="false" ht="15" hidden="false" customHeight="false" outlineLevel="0" collapsed="false">
      <c r="A99" s="4" t="n">
        <v>44735</v>
      </c>
      <c r="B99" s="4" t="str">
        <f aca="false">TEXT(A99,"dddd")</f>
        <v>Thursday</v>
      </c>
      <c r="C99" s="1" t="n">
        <v>15451.549805</v>
      </c>
      <c r="D99" s="1" t="n">
        <v>15628.450195</v>
      </c>
      <c r="E99" s="1" t="n">
        <v>15367.5</v>
      </c>
      <c r="F99" s="1" t="n">
        <v>15556.650391</v>
      </c>
      <c r="G99" s="1" t="n">
        <v>15556.650391</v>
      </c>
      <c r="H99" s="5" t="n">
        <f aca="false">IF(B99="Friday",CEILING(G99+250,50),0)</f>
        <v>0</v>
      </c>
      <c r="I99" s="5" t="n">
        <f aca="false">IF(B99="Friday",FLOOR(G99-250,50),0)</f>
        <v>0</v>
      </c>
      <c r="J99" s="1" t="n">
        <f aca="false">IF(H99=0,0,H99+250)</f>
        <v>0</v>
      </c>
      <c r="K99" s="1" t="n">
        <f aca="false">IF(I99=0,0,I99-250)</f>
        <v>0</v>
      </c>
    </row>
    <row r="100" customFormat="false" ht="15" hidden="false" customHeight="false" outlineLevel="0" collapsed="false">
      <c r="A100" s="4" t="n">
        <v>44736</v>
      </c>
      <c r="B100" s="4" t="str">
        <f aca="false">TEXT(A100,"dddd")</f>
        <v>Friday</v>
      </c>
      <c r="C100" s="1" t="n">
        <v>15657.400391</v>
      </c>
      <c r="D100" s="1" t="n">
        <v>15749.25</v>
      </c>
      <c r="E100" s="1" t="n">
        <v>15619.450195</v>
      </c>
      <c r="F100" s="1" t="n">
        <v>15699.25</v>
      </c>
      <c r="G100" s="1" t="n">
        <v>15699.25</v>
      </c>
      <c r="H100" s="5" t="n">
        <f aca="false">IF(B100="Friday",CEILING(G100+250,50),0)</f>
        <v>15950</v>
      </c>
      <c r="I100" s="5" t="n">
        <f aca="false">IF(B100="Friday",FLOOR(G100-250,50),0)</f>
        <v>15400</v>
      </c>
      <c r="J100" s="1" t="n">
        <f aca="false">IF(H100=0,0,H100+250)</f>
        <v>16200</v>
      </c>
      <c r="K100" s="1" t="n">
        <f aca="false">IF(I100=0,0,I100-250)</f>
        <v>15150</v>
      </c>
    </row>
    <row r="101" customFormat="false" ht="15" hidden="false" customHeight="false" outlineLevel="0" collapsed="false">
      <c r="A101" s="4" t="n">
        <v>44739</v>
      </c>
      <c r="B101" s="4" t="str">
        <f aca="false">TEXT(A101,"dddd")</f>
        <v>Monday</v>
      </c>
      <c r="C101" s="1" t="n">
        <v>15926.200195</v>
      </c>
      <c r="D101" s="1" t="n">
        <v>15927.450195</v>
      </c>
      <c r="E101" s="1" t="n">
        <v>15815.5</v>
      </c>
      <c r="F101" s="1" t="n">
        <v>15832.049805</v>
      </c>
      <c r="G101" s="1" t="n">
        <v>15832.049805</v>
      </c>
      <c r="H101" s="5" t="n">
        <f aca="false">IF(B101="Friday",CEILING(G101+250,50),0)</f>
        <v>0</v>
      </c>
      <c r="I101" s="5" t="n">
        <f aca="false">IF(B101="Friday",FLOOR(G101-250,50),0)</f>
        <v>0</v>
      </c>
      <c r="J101" s="1" t="n">
        <f aca="false">IF(H101=0,0,H101+250)</f>
        <v>0</v>
      </c>
      <c r="K101" s="1" t="n">
        <f aca="false">IF(I101=0,0,I101-250)</f>
        <v>0</v>
      </c>
    </row>
    <row r="102" customFormat="false" ht="15" hidden="false" customHeight="false" outlineLevel="0" collapsed="false">
      <c r="A102" s="4" t="n">
        <v>44740</v>
      </c>
      <c r="B102" s="4" t="str">
        <f aca="false">TEXT(A102,"dddd")</f>
        <v>Tuesday</v>
      </c>
      <c r="C102" s="1" t="n">
        <v>15757.450195</v>
      </c>
      <c r="D102" s="1" t="n">
        <v>15892.099609</v>
      </c>
      <c r="E102" s="1" t="n">
        <v>15710.150391</v>
      </c>
      <c r="F102" s="1" t="n">
        <v>15850.200195</v>
      </c>
      <c r="G102" s="1" t="n">
        <v>15850.200195</v>
      </c>
      <c r="H102" s="5" t="n">
        <f aca="false">IF(B102="Friday",CEILING(G102+250,50),0)</f>
        <v>0</v>
      </c>
      <c r="I102" s="5" t="n">
        <f aca="false">IF(B102="Friday",FLOOR(G102-250,50),0)</f>
        <v>0</v>
      </c>
      <c r="J102" s="1" t="n">
        <f aca="false">IF(H102=0,0,H102+250)</f>
        <v>0</v>
      </c>
      <c r="K102" s="1" t="n">
        <f aca="false">IF(I102=0,0,I102-250)</f>
        <v>0</v>
      </c>
    </row>
    <row r="103" customFormat="false" ht="15" hidden="false" customHeight="false" outlineLevel="0" collapsed="false">
      <c r="A103" s="4" t="n">
        <v>44741</v>
      </c>
      <c r="B103" s="4" t="str">
        <f aca="false">TEXT(A103,"dddd")</f>
        <v>Wednesday</v>
      </c>
      <c r="C103" s="1" t="n">
        <v>15701.700195</v>
      </c>
      <c r="D103" s="1" t="n">
        <v>15861.599609</v>
      </c>
      <c r="E103" s="1" t="n">
        <v>15687.799805</v>
      </c>
      <c r="F103" s="1" t="n">
        <v>15799.099609</v>
      </c>
      <c r="G103" s="1" t="n">
        <v>15799.099609</v>
      </c>
      <c r="H103" s="5" t="n">
        <f aca="false">IF(B103="Friday",CEILING(G103+250,50),0)</f>
        <v>0</v>
      </c>
      <c r="I103" s="5" t="n">
        <f aca="false">IF(B103="Friday",FLOOR(G103-250,50),0)</f>
        <v>0</v>
      </c>
      <c r="J103" s="1" t="n">
        <f aca="false">IF(H103=0,0,H103+250)</f>
        <v>0</v>
      </c>
      <c r="K103" s="1" t="n">
        <f aca="false">IF(I103=0,0,I103-250)</f>
        <v>0</v>
      </c>
    </row>
    <row r="104" customFormat="false" ht="15" hidden="false" customHeight="false" outlineLevel="0" collapsed="false">
      <c r="A104" s="4" t="n">
        <v>44742</v>
      </c>
      <c r="B104" s="4" t="str">
        <f aca="false">TEXT(A104,"dddd")</f>
        <v>Thursday</v>
      </c>
      <c r="C104" s="1" t="n">
        <v>15774.5</v>
      </c>
      <c r="D104" s="1" t="n">
        <v>15890</v>
      </c>
      <c r="E104" s="1" t="n">
        <v>15728.849609</v>
      </c>
      <c r="F104" s="1" t="n">
        <v>15780.25</v>
      </c>
      <c r="G104" s="1" t="n">
        <v>15780.25</v>
      </c>
      <c r="H104" s="5" t="n">
        <f aca="false">IF(B104="Friday",CEILING(G104+250,50),0)</f>
        <v>0</v>
      </c>
      <c r="I104" s="5" t="n">
        <f aca="false">IF(B104="Friday",FLOOR(G104-250,50),0)</f>
        <v>0</v>
      </c>
      <c r="J104" s="1" t="n">
        <f aca="false">IF(H104=0,0,H104+250)</f>
        <v>0</v>
      </c>
      <c r="K104" s="1" t="n">
        <f aca="false">IF(I104=0,0,I104-250)</f>
        <v>0</v>
      </c>
    </row>
    <row r="105" customFormat="false" ht="15" hidden="false" customHeight="false" outlineLevel="0" collapsed="false">
      <c r="A105" s="4" t="n">
        <v>44743</v>
      </c>
      <c r="B105" s="4" t="str">
        <f aca="false">TEXT(A105,"dddd")</f>
        <v>Friday</v>
      </c>
      <c r="C105" s="1" t="n">
        <v>15703.700195</v>
      </c>
      <c r="D105" s="1" t="n">
        <v>15793.950195</v>
      </c>
      <c r="E105" s="1" t="n">
        <v>15511.049805</v>
      </c>
      <c r="F105" s="1" t="n">
        <v>15752.049805</v>
      </c>
      <c r="G105" s="1" t="n">
        <v>15752.049805</v>
      </c>
      <c r="H105" s="5" t="n">
        <f aca="false">IF(B105="Friday",CEILING(G105+250,50),0)</f>
        <v>16050</v>
      </c>
      <c r="I105" s="5" t="n">
        <f aca="false">IF(B105="Friday",FLOOR(G105-250,50),0)</f>
        <v>15500</v>
      </c>
      <c r="J105" s="1" t="n">
        <f aca="false">IF(H105=0,0,H105+250)</f>
        <v>16300</v>
      </c>
      <c r="K105" s="1" t="n">
        <f aca="false">IF(I105=0,0,I105-250)</f>
        <v>15250</v>
      </c>
    </row>
    <row r="106" customFormat="false" ht="15" hidden="false" customHeight="false" outlineLevel="0" collapsed="false">
      <c r="A106" s="4" t="n">
        <v>44746</v>
      </c>
      <c r="B106" s="4" t="str">
        <f aca="false">TEXT(A106,"dddd")</f>
        <v>Monday</v>
      </c>
      <c r="C106" s="1" t="n">
        <v>15710.5</v>
      </c>
      <c r="D106" s="1" t="n">
        <v>15852.349609</v>
      </c>
      <c r="E106" s="1" t="n">
        <v>15661.799805</v>
      </c>
      <c r="F106" s="1" t="n">
        <v>15835.349609</v>
      </c>
      <c r="G106" s="1" t="n">
        <v>15835.349609</v>
      </c>
      <c r="H106" s="5" t="n">
        <f aca="false">IF(B106="Friday",CEILING(G106+250,50),0)</f>
        <v>0</v>
      </c>
      <c r="I106" s="5" t="n">
        <f aca="false">IF(B106="Friday",FLOOR(G106-250,50),0)</f>
        <v>0</v>
      </c>
      <c r="J106" s="1" t="n">
        <f aca="false">IF(H106=0,0,H106+250)</f>
        <v>0</v>
      </c>
      <c r="K106" s="1" t="n">
        <f aca="false">IF(I106=0,0,I106-250)</f>
        <v>0</v>
      </c>
    </row>
    <row r="107" customFormat="false" ht="15" hidden="false" customHeight="false" outlineLevel="0" collapsed="false">
      <c r="A107" s="4" t="n">
        <v>44747</v>
      </c>
      <c r="B107" s="4" t="str">
        <f aca="false">TEXT(A107,"dddd")</f>
        <v>Tuesday</v>
      </c>
      <c r="C107" s="1" t="n">
        <v>15909.150391</v>
      </c>
      <c r="D107" s="1" t="n">
        <v>16025.75</v>
      </c>
      <c r="E107" s="1" t="n">
        <v>15785.450195</v>
      </c>
      <c r="F107" s="1" t="n">
        <v>15810.849609</v>
      </c>
      <c r="G107" s="1" t="n">
        <v>15810.849609</v>
      </c>
      <c r="H107" s="5" t="n">
        <f aca="false">IF(B107="Friday",CEILING(G107+250,50),0)</f>
        <v>0</v>
      </c>
      <c r="I107" s="5" t="n">
        <f aca="false">IF(B107="Friday",FLOOR(G107-250,50),0)</f>
        <v>0</v>
      </c>
      <c r="J107" s="1" t="n">
        <f aca="false">IF(H107=0,0,H107+250)</f>
        <v>0</v>
      </c>
      <c r="K107" s="1" t="n">
        <f aca="false">IF(I107=0,0,I107-250)</f>
        <v>0</v>
      </c>
    </row>
    <row r="108" customFormat="false" ht="15" hidden="false" customHeight="false" outlineLevel="0" collapsed="false">
      <c r="A108" s="4" t="n">
        <v>44748</v>
      </c>
      <c r="B108" s="4" t="str">
        <f aca="false">TEXT(A108,"dddd")</f>
        <v>Wednesday</v>
      </c>
      <c r="C108" s="1" t="n">
        <v>15818.200195</v>
      </c>
      <c r="D108" s="1" t="n">
        <v>16011.349609</v>
      </c>
      <c r="E108" s="1" t="n">
        <v>15800.900391</v>
      </c>
      <c r="F108" s="1" t="n">
        <v>15989.799805</v>
      </c>
      <c r="G108" s="1" t="n">
        <v>15989.799805</v>
      </c>
      <c r="H108" s="5" t="n">
        <f aca="false">IF(B108="Friday",CEILING(G108+250,50),0)</f>
        <v>0</v>
      </c>
      <c r="I108" s="5" t="n">
        <f aca="false">IF(B108="Friday",FLOOR(G108-250,50),0)</f>
        <v>0</v>
      </c>
      <c r="J108" s="1" t="n">
        <f aca="false">IF(H108=0,0,H108+250)</f>
        <v>0</v>
      </c>
      <c r="K108" s="1" t="n">
        <f aca="false">IF(I108=0,0,I108-250)</f>
        <v>0</v>
      </c>
    </row>
    <row r="109" customFormat="false" ht="15" hidden="false" customHeight="false" outlineLevel="0" collapsed="false">
      <c r="A109" s="4" t="n">
        <v>44749</v>
      </c>
      <c r="B109" s="4" t="str">
        <f aca="false">TEXT(A109,"dddd")</f>
        <v>Thursday</v>
      </c>
      <c r="C109" s="1" t="n">
        <v>16113.75</v>
      </c>
      <c r="D109" s="1" t="n">
        <v>16150.5</v>
      </c>
      <c r="E109" s="1" t="n">
        <v>16045.950195</v>
      </c>
      <c r="F109" s="1" t="n">
        <v>16132.900391</v>
      </c>
      <c r="G109" s="1" t="n">
        <v>16132.900391</v>
      </c>
      <c r="H109" s="5" t="n">
        <f aca="false">IF(B109="Friday",CEILING(G109+250,50),0)</f>
        <v>0</v>
      </c>
      <c r="I109" s="5" t="n">
        <f aca="false">IF(B109="Friday",FLOOR(G109-250,50),0)</f>
        <v>0</v>
      </c>
      <c r="J109" s="1" t="n">
        <f aca="false">IF(H109=0,0,H109+250)</f>
        <v>0</v>
      </c>
      <c r="K109" s="1" t="n">
        <f aca="false">IF(I109=0,0,I109-250)</f>
        <v>0</v>
      </c>
    </row>
    <row r="110" customFormat="false" ht="15" hidden="false" customHeight="false" outlineLevel="0" collapsed="false">
      <c r="A110" s="4" t="n">
        <v>44750</v>
      </c>
      <c r="B110" s="4" t="str">
        <f aca="false">TEXT(A110,"dddd")</f>
        <v>Friday</v>
      </c>
      <c r="C110" s="1" t="n">
        <v>16273.650391</v>
      </c>
      <c r="D110" s="1" t="n">
        <v>16275.5</v>
      </c>
      <c r="E110" s="1" t="n">
        <v>16157.900391</v>
      </c>
      <c r="F110" s="1" t="n">
        <v>16220.599609</v>
      </c>
      <c r="G110" s="1" t="n">
        <v>16220.599609</v>
      </c>
      <c r="H110" s="5" t="n">
        <f aca="false">IF(B110="Friday",CEILING(G110+250,50),0)</f>
        <v>16500</v>
      </c>
      <c r="I110" s="5" t="n">
        <f aca="false">IF(B110="Friday",FLOOR(G110-250,50),0)</f>
        <v>15950</v>
      </c>
      <c r="J110" s="1" t="n">
        <f aca="false">IF(H110=0,0,H110+250)</f>
        <v>16750</v>
      </c>
      <c r="K110" s="1" t="n">
        <f aca="false">IF(I110=0,0,I110-250)</f>
        <v>15700</v>
      </c>
    </row>
    <row r="111" customFormat="false" ht="15" hidden="false" customHeight="false" outlineLevel="0" collapsed="false">
      <c r="A111" s="4" t="n">
        <v>44753</v>
      </c>
      <c r="B111" s="4" t="str">
        <f aca="false">TEXT(A111,"dddd")</f>
        <v>Monday</v>
      </c>
      <c r="C111" s="1" t="n">
        <v>16136.150391</v>
      </c>
      <c r="D111" s="1" t="n">
        <v>16248.549805</v>
      </c>
      <c r="E111" s="1" t="n">
        <v>16115.5</v>
      </c>
      <c r="F111" s="1" t="n">
        <v>16216</v>
      </c>
      <c r="G111" s="1" t="n">
        <v>16216</v>
      </c>
      <c r="H111" s="5" t="n">
        <f aca="false">IF(B111="Friday",CEILING(G111+250,50),0)</f>
        <v>0</v>
      </c>
      <c r="I111" s="5" t="n">
        <f aca="false">IF(B111="Friday",FLOOR(G111-250,50),0)</f>
        <v>0</v>
      </c>
      <c r="J111" s="1" t="n">
        <f aca="false">IF(H111=0,0,H111+250)</f>
        <v>0</v>
      </c>
      <c r="K111" s="1" t="n">
        <f aca="false">IF(I111=0,0,I111-250)</f>
        <v>0</v>
      </c>
    </row>
    <row r="112" customFormat="false" ht="15" hidden="false" customHeight="false" outlineLevel="0" collapsed="false">
      <c r="A112" s="4" t="n">
        <v>44754</v>
      </c>
      <c r="B112" s="4" t="str">
        <f aca="false">TEXT(A112,"dddd")</f>
        <v>Tuesday</v>
      </c>
      <c r="C112" s="1" t="n">
        <v>16126.200195</v>
      </c>
      <c r="D112" s="1" t="n">
        <v>16158.75</v>
      </c>
      <c r="E112" s="1" t="n">
        <v>16031.150391</v>
      </c>
      <c r="F112" s="1" t="n">
        <v>16058.299805</v>
      </c>
      <c r="G112" s="1" t="n">
        <v>16058.299805</v>
      </c>
      <c r="H112" s="5" t="n">
        <f aca="false">IF(B112="Friday",CEILING(G112+250,50),0)</f>
        <v>0</v>
      </c>
      <c r="I112" s="5" t="n">
        <f aca="false">IF(B112="Friday",FLOOR(G112-250,50),0)</f>
        <v>0</v>
      </c>
      <c r="J112" s="1" t="n">
        <f aca="false">IF(H112=0,0,H112+250)</f>
        <v>0</v>
      </c>
      <c r="K112" s="1" t="n">
        <f aca="false">IF(I112=0,0,I112-250)</f>
        <v>0</v>
      </c>
    </row>
    <row r="113" customFormat="false" ht="15" hidden="false" customHeight="false" outlineLevel="0" collapsed="false">
      <c r="A113" s="4" t="n">
        <v>44755</v>
      </c>
      <c r="B113" s="4" t="str">
        <f aca="false">TEXT(A113,"dddd")</f>
        <v>Wednesday</v>
      </c>
      <c r="C113" s="1" t="n">
        <v>16128.200195</v>
      </c>
      <c r="D113" s="1" t="n">
        <v>16140</v>
      </c>
      <c r="E113" s="1" t="n">
        <v>15950.150391</v>
      </c>
      <c r="F113" s="1" t="n">
        <v>15966.650391</v>
      </c>
      <c r="G113" s="1" t="n">
        <v>15966.650391</v>
      </c>
      <c r="H113" s="5" t="n">
        <f aca="false">IF(B113="Friday",CEILING(G113+250,50),0)</f>
        <v>0</v>
      </c>
      <c r="I113" s="5" t="n">
        <f aca="false">IF(B113="Friday",FLOOR(G113-250,50),0)</f>
        <v>0</v>
      </c>
      <c r="J113" s="1" t="n">
        <f aca="false">IF(H113=0,0,H113+250)</f>
        <v>0</v>
      </c>
      <c r="K113" s="1" t="n">
        <f aca="false">IF(I113=0,0,I113-250)</f>
        <v>0</v>
      </c>
    </row>
    <row r="114" customFormat="false" ht="15" hidden="false" customHeight="false" outlineLevel="0" collapsed="false">
      <c r="A114" s="4" t="n">
        <v>44756</v>
      </c>
      <c r="B114" s="4" t="str">
        <f aca="false">TEXT(A114,"dddd")</f>
        <v>Thursday</v>
      </c>
      <c r="C114" s="1" t="n">
        <v>16018.849609</v>
      </c>
      <c r="D114" s="1" t="n">
        <v>16070.849609</v>
      </c>
      <c r="E114" s="1" t="n">
        <v>15858.200195</v>
      </c>
      <c r="F114" s="1" t="n">
        <v>15938.650391</v>
      </c>
      <c r="G114" s="1" t="n">
        <v>15938.650391</v>
      </c>
      <c r="H114" s="5" t="n">
        <f aca="false">IF(B114="Friday",CEILING(G114+250,50),0)</f>
        <v>0</v>
      </c>
      <c r="I114" s="5" t="n">
        <f aca="false">IF(B114="Friday",FLOOR(G114-250,50),0)</f>
        <v>0</v>
      </c>
      <c r="J114" s="1" t="n">
        <f aca="false">IF(H114=0,0,H114+250)</f>
        <v>0</v>
      </c>
      <c r="K114" s="1" t="n">
        <f aca="false">IF(I114=0,0,I114-250)</f>
        <v>0</v>
      </c>
    </row>
    <row r="115" customFormat="false" ht="15" hidden="false" customHeight="false" outlineLevel="0" collapsed="false">
      <c r="A115" s="4" t="n">
        <v>44757</v>
      </c>
      <c r="B115" s="4" t="str">
        <f aca="false">TEXT(A115,"dddd")</f>
        <v>Friday</v>
      </c>
      <c r="C115" s="1" t="n">
        <v>16010.799805</v>
      </c>
      <c r="D115" s="1" t="n">
        <v>16066.950195</v>
      </c>
      <c r="E115" s="1" t="n">
        <v>15927.299805</v>
      </c>
      <c r="F115" s="1" t="n">
        <v>16049.200195</v>
      </c>
      <c r="G115" s="1" t="n">
        <v>16049.200195</v>
      </c>
      <c r="H115" s="5" t="n">
        <f aca="false">IF(B115="Friday",CEILING(G115+250,50),0)</f>
        <v>16300</v>
      </c>
      <c r="I115" s="5" t="n">
        <f aca="false">IF(B115="Friday",FLOOR(G115-250,50),0)</f>
        <v>15750</v>
      </c>
      <c r="J115" s="1" t="n">
        <f aca="false">IF(H115=0,0,H115+250)</f>
        <v>16550</v>
      </c>
      <c r="K115" s="1" t="n">
        <f aca="false">IF(I115=0,0,I115-250)</f>
        <v>15500</v>
      </c>
    </row>
    <row r="116" customFormat="false" ht="15" hidden="false" customHeight="false" outlineLevel="0" collapsed="false">
      <c r="A116" s="4" t="n">
        <v>44760</v>
      </c>
      <c r="B116" s="4" t="str">
        <f aca="false">TEXT(A116,"dddd")</f>
        <v>Monday</v>
      </c>
      <c r="C116" s="1" t="n">
        <v>16151.400391</v>
      </c>
      <c r="D116" s="1" t="n">
        <v>16287.950195</v>
      </c>
      <c r="E116" s="1" t="n">
        <v>16142.200195</v>
      </c>
      <c r="F116" s="1" t="n">
        <v>16278.5</v>
      </c>
      <c r="G116" s="1" t="n">
        <v>16278.5</v>
      </c>
      <c r="H116" s="5" t="n">
        <f aca="false">IF(B116="Friday",CEILING(G116+250,50),0)</f>
        <v>0</v>
      </c>
      <c r="I116" s="5" t="n">
        <f aca="false">IF(B116="Friday",FLOOR(G116-250,50),0)</f>
        <v>0</v>
      </c>
      <c r="J116" s="1" t="n">
        <f aca="false">IF(H116=0,0,H116+250)</f>
        <v>0</v>
      </c>
      <c r="K116" s="1" t="n">
        <f aca="false">IF(I116=0,0,I116-250)</f>
        <v>0</v>
      </c>
    </row>
    <row r="117" customFormat="false" ht="15" hidden="false" customHeight="false" outlineLevel="0" collapsed="false">
      <c r="A117" s="4" t="n">
        <v>44761</v>
      </c>
      <c r="B117" s="4" t="str">
        <f aca="false">TEXT(A117,"dddd")</f>
        <v>Tuesday</v>
      </c>
      <c r="C117" s="1" t="n">
        <v>16187.049805</v>
      </c>
      <c r="D117" s="1" t="n">
        <v>16359.5</v>
      </c>
      <c r="E117" s="1" t="n">
        <v>16187.049805</v>
      </c>
      <c r="F117" s="1" t="n">
        <v>16340.549805</v>
      </c>
      <c r="G117" s="1" t="n">
        <v>16340.549805</v>
      </c>
      <c r="H117" s="5" t="n">
        <f aca="false">IF(B117="Friday",CEILING(G117+250,50),0)</f>
        <v>0</v>
      </c>
      <c r="I117" s="5" t="n">
        <f aca="false">IF(B117="Friday",FLOOR(G117-250,50),0)</f>
        <v>0</v>
      </c>
      <c r="J117" s="1" t="n">
        <f aca="false">IF(H117=0,0,H117+250)</f>
        <v>0</v>
      </c>
      <c r="K117" s="1" t="n">
        <f aca="false">IF(I117=0,0,I117-250)</f>
        <v>0</v>
      </c>
    </row>
    <row r="118" customFormat="false" ht="15" hidden="false" customHeight="false" outlineLevel="0" collapsed="false">
      <c r="A118" s="4" t="n">
        <v>44762</v>
      </c>
      <c r="B118" s="4" t="str">
        <f aca="false">TEXT(A118,"dddd")</f>
        <v>Wednesday</v>
      </c>
      <c r="C118" s="1" t="n">
        <v>16562.800781</v>
      </c>
      <c r="D118" s="1" t="n">
        <v>16588</v>
      </c>
      <c r="E118" s="1" t="n">
        <v>16490.949219</v>
      </c>
      <c r="F118" s="1" t="n">
        <v>16520.849609</v>
      </c>
      <c r="G118" s="1" t="n">
        <v>16520.849609</v>
      </c>
      <c r="H118" s="5" t="n">
        <f aca="false">IF(B118="Friday",CEILING(G118+250,50),0)</f>
        <v>0</v>
      </c>
      <c r="I118" s="5" t="n">
        <f aca="false">IF(B118="Friday",FLOOR(G118-250,50),0)</f>
        <v>0</v>
      </c>
      <c r="J118" s="1" t="n">
        <f aca="false">IF(H118=0,0,H118+250)</f>
        <v>0</v>
      </c>
      <c r="K118" s="1" t="n">
        <f aca="false">IF(I118=0,0,I118-250)</f>
        <v>0</v>
      </c>
    </row>
    <row r="119" customFormat="false" ht="15" hidden="false" customHeight="false" outlineLevel="0" collapsed="false">
      <c r="A119" s="4" t="n">
        <v>44763</v>
      </c>
      <c r="B119" s="4" t="str">
        <f aca="false">TEXT(A119,"dddd")</f>
        <v>Thursday</v>
      </c>
      <c r="C119" s="1" t="n">
        <v>16523.550781</v>
      </c>
      <c r="D119" s="1" t="n">
        <v>16626.949219</v>
      </c>
      <c r="E119" s="1" t="n">
        <v>16483.900391</v>
      </c>
      <c r="F119" s="1" t="n">
        <v>16605.25</v>
      </c>
      <c r="G119" s="1" t="n">
        <v>16605.25</v>
      </c>
      <c r="H119" s="5" t="n">
        <f aca="false">IF(B119="Friday",CEILING(G119+250,50),0)</f>
        <v>0</v>
      </c>
      <c r="I119" s="5" t="n">
        <f aca="false">IF(B119="Friday",FLOOR(G119-250,50),0)</f>
        <v>0</v>
      </c>
      <c r="J119" s="1" t="n">
        <f aca="false">IF(H119=0,0,H119+250)</f>
        <v>0</v>
      </c>
      <c r="K119" s="1" t="n">
        <f aca="false">IF(I119=0,0,I119-250)</f>
        <v>0</v>
      </c>
    </row>
    <row r="120" customFormat="false" ht="15" hidden="false" customHeight="false" outlineLevel="0" collapsed="false">
      <c r="A120" s="4" t="n">
        <v>44764</v>
      </c>
      <c r="B120" s="4" t="str">
        <f aca="false">TEXT(A120,"dddd")</f>
        <v>Friday</v>
      </c>
      <c r="C120" s="1" t="n">
        <v>16661.25</v>
      </c>
      <c r="D120" s="1" t="n">
        <v>16752.25</v>
      </c>
      <c r="E120" s="1" t="n">
        <v>16610.900391</v>
      </c>
      <c r="F120" s="1" t="n">
        <v>16719.449219</v>
      </c>
      <c r="G120" s="1" t="n">
        <v>16719.449219</v>
      </c>
      <c r="H120" s="5" t="n">
        <f aca="false">IF(B120="Friday",CEILING(G120+250,50),0)</f>
        <v>17000</v>
      </c>
      <c r="I120" s="5" t="n">
        <f aca="false">IF(B120="Friday",FLOOR(G120-250,50),0)</f>
        <v>16450</v>
      </c>
      <c r="J120" s="1" t="n">
        <f aca="false">IF(H120=0,0,H120+250)</f>
        <v>17250</v>
      </c>
      <c r="K120" s="1" t="n">
        <f aca="false">IF(I120=0,0,I120-250)</f>
        <v>16200</v>
      </c>
    </row>
    <row r="121" customFormat="false" ht="15" hidden="false" customHeight="false" outlineLevel="0" collapsed="false">
      <c r="A121" s="4" t="n">
        <v>44767</v>
      </c>
      <c r="B121" s="4" t="str">
        <f aca="false">TEXT(A121,"dddd")</f>
        <v>Monday</v>
      </c>
      <c r="C121" s="1" t="n">
        <v>16662.550781</v>
      </c>
      <c r="D121" s="1" t="n">
        <v>16706.050781</v>
      </c>
      <c r="E121" s="1" t="n">
        <v>16564.25</v>
      </c>
      <c r="F121" s="1" t="n">
        <v>16631</v>
      </c>
      <c r="G121" s="1" t="n">
        <v>16631</v>
      </c>
      <c r="H121" s="5" t="n">
        <f aca="false">IF(B121="Friday",CEILING(G121+250,50),0)</f>
        <v>0</v>
      </c>
      <c r="I121" s="5" t="n">
        <f aca="false">IF(B121="Friday",FLOOR(G121-250,50),0)</f>
        <v>0</v>
      </c>
      <c r="J121" s="1" t="n">
        <f aca="false">IF(H121=0,0,H121+250)</f>
        <v>0</v>
      </c>
      <c r="K121" s="1" t="n">
        <f aca="false">IF(I121=0,0,I121-250)</f>
        <v>0</v>
      </c>
    </row>
    <row r="122" customFormat="false" ht="15" hidden="false" customHeight="false" outlineLevel="0" collapsed="false">
      <c r="A122" s="4" t="n">
        <v>44768</v>
      </c>
      <c r="B122" s="4" t="str">
        <f aca="false">TEXT(A122,"dddd")</f>
        <v>Tuesday</v>
      </c>
      <c r="C122" s="1" t="n">
        <v>16632.900391</v>
      </c>
      <c r="D122" s="1" t="n">
        <v>16636.099609</v>
      </c>
      <c r="E122" s="1" t="n">
        <v>16463.300781</v>
      </c>
      <c r="F122" s="1" t="n">
        <v>16483.849609</v>
      </c>
      <c r="G122" s="1" t="n">
        <v>16483.849609</v>
      </c>
      <c r="H122" s="5" t="n">
        <f aca="false">IF(B122="Friday",CEILING(G122+250,50),0)</f>
        <v>0</v>
      </c>
      <c r="I122" s="5" t="n">
        <f aca="false">IF(B122="Friday",FLOOR(G122-250,50),0)</f>
        <v>0</v>
      </c>
      <c r="J122" s="1" t="n">
        <f aca="false">IF(H122=0,0,H122+250)</f>
        <v>0</v>
      </c>
      <c r="K122" s="1" t="n">
        <f aca="false">IF(I122=0,0,I122-250)</f>
        <v>0</v>
      </c>
    </row>
    <row r="123" customFormat="false" ht="15" hidden="false" customHeight="false" outlineLevel="0" collapsed="false">
      <c r="A123" s="4" t="n">
        <v>44769</v>
      </c>
      <c r="B123" s="4" t="str">
        <f aca="false">TEXT(A123,"dddd")</f>
        <v>Wednesday</v>
      </c>
      <c r="C123" s="1" t="n">
        <v>16475.349609</v>
      </c>
      <c r="D123" s="1" t="n">
        <v>16653.449219</v>
      </c>
      <c r="E123" s="1" t="n">
        <v>16438.75</v>
      </c>
      <c r="F123" s="1" t="n">
        <v>16641.800781</v>
      </c>
      <c r="G123" s="1" t="n">
        <v>16641.800781</v>
      </c>
      <c r="H123" s="5" t="n">
        <f aca="false">IF(B123="Friday",CEILING(G123+250,50),0)</f>
        <v>0</v>
      </c>
      <c r="I123" s="5" t="n">
        <f aca="false">IF(B123="Friday",FLOOR(G123-250,50),0)</f>
        <v>0</v>
      </c>
      <c r="J123" s="1" t="n">
        <f aca="false">IF(H123=0,0,H123+250)</f>
        <v>0</v>
      </c>
      <c r="K123" s="1" t="n">
        <f aca="false">IF(I123=0,0,I123-250)</f>
        <v>0</v>
      </c>
    </row>
    <row r="124" customFormat="false" ht="15" hidden="false" customHeight="false" outlineLevel="0" collapsed="false">
      <c r="A124" s="4" t="n">
        <v>44770</v>
      </c>
      <c r="B124" s="4" t="str">
        <f aca="false">TEXT(A124,"dddd")</f>
        <v>Thursday</v>
      </c>
      <c r="C124" s="1" t="n">
        <v>16774.849609</v>
      </c>
      <c r="D124" s="1" t="n">
        <v>16947.650391</v>
      </c>
      <c r="E124" s="1" t="n">
        <v>16746.25</v>
      </c>
      <c r="F124" s="1" t="n">
        <v>16929.599609</v>
      </c>
      <c r="G124" s="1" t="n">
        <v>16929.599609</v>
      </c>
      <c r="H124" s="5" t="n">
        <f aca="false">IF(B124="Friday",CEILING(G124+250,50),0)</f>
        <v>0</v>
      </c>
      <c r="I124" s="5" t="n">
        <f aca="false">IF(B124="Friday",FLOOR(G124-250,50),0)</f>
        <v>0</v>
      </c>
      <c r="J124" s="1" t="n">
        <f aca="false">IF(H124=0,0,H124+250)</f>
        <v>0</v>
      </c>
      <c r="K124" s="1" t="n">
        <f aca="false">IF(I124=0,0,I124-250)</f>
        <v>0</v>
      </c>
    </row>
    <row r="125" customFormat="false" ht="15" hidden="false" customHeight="false" outlineLevel="0" collapsed="false">
      <c r="A125" s="4" t="n">
        <v>44771</v>
      </c>
      <c r="B125" s="4" t="str">
        <f aca="false">TEXT(A125,"dddd")</f>
        <v>Friday</v>
      </c>
      <c r="C125" s="1" t="n">
        <v>17079.5</v>
      </c>
      <c r="D125" s="1" t="n">
        <v>17172.800781</v>
      </c>
      <c r="E125" s="1" t="n">
        <v>17018.150391</v>
      </c>
      <c r="F125" s="1" t="n">
        <v>17158.25</v>
      </c>
      <c r="G125" s="1" t="n">
        <v>17158.25</v>
      </c>
      <c r="H125" s="5" t="n">
        <f aca="false">IF(B125="Friday",CEILING(G125+250,50),0)</f>
        <v>17450</v>
      </c>
      <c r="I125" s="5" t="n">
        <f aca="false">IF(B125="Friday",FLOOR(G125-250,50),0)</f>
        <v>16900</v>
      </c>
      <c r="J125" s="1" t="n">
        <f aca="false">IF(H125=0,0,H125+250)</f>
        <v>17700</v>
      </c>
      <c r="K125" s="1" t="n">
        <f aca="false">IF(I125=0,0,I125-250)</f>
        <v>16650</v>
      </c>
    </row>
    <row r="126" customFormat="false" ht="15" hidden="false" customHeight="false" outlineLevel="0" collapsed="false">
      <c r="A126" s="4" t="n">
        <v>44774</v>
      </c>
      <c r="B126" s="4" t="str">
        <f aca="false">TEXT(A126,"dddd")</f>
        <v>Monday</v>
      </c>
      <c r="C126" s="1" t="n">
        <v>17243.199219</v>
      </c>
      <c r="D126" s="1" t="n">
        <v>17356.25</v>
      </c>
      <c r="E126" s="1" t="n">
        <v>17154.800781</v>
      </c>
      <c r="F126" s="1" t="n">
        <v>17340.050781</v>
      </c>
      <c r="G126" s="1" t="n">
        <v>17340.050781</v>
      </c>
      <c r="H126" s="5" t="n">
        <f aca="false">IF(B126="Friday",CEILING(G126+250,50),0)</f>
        <v>0</v>
      </c>
      <c r="I126" s="5" t="n">
        <f aca="false">IF(B126="Friday",FLOOR(G126-250,50),0)</f>
        <v>0</v>
      </c>
      <c r="J126" s="1" t="n">
        <f aca="false">IF(H126=0,0,H126+250)</f>
        <v>0</v>
      </c>
      <c r="K126" s="1" t="n">
        <f aca="false">IF(I126=0,0,I126-250)</f>
        <v>0</v>
      </c>
    </row>
    <row r="127" customFormat="false" ht="15" hidden="false" customHeight="false" outlineLevel="0" collapsed="false">
      <c r="A127" s="4" t="n">
        <v>44775</v>
      </c>
      <c r="B127" s="4" t="str">
        <f aca="false">TEXT(A127,"dddd")</f>
        <v>Tuesday</v>
      </c>
      <c r="C127" s="1" t="n">
        <v>17310.150391</v>
      </c>
      <c r="D127" s="1" t="n">
        <v>17390.150391</v>
      </c>
      <c r="E127" s="1" t="n">
        <v>17215.849609</v>
      </c>
      <c r="F127" s="1" t="n">
        <v>17345.449219</v>
      </c>
      <c r="G127" s="1" t="n">
        <v>17345.449219</v>
      </c>
      <c r="H127" s="5" t="n">
        <f aca="false">IF(B127="Friday",CEILING(G127+250,50),0)</f>
        <v>0</v>
      </c>
      <c r="I127" s="5" t="n">
        <f aca="false">IF(B127="Friday",FLOOR(G127-250,50),0)</f>
        <v>0</v>
      </c>
      <c r="J127" s="1" t="n">
        <f aca="false">IF(H127=0,0,H127+250)</f>
        <v>0</v>
      </c>
      <c r="K127" s="1" t="n">
        <f aca="false">IF(I127=0,0,I127-250)</f>
        <v>0</v>
      </c>
    </row>
    <row r="128" customFormat="false" ht="15" hidden="false" customHeight="false" outlineLevel="0" collapsed="false">
      <c r="A128" s="4" t="n">
        <v>44776</v>
      </c>
      <c r="B128" s="4" t="str">
        <f aca="false">TEXT(A128,"dddd")</f>
        <v>Wednesday</v>
      </c>
      <c r="C128" s="1" t="n">
        <v>17349.25</v>
      </c>
      <c r="D128" s="1" t="n">
        <v>17407.5</v>
      </c>
      <c r="E128" s="1" t="n">
        <v>17225.849609</v>
      </c>
      <c r="F128" s="1" t="n">
        <v>17388.150391</v>
      </c>
      <c r="G128" s="1" t="n">
        <v>17388.150391</v>
      </c>
      <c r="H128" s="5" t="n">
        <f aca="false">IF(B128="Friday",CEILING(G128+250,50),0)</f>
        <v>0</v>
      </c>
      <c r="I128" s="5" t="n">
        <f aca="false">IF(B128="Friday",FLOOR(G128-250,50),0)</f>
        <v>0</v>
      </c>
      <c r="J128" s="1" t="n">
        <f aca="false">IF(H128=0,0,H128+250)</f>
        <v>0</v>
      </c>
      <c r="K128" s="1" t="n">
        <f aca="false">IF(I128=0,0,I128-250)</f>
        <v>0</v>
      </c>
    </row>
    <row r="129" customFormat="false" ht="15" hidden="false" customHeight="false" outlineLevel="0" collapsed="false">
      <c r="A129" s="4" t="n">
        <v>44777</v>
      </c>
      <c r="B129" s="4" t="str">
        <f aca="false">TEXT(A129,"dddd")</f>
        <v>Thursday</v>
      </c>
      <c r="C129" s="1" t="n">
        <v>17463.099609</v>
      </c>
      <c r="D129" s="1" t="n">
        <v>17490.699219</v>
      </c>
      <c r="E129" s="1" t="n">
        <v>17161.25</v>
      </c>
      <c r="F129" s="1" t="n">
        <v>17382</v>
      </c>
      <c r="G129" s="1" t="n">
        <v>17382</v>
      </c>
      <c r="H129" s="5" t="n">
        <f aca="false">IF(B129="Friday",CEILING(G129+250,50),0)</f>
        <v>0</v>
      </c>
      <c r="I129" s="5" t="n">
        <f aca="false">IF(B129="Friday",FLOOR(G129-250,50),0)</f>
        <v>0</v>
      </c>
      <c r="J129" s="1" t="n">
        <f aca="false">IF(H129=0,0,H129+250)</f>
        <v>0</v>
      </c>
      <c r="K129" s="1" t="n">
        <f aca="false">IF(I129=0,0,I129-250)</f>
        <v>0</v>
      </c>
    </row>
    <row r="130" customFormat="false" ht="15" hidden="false" customHeight="false" outlineLevel="0" collapsed="false">
      <c r="A130" s="4" t="n">
        <v>44778</v>
      </c>
      <c r="B130" s="4" t="str">
        <f aca="false">TEXT(A130,"dddd")</f>
        <v>Friday</v>
      </c>
      <c r="C130" s="1" t="n">
        <v>17423.650391</v>
      </c>
      <c r="D130" s="1" t="n">
        <v>17474.400391</v>
      </c>
      <c r="E130" s="1" t="n">
        <v>17348.75</v>
      </c>
      <c r="F130" s="1" t="n">
        <v>17397.5</v>
      </c>
      <c r="G130" s="1" t="n">
        <v>17397.5</v>
      </c>
      <c r="H130" s="5" t="n">
        <f aca="false">IF(B130="Friday",CEILING(G130+250,50),0)</f>
        <v>17650</v>
      </c>
      <c r="I130" s="5" t="n">
        <f aca="false">IF(B130="Friday",FLOOR(G130-250,50),0)</f>
        <v>17100</v>
      </c>
      <c r="J130" s="1" t="n">
        <f aca="false">IF(H130=0,0,H130+250)</f>
        <v>17900</v>
      </c>
      <c r="K130" s="1" t="n">
        <f aca="false">IF(I130=0,0,I130-250)</f>
        <v>16850</v>
      </c>
    </row>
    <row r="131" customFormat="false" ht="15" hidden="false" customHeight="false" outlineLevel="0" collapsed="false">
      <c r="A131" s="4" t="n">
        <v>44781</v>
      </c>
      <c r="B131" s="4" t="str">
        <f aca="false">TEXT(A131,"dddd")</f>
        <v>Monday</v>
      </c>
      <c r="C131" s="1" t="n">
        <v>17401.5</v>
      </c>
      <c r="D131" s="1" t="n">
        <v>17548.800781</v>
      </c>
      <c r="E131" s="1" t="n">
        <v>17359.75</v>
      </c>
      <c r="F131" s="1" t="n">
        <v>17525.099609</v>
      </c>
      <c r="G131" s="1" t="n">
        <v>17525.099609</v>
      </c>
      <c r="H131" s="5" t="n">
        <f aca="false">IF(B131="Friday",CEILING(G131+250,50),0)</f>
        <v>0</v>
      </c>
      <c r="I131" s="5" t="n">
        <f aca="false">IF(B131="Friday",FLOOR(G131-250,50),0)</f>
        <v>0</v>
      </c>
      <c r="J131" s="1" t="n">
        <f aca="false">IF(H131=0,0,H131+250)</f>
        <v>0</v>
      </c>
      <c r="K131" s="1" t="n">
        <f aca="false">IF(I131=0,0,I131-250)</f>
        <v>0</v>
      </c>
    </row>
    <row r="132" customFormat="false" ht="15" hidden="false" customHeight="false" outlineLevel="0" collapsed="false">
      <c r="A132" s="4" t="n">
        <v>44783</v>
      </c>
      <c r="B132" s="4" t="str">
        <f aca="false">TEXT(A132,"dddd")</f>
        <v>Wednesday</v>
      </c>
      <c r="C132" s="1" t="n">
        <v>17566.099609</v>
      </c>
      <c r="D132" s="1" t="n">
        <v>17566.099609</v>
      </c>
      <c r="E132" s="1" t="n">
        <v>17442.800781</v>
      </c>
      <c r="F132" s="1" t="n">
        <v>17534.75</v>
      </c>
      <c r="G132" s="1" t="n">
        <v>17534.75</v>
      </c>
      <c r="H132" s="5" t="n">
        <f aca="false">IF(B132="Friday",CEILING(G132+250,50),0)</f>
        <v>0</v>
      </c>
      <c r="I132" s="5" t="n">
        <f aca="false">IF(B132="Friday",FLOOR(G132-250,50),0)</f>
        <v>0</v>
      </c>
      <c r="J132" s="1" t="n">
        <f aca="false">IF(H132=0,0,H132+250)</f>
        <v>0</v>
      </c>
      <c r="K132" s="1" t="n">
        <f aca="false">IF(I132=0,0,I132-250)</f>
        <v>0</v>
      </c>
    </row>
    <row r="133" customFormat="false" ht="15" hidden="false" customHeight="false" outlineLevel="0" collapsed="false">
      <c r="A133" s="4" t="n">
        <v>44784</v>
      </c>
      <c r="B133" s="4" t="str">
        <f aca="false">TEXT(A133,"dddd")</f>
        <v>Thursday</v>
      </c>
      <c r="C133" s="1" t="n">
        <v>17711.650391</v>
      </c>
      <c r="D133" s="1" t="n">
        <v>17719.300781</v>
      </c>
      <c r="E133" s="1" t="n">
        <v>17631.949219</v>
      </c>
      <c r="F133" s="1" t="n">
        <v>17659</v>
      </c>
      <c r="G133" s="1" t="n">
        <v>17659</v>
      </c>
      <c r="H133" s="5" t="n">
        <f aca="false">IF(B133="Friday",CEILING(G133+250,50),0)</f>
        <v>0</v>
      </c>
      <c r="I133" s="5" t="n">
        <f aca="false">IF(B133="Friday",FLOOR(G133-250,50),0)</f>
        <v>0</v>
      </c>
      <c r="J133" s="1" t="n">
        <f aca="false">IF(H133=0,0,H133+250)</f>
        <v>0</v>
      </c>
      <c r="K133" s="1" t="n">
        <f aca="false">IF(I133=0,0,I133-250)</f>
        <v>0</v>
      </c>
    </row>
    <row r="134" customFormat="false" ht="15" hidden="false" customHeight="false" outlineLevel="0" collapsed="false">
      <c r="A134" s="4" t="n">
        <v>44785</v>
      </c>
      <c r="B134" s="4" t="str">
        <f aca="false">TEXT(A134,"dddd")</f>
        <v>Friday</v>
      </c>
      <c r="C134" s="1" t="n">
        <v>17659.650391</v>
      </c>
      <c r="D134" s="1" t="n">
        <v>17724.650391</v>
      </c>
      <c r="E134" s="1" t="n">
        <v>17597.849609</v>
      </c>
      <c r="F134" s="1" t="n">
        <v>17698.150391</v>
      </c>
      <c r="G134" s="1" t="n">
        <v>17698.150391</v>
      </c>
      <c r="H134" s="5" t="n">
        <f aca="false">IF(B134="Friday",CEILING(G134+250,50),0)</f>
        <v>17950</v>
      </c>
      <c r="I134" s="5" t="n">
        <f aca="false">IF(B134="Friday",FLOOR(G134-250,50),0)</f>
        <v>17400</v>
      </c>
      <c r="J134" s="1" t="n">
        <f aca="false">IF(H134=0,0,H134+250)</f>
        <v>18200</v>
      </c>
      <c r="K134" s="1" t="n">
        <f aca="false">IF(I134=0,0,I134-250)</f>
        <v>17150</v>
      </c>
    </row>
    <row r="135" customFormat="false" ht="15" hidden="false" customHeight="false" outlineLevel="0" collapsed="false">
      <c r="A135" s="4" t="n">
        <v>44789</v>
      </c>
      <c r="B135" s="4" t="str">
        <f aca="false">TEXT(A135,"dddd")</f>
        <v>Tuesday</v>
      </c>
      <c r="C135" s="1" t="n">
        <v>17797.199219</v>
      </c>
      <c r="D135" s="1" t="n">
        <v>17839.099609</v>
      </c>
      <c r="E135" s="1" t="n">
        <v>17764.050781</v>
      </c>
      <c r="F135" s="1" t="n">
        <v>17825.25</v>
      </c>
      <c r="G135" s="1" t="n">
        <v>17825.25</v>
      </c>
      <c r="H135" s="5" t="n">
        <f aca="false">IF(B135="Friday",CEILING(G135+250,50),0)</f>
        <v>0</v>
      </c>
      <c r="I135" s="5" t="n">
        <f aca="false">IF(B135="Friday",FLOOR(G135-250,50),0)</f>
        <v>0</v>
      </c>
      <c r="J135" s="1" t="n">
        <f aca="false">IF(H135=0,0,H135+250)</f>
        <v>0</v>
      </c>
      <c r="K135" s="1" t="n">
        <f aca="false">IF(I135=0,0,I135-250)</f>
        <v>0</v>
      </c>
    </row>
    <row r="136" customFormat="false" ht="15" hidden="false" customHeight="false" outlineLevel="0" collapsed="false">
      <c r="A136" s="4" t="n">
        <v>44790</v>
      </c>
      <c r="B136" s="4" t="str">
        <f aca="false">TEXT(A136,"dddd")</f>
        <v>Wednesday</v>
      </c>
      <c r="C136" s="1" t="n">
        <v>17868.150391</v>
      </c>
      <c r="D136" s="1" t="n">
        <v>17965.949219</v>
      </c>
      <c r="E136" s="1" t="n">
        <v>17833.349609</v>
      </c>
      <c r="F136" s="1" t="n">
        <v>17944.25</v>
      </c>
      <c r="G136" s="1" t="n">
        <v>17944.25</v>
      </c>
      <c r="H136" s="5" t="n">
        <f aca="false">IF(B136="Friday",CEILING(G136+250,50),0)</f>
        <v>0</v>
      </c>
      <c r="I136" s="5" t="n">
        <f aca="false">IF(B136="Friday",FLOOR(G136-250,50),0)</f>
        <v>0</v>
      </c>
      <c r="J136" s="1" t="n">
        <f aca="false">IF(H136=0,0,H136+250)</f>
        <v>0</v>
      </c>
      <c r="K136" s="1" t="n">
        <f aca="false">IF(I136=0,0,I136-250)</f>
        <v>0</v>
      </c>
    </row>
    <row r="137" customFormat="false" ht="15" hidden="false" customHeight="false" outlineLevel="0" collapsed="false">
      <c r="A137" s="4" t="n">
        <v>44791</v>
      </c>
      <c r="B137" s="4" t="str">
        <f aca="false">TEXT(A137,"dddd")</f>
        <v>Thursday</v>
      </c>
      <c r="C137" s="1" t="n">
        <v>17898.650391</v>
      </c>
      <c r="D137" s="1" t="n">
        <v>17968.449219</v>
      </c>
      <c r="E137" s="1" t="n">
        <v>17852.050781</v>
      </c>
      <c r="F137" s="1" t="n">
        <v>17956.5</v>
      </c>
      <c r="G137" s="1" t="n">
        <v>17956.5</v>
      </c>
      <c r="H137" s="5" t="n">
        <f aca="false">IF(B137="Friday",CEILING(G137+250,50),0)</f>
        <v>0</v>
      </c>
      <c r="I137" s="5" t="n">
        <f aca="false">IF(B137="Friday",FLOOR(G137-250,50),0)</f>
        <v>0</v>
      </c>
      <c r="J137" s="1" t="n">
        <f aca="false">IF(H137=0,0,H137+250)</f>
        <v>0</v>
      </c>
      <c r="K137" s="1" t="n">
        <f aca="false">IF(I137=0,0,I137-250)</f>
        <v>0</v>
      </c>
    </row>
    <row r="138" customFormat="false" ht="15" hidden="false" customHeight="false" outlineLevel="0" collapsed="false">
      <c r="A138" s="4" t="n">
        <v>44792</v>
      </c>
      <c r="B138" s="4" t="str">
        <f aca="false">TEXT(A138,"dddd")</f>
        <v>Friday</v>
      </c>
      <c r="C138" s="1" t="n">
        <v>17966.550781</v>
      </c>
      <c r="D138" s="1" t="n">
        <v>17992.199219</v>
      </c>
      <c r="E138" s="1" t="n">
        <v>17710.75</v>
      </c>
      <c r="F138" s="1" t="n">
        <v>17758.449219</v>
      </c>
      <c r="G138" s="1" t="n">
        <v>17758.449219</v>
      </c>
      <c r="H138" s="5" t="n">
        <f aca="false">IF(B138="Friday",CEILING(G138+250,50),0)</f>
        <v>18050</v>
      </c>
      <c r="I138" s="5" t="n">
        <f aca="false">IF(B138="Friday",FLOOR(G138-250,50),0)</f>
        <v>17500</v>
      </c>
      <c r="J138" s="1" t="n">
        <f aca="false">IF(H138=0,0,H138+250)</f>
        <v>18300</v>
      </c>
      <c r="K138" s="1" t="n">
        <f aca="false">IF(I138=0,0,I138-250)</f>
        <v>17250</v>
      </c>
    </row>
    <row r="139" customFormat="false" ht="15" hidden="false" customHeight="false" outlineLevel="0" collapsed="false">
      <c r="A139" s="4" t="n">
        <v>44795</v>
      </c>
      <c r="B139" s="4" t="str">
        <f aca="false">TEXT(A139,"dddd")</f>
        <v>Monday</v>
      </c>
      <c r="C139" s="1" t="n">
        <v>17682.900391</v>
      </c>
      <c r="D139" s="1" t="n">
        <v>17690.050781</v>
      </c>
      <c r="E139" s="1" t="n">
        <v>17467.349609</v>
      </c>
      <c r="F139" s="1" t="n">
        <v>17490.699219</v>
      </c>
      <c r="G139" s="1" t="n">
        <v>17490.699219</v>
      </c>
      <c r="H139" s="5" t="n">
        <f aca="false">IF(B139="Friday",CEILING(G139+250,50),0)</f>
        <v>0</v>
      </c>
      <c r="I139" s="5" t="n">
        <f aca="false">IF(B139="Friday",FLOOR(G139-250,50),0)</f>
        <v>0</v>
      </c>
      <c r="J139" s="1" t="n">
        <f aca="false">IF(H139=0,0,H139+250)</f>
        <v>0</v>
      </c>
      <c r="K139" s="1" t="n">
        <f aca="false">IF(I139=0,0,I139-250)</f>
        <v>0</v>
      </c>
    </row>
    <row r="140" customFormat="false" ht="15" hidden="false" customHeight="false" outlineLevel="0" collapsed="false">
      <c r="A140" s="4" t="n">
        <v>44796</v>
      </c>
      <c r="B140" s="4" t="str">
        <f aca="false">TEXT(A140,"dddd")</f>
        <v>Tuesday</v>
      </c>
      <c r="C140" s="1" t="n">
        <v>17357.349609</v>
      </c>
      <c r="D140" s="1" t="n">
        <v>17625.550781</v>
      </c>
      <c r="E140" s="1" t="n">
        <v>17345.199219</v>
      </c>
      <c r="F140" s="1" t="n">
        <v>17577.5</v>
      </c>
      <c r="G140" s="1" t="n">
        <v>17577.5</v>
      </c>
      <c r="H140" s="5" t="n">
        <f aca="false">IF(B140="Friday",CEILING(G140+250,50),0)</f>
        <v>0</v>
      </c>
      <c r="I140" s="5" t="n">
        <f aca="false">IF(B140="Friday",FLOOR(G140-250,50),0)</f>
        <v>0</v>
      </c>
      <c r="J140" s="1" t="n">
        <f aca="false">IF(H140=0,0,H140+250)</f>
        <v>0</v>
      </c>
      <c r="K140" s="1" t="n">
        <f aca="false">IF(I140=0,0,I140-250)</f>
        <v>0</v>
      </c>
    </row>
    <row r="141" customFormat="false" ht="15" hidden="false" customHeight="false" outlineLevel="0" collapsed="false">
      <c r="A141" s="4" t="n">
        <v>44797</v>
      </c>
      <c r="B141" s="4" t="str">
        <f aca="false">TEXT(A141,"dddd")</f>
        <v>Wednesday</v>
      </c>
      <c r="C141" s="1" t="n">
        <v>17525.449219</v>
      </c>
      <c r="D141" s="1" t="n">
        <v>17623.650391</v>
      </c>
      <c r="E141" s="1" t="n">
        <v>17499.25</v>
      </c>
      <c r="F141" s="1" t="n">
        <v>17604.949219</v>
      </c>
      <c r="G141" s="1" t="n">
        <v>17604.949219</v>
      </c>
      <c r="H141" s="5" t="n">
        <f aca="false">IF(B141="Friday",CEILING(G141+250,50),0)</f>
        <v>0</v>
      </c>
      <c r="I141" s="5" t="n">
        <f aca="false">IF(B141="Friday",FLOOR(G141-250,50),0)</f>
        <v>0</v>
      </c>
      <c r="J141" s="1" t="n">
        <f aca="false">IF(H141=0,0,H141+250)</f>
        <v>0</v>
      </c>
      <c r="K141" s="1" t="n">
        <f aca="false">IF(I141=0,0,I141-250)</f>
        <v>0</v>
      </c>
    </row>
    <row r="142" customFormat="false" ht="15" hidden="false" customHeight="false" outlineLevel="0" collapsed="false">
      <c r="A142" s="4" t="n">
        <v>44798</v>
      </c>
      <c r="B142" s="4" t="str">
        <f aca="false">TEXT(A142,"dddd")</f>
        <v>Thursday</v>
      </c>
      <c r="C142" s="1" t="n">
        <v>17679</v>
      </c>
      <c r="D142" s="1" t="n">
        <v>17726.5</v>
      </c>
      <c r="E142" s="1" t="n">
        <v>17487.449219</v>
      </c>
      <c r="F142" s="1" t="n">
        <v>17522.449219</v>
      </c>
      <c r="G142" s="1" t="n">
        <v>17522.449219</v>
      </c>
      <c r="H142" s="5" t="n">
        <f aca="false">IF(B142="Friday",CEILING(G142+250,50),0)</f>
        <v>0</v>
      </c>
      <c r="I142" s="5" t="n">
        <f aca="false">IF(B142="Friday",FLOOR(G142-250,50),0)</f>
        <v>0</v>
      </c>
      <c r="J142" s="1" t="n">
        <f aca="false">IF(H142=0,0,H142+250)</f>
        <v>0</v>
      </c>
      <c r="K142" s="1" t="n">
        <f aca="false">IF(I142=0,0,I142-250)</f>
        <v>0</v>
      </c>
    </row>
    <row r="143" customFormat="false" ht="15" hidden="false" customHeight="false" outlineLevel="0" collapsed="false">
      <c r="A143" s="4" t="n">
        <v>44799</v>
      </c>
      <c r="B143" s="4" t="str">
        <f aca="false">TEXT(A143,"dddd")</f>
        <v>Friday</v>
      </c>
      <c r="C143" s="1" t="n">
        <v>17619.300781</v>
      </c>
      <c r="D143" s="1" t="n">
        <v>17685.849609</v>
      </c>
      <c r="E143" s="1" t="n">
        <v>17519.349609</v>
      </c>
      <c r="F143" s="1" t="n">
        <v>17558.900391</v>
      </c>
      <c r="G143" s="1" t="n">
        <v>17558.900391</v>
      </c>
      <c r="H143" s="5" t="n">
        <f aca="false">IF(B143="Friday",CEILING(G143+250,50),0)</f>
        <v>17850</v>
      </c>
      <c r="I143" s="5" t="n">
        <f aca="false">IF(B143="Friday",FLOOR(G143-250,50),0)</f>
        <v>17300</v>
      </c>
      <c r="J143" s="1" t="n">
        <f aca="false">IF(H143=0,0,H143+250)</f>
        <v>18100</v>
      </c>
      <c r="K143" s="1" t="n">
        <f aca="false">IF(I143=0,0,I143-250)</f>
        <v>17050</v>
      </c>
    </row>
    <row r="144" customFormat="false" ht="15" hidden="false" customHeight="false" outlineLevel="0" collapsed="false">
      <c r="A144" s="4" t="n">
        <v>44802</v>
      </c>
      <c r="B144" s="4" t="str">
        <f aca="false">TEXT(A144,"dddd")</f>
        <v>Monday</v>
      </c>
      <c r="C144" s="1" t="n">
        <v>17188.650391</v>
      </c>
      <c r="D144" s="1" t="n">
        <v>17380.150391</v>
      </c>
      <c r="E144" s="1" t="n">
        <v>17166.199219</v>
      </c>
      <c r="F144" s="1" t="n">
        <v>17312.900391</v>
      </c>
      <c r="G144" s="1" t="n">
        <v>17312.900391</v>
      </c>
      <c r="H144" s="5" t="n">
        <f aca="false">IF(B144="Friday",CEILING(G144+250,50),0)</f>
        <v>0</v>
      </c>
      <c r="I144" s="5" t="n">
        <f aca="false">IF(B144="Friday",FLOOR(G144-250,50),0)</f>
        <v>0</v>
      </c>
      <c r="J144" s="1" t="n">
        <f aca="false">IF(H144=0,0,H144+250)</f>
        <v>0</v>
      </c>
      <c r="K144" s="1" t="n">
        <f aca="false">IF(I144=0,0,I144-250)</f>
        <v>0</v>
      </c>
    </row>
    <row r="145" customFormat="false" ht="15" hidden="false" customHeight="false" outlineLevel="0" collapsed="false">
      <c r="A145" s="4" t="n">
        <v>44803</v>
      </c>
      <c r="B145" s="4" t="str">
        <f aca="false">TEXT(A145,"dddd")</f>
        <v>Tuesday</v>
      </c>
      <c r="C145" s="1" t="n">
        <v>17414.949219</v>
      </c>
      <c r="D145" s="1" t="n">
        <v>17777.650391</v>
      </c>
      <c r="E145" s="1" t="n">
        <v>17401.5</v>
      </c>
      <c r="F145" s="1" t="n">
        <v>17759.300781</v>
      </c>
      <c r="G145" s="1" t="n">
        <v>17759.300781</v>
      </c>
      <c r="H145" s="5" t="n">
        <f aca="false">IF(B145="Friday",CEILING(G145+250,50),0)</f>
        <v>0</v>
      </c>
      <c r="I145" s="5" t="n">
        <f aca="false">IF(B145="Friday",FLOOR(G145-250,50),0)</f>
        <v>0</v>
      </c>
      <c r="J145" s="1" t="n">
        <f aca="false">IF(H145=0,0,H145+250)</f>
        <v>0</v>
      </c>
      <c r="K145" s="1" t="n">
        <f aca="false">IF(I145=0,0,I145-250)</f>
        <v>0</v>
      </c>
    </row>
    <row r="146" customFormat="false" ht="15" hidden="false" customHeight="false" outlineLevel="0" collapsed="false">
      <c r="A146" s="4" t="n">
        <v>44805</v>
      </c>
      <c r="B146" s="4" t="str">
        <f aca="false">TEXT(A146,"dddd")</f>
        <v>Thursday</v>
      </c>
      <c r="C146" s="1" t="n">
        <v>17485.699219</v>
      </c>
      <c r="D146" s="1" t="n">
        <v>17695.599609</v>
      </c>
      <c r="E146" s="1" t="n">
        <v>17468.449219</v>
      </c>
      <c r="F146" s="1" t="n">
        <v>17542.800781</v>
      </c>
      <c r="G146" s="1" t="n">
        <v>17542.800781</v>
      </c>
      <c r="H146" s="5" t="n">
        <f aca="false">IF(B146="Friday",CEILING(G146+250,50),0)</f>
        <v>0</v>
      </c>
      <c r="I146" s="5" t="n">
        <f aca="false">IF(B146="Friday",FLOOR(G146-250,50),0)</f>
        <v>0</v>
      </c>
      <c r="J146" s="1" t="n">
        <f aca="false">IF(H146=0,0,H146+250)</f>
        <v>0</v>
      </c>
      <c r="K146" s="1" t="n">
        <f aca="false">IF(I146=0,0,I146-250)</f>
        <v>0</v>
      </c>
    </row>
    <row r="147" customFormat="false" ht="15" hidden="false" customHeight="false" outlineLevel="0" collapsed="false">
      <c r="A147" s="4" t="n">
        <v>44806</v>
      </c>
      <c r="B147" s="4" t="str">
        <f aca="false">TEXT(A147,"dddd")</f>
        <v>Friday</v>
      </c>
      <c r="C147" s="1" t="n">
        <v>17598.400391</v>
      </c>
      <c r="D147" s="1" t="n">
        <v>17643.849609</v>
      </c>
      <c r="E147" s="1" t="n">
        <v>17476.449219</v>
      </c>
      <c r="F147" s="1" t="n">
        <v>17539.449219</v>
      </c>
      <c r="G147" s="1" t="n">
        <v>17539.449219</v>
      </c>
      <c r="H147" s="5" t="n">
        <f aca="false">IF(B147="Friday",CEILING(G147+250,50),0)</f>
        <v>17800</v>
      </c>
      <c r="I147" s="5" t="n">
        <f aca="false">IF(B147="Friday",FLOOR(G147-250,50),0)</f>
        <v>17250</v>
      </c>
      <c r="J147" s="1" t="n">
        <f aca="false">IF(H147=0,0,H147+250)</f>
        <v>18050</v>
      </c>
      <c r="K147" s="1" t="n">
        <f aca="false">IF(I147=0,0,I147-250)</f>
        <v>17000</v>
      </c>
    </row>
    <row r="148" customFormat="false" ht="15" hidden="false" customHeight="false" outlineLevel="0" collapsed="false">
      <c r="A148" s="4" t="n">
        <v>44809</v>
      </c>
      <c r="B148" s="4" t="str">
        <f aca="false">TEXT(A148,"dddd")</f>
        <v>Monday</v>
      </c>
      <c r="C148" s="1" t="n">
        <v>17546.449219</v>
      </c>
      <c r="D148" s="1" t="n">
        <v>17683.150391</v>
      </c>
      <c r="E148" s="1" t="n">
        <v>17540.349609</v>
      </c>
      <c r="F148" s="1" t="n">
        <v>17665.800781</v>
      </c>
      <c r="G148" s="1" t="n">
        <v>17665.800781</v>
      </c>
      <c r="H148" s="5" t="n">
        <f aca="false">IF(B148="Friday",CEILING(G148+250,50),0)</f>
        <v>0</v>
      </c>
      <c r="I148" s="5" t="n">
        <f aca="false">IF(B148="Friday",FLOOR(G148-250,50),0)</f>
        <v>0</v>
      </c>
      <c r="J148" s="1" t="n">
        <f aca="false">IF(H148=0,0,H148+250)</f>
        <v>0</v>
      </c>
      <c r="K148" s="1" t="n">
        <f aca="false">IF(I148=0,0,I148-250)</f>
        <v>0</v>
      </c>
    </row>
    <row r="149" customFormat="false" ht="15" hidden="false" customHeight="false" outlineLevel="0" collapsed="false">
      <c r="A149" s="4" t="n">
        <v>44810</v>
      </c>
      <c r="B149" s="4" t="str">
        <f aca="false">TEXT(A149,"dddd")</f>
        <v>Tuesday</v>
      </c>
      <c r="C149" s="1" t="n">
        <v>17695.699219</v>
      </c>
      <c r="D149" s="1" t="n">
        <v>17764.650391</v>
      </c>
      <c r="E149" s="1" t="n">
        <v>17587.650391</v>
      </c>
      <c r="F149" s="1" t="n">
        <v>17655.599609</v>
      </c>
      <c r="G149" s="1" t="n">
        <v>17655.599609</v>
      </c>
      <c r="H149" s="5" t="n">
        <f aca="false">IF(B149="Friday",CEILING(G149+250,50),0)</f>
        <v>0</v>
      </c>
      <c r="I149" s="5" t="n">
        <f aca="false">IF(B149="Friday",FLOOR(G149-250,50),0)</f>
        <v>0</v>
      </c>
      <c r="J149" s="1" t="n">
        <f aca="false">IF(H149=0,0,H149+250)</f>
        <v>0</v>
      </c>
      <c r="K149" s="1" t="n">
        <f aca="false">IF(I149=0,0,I149-250)</f>
        <v>0</v>
      </c>
    </row>
    <row r="150" customFormat="false" ht="15" hidden="false" customHeight="false" outlineLevel="0" collapsed="false">
      <c r="A150" s="4" t="n">
        <v>44811</v>
      </c>
      <c r="B150" s="4" t="str">
        <f aca="false">TEXT(A150,"dddd")</f>
        <v>Wednesday</v>
      </c>
      <c r="C150" s="1" t="n">
        <v>17519.400391</v>
      </c>
      <c r="D150" s="1" t="n">
        <v>17650.75</v>
      </c>
      <c r="E150" s="1" t="n">
        <v>17484.300781</v>
      </c>
      <c r="F150" s="1" t="n">
        <v>17624.400391</v>
      </c>
      <c r="G150" s="1" t="n">
        <v>17624.400391</v>
      </c>
      <c r="H150" s="5" t="n">
        <f aca="false">IF(B150="Friday",CEILING(G150+250,50),0)</f>
        <v>0</v>
      </c>
      <c r="I150" s="5" t="n">
        <f aca="false">IF(B150="Friday",FLOOR(G150-250,50),0)</f>
        <v>0</v>
      </c>
      <c r="J150" s="1" t="n">
        <f aca="false">IF(H150=0,0,H150+250)</f>
        <v>0</v>
      </c>
      <c r="K150" s="1" t="n">
        <f aca="false">IF(I150=0,0,I150-250)</f>
        <v>0</v>
      </c>
    </row>
    <row r="151" customFormat="false" ht="15" hidden="false" customHeight="false" outlineLevel="0" collapsed="false">
      <c r="A151" s="4" t="n">
        <v>44812</v>
      </c>
      <c r="B151" s="4" t="str">
        <f aca="false">TEXT(A151,"dddd")</f>
        <v>Thursday</v>
      </c>
      <c r="C151" s="1" t="n">
        <v>17748.150391</v>
      </c>
      <c r="D151" s="1" t="n">
        <v>17807.650391</v>
      </c>
      <c r="E151" s="1" t="n">
        <v>17691.949219</v>
      </c>
      <c r="F151" s="1" t="n">
        <v>17798.75</v>
      </c>
      <c r="G151" s="1" t="n">
        <v>17798.75</v>
      </c>
      <c r="H151" s="5" t="n">
        <f aca="false">IF(B151="Friday",CEILING(G151+250,50),0)</f>
        <v>0</v>
      </c>
      <c r="I151" s="5" t="n">
        <f aca="false">IF(B151="Friday",FLOOR(G151-250,50),0)</f>
        <v>0</v>
      </c>
      <c r="J151" s="1" t="n">
        <f aca="false">IF(H151=0,0,H151+250)</f>
        <v>0</v>
      </c>
      <c r="K151" s="1" t="n">
        <f aca="false">IF(I151=0,0,I151-250)</f>
        <v>0</v>
      </c>
    </row>
    <row r="152" customFormat="false" ht="15" hidden="false" customHeight="false" outlineLevel="0" collapsed="false">
      <c r="A152" s="4" t="n">
        <v>44813</v>
      </c>
      <c r="B152" s="4" t="str">
        <f aca="false">TEXT(A152,"dddd")</f>
        <v>Friday</v>
      </c>
      <c r="C152" s="1" t="n">
        <v>17923.349609</v>
      </c>
      <c r="D152" s="1" t="n">
        <v>17925.949219</v>
      </c>
      <c r="E152" s="1" t="n">
        <v>17786</v>
      </c>
      <c r="F152" s="1" t="n">
        <v>17833.349609</v>
      </c>
      <c r="G152" s="1" t="n">
        <v>17833.349609</v>
      </c>
      <c r="H152" s="5" t="n">
        <f aca="false">IF(B152="Friday",CEILING(G152+250,50),0)</f>
        <v>18100</v>
      </c>
      <c r="I152" s="5" t="n">
        <f aca="false">IF(B152="Friday",FLOOR(G152-250,50),0)</f>
        <v>17550</v>
      </c>
      <c r="J152" s="1" t="n">
        <f aca="false">IF(H152=0,0,H152+250)</f>
        <v>18350</v>
      </c>
      <c r="K152" s="1" t="n">
        <f aca="false">IF(I152=0,0,I152-250)</f>
        <v>17300</v>
      </c>
    </row>
    <row r="153" customFormat="false" ht="15" hidden="false" customHeight="false" outlineLevel="0" collapsed="false">
      <c r="A153" s="4" t="n">
        <v>44816</v>
      </c>
      <c r="B153" s="4" t="str">
        <f aca="false">TEXT(A153,"dddd")</f>
        <v>Monday</v>
      </c>
      <c r="C153" s="1" t="n">
        <v>17890.849609</v>
      </c>
      <c r="D153" s="1" t="n">
        <v>17980.550781</v>
      </c>
      <c r="E153" s="1" t="n">
        <v>17889.150391</v>
      </c>
      <c r="F153" s="1" t="n">
        <v>17936.349609</v>
      </c>
      <c r="G153" s="1" t="n">
        <v>17936.349609</v>
      </c>
      <c r="H153" s="5" t="n">
        <f aca="false">IF(B153="Friday",CEILING(G153+250,50),0)</f>
        <v>0</v>
      </c>
      <c r="I153" s="5" t="n">
        <f aca="false">IF(B153="Friday",FLOOR(G153-250,50),0)</f>
        <v>0</v>
      </c>
      <c r="J153" s="1" t="n">
        <f aca="false">IF(H153=0,0,H153+250)</f>
        <v>0</v>
      </c>
      <c r="K153" s="1" t="n">
        <f aca="false">IF(I153=0,0,I153-250)</f>
        <v>0</v>
      </c>
    </row>
    <row r="154" customFormat="false" ht="15" hidden="false" customHeight="false" outlineLevel="0" collapsed="false">
      <c r="A154" s="4" t="n">
        <v>44817</v>
      </c>
      <c r="B154" s="4" t="str">
        <f aca="false">TEXT(A154,"dddd")</f>
        <v>Tuesday</v>
      </c>
      <c r="C154" s="1" t="n">
        <v>18044.449219</v>
      </c>
      <c r="D154" s="1" t="n">
        <v>18088.300781</v>
      </c>
      <c r="E154" s="1" t="n">
        <v>18015.449219</v>
      </c>
      <c r="F154" s="1" t="n">
        <v>18070.050781</v>
      </c>
      <c r="G154" s="1" t="n">
        <v>18070.050781</v>
      </c>
      <c r="H154" s="5" t="n">
        <f aca="false">IF(B154="Friday",CEILING(G154+250,50),0)</f>
        <v>0</v>
      </c>
      <c r="I154" s="5" t="n">
        <f aca="false">IF(B154="Friday",FLOOR(G154-250,50),0)</f>
        <v>0</v>
      </c>
      <c r="J154" s="1" t="n">
        <f aca="false">IF(H154=0,0,H154+250)</f>
        <v>0</v>
      </c>
      <c r="K154" s="1" t="n">
        <f aca="false">IF(I154=0,0,I154-250)</f>
        <v>0</v>
      </c>
    </row>
    <row r="155" customFormat="false" ht="15" hidden="false" customHeight="false" outlineLevel="0" collapsed="false">
      <c r="A155" s="4" t="n">
        <v>44818</v>
      </c>
      <c r="B155" s="4" t="str">
        <f aca="false">TEXT(A155,"dddd")</f>
        <v>Wednesday</v>
      </c>
      <c r="C155" s="1" t="n">
        <v>17771.150391</v>
      </c>
      <c r="D155" s="1" t="n">
        <v>18091.550781</v>
      </c>
      <c r="E155" s="1" t="n">
        <v>17771.150391</v>
      </c>
      <c r="F155" s="1" t="n">
        <v>18003.75</v>
      </c>
      <c r="G155" s="1" t="n">
        <v>18003.75</v>
      </c>
      <c r="H155" s="5" t="n">
        <f aca="false">IF(B155="Friday",CEILING(G155+250,50),0)</f>
        <v>0</v>
      </c>
      <c r="I155" s="5" t="n">
        <f aca="false">IF(B155="Friday",FLOOR(G155-250,50),0)</f>
        <v>0</v>
      </c>
      <c r="J155" s="1" t="n">
        <f aca="false">IF(H155=0,0,H155+250)</f>
        <v>0</v>
      </c>
      <c r="K155" s="1" t="n">
        <f aca="false">IF(I155=0,0,I155-250)</f>
        <v>0</v>
      </c>
    </row>
    <row r="156" customFormat="false" ht="15" hidden="false" customHeight="false" outlineLevel="0" collapsed="false">
      <c r="A156" s="4" t="n">
        <v>44819</v>
      </c>
      <c r="B156" s="4" t="str">
        <f aca="false">TEXT(A156,"dddd")</f>
        <v>Thursday</v>
      </c>
      <c r="C156" s="1" t="n">
        <v>18046.349609</v>
      </c>
      <c r="D156" s="1" t="n">
        <v>18096.150391</v>
      </c>
      <c r="E156" s="1" t="n">
        <v>17861.5</v>
      </c>
      <c r="F156" s="1" t="n">
        <v>17877.400391</v>
      </c>
      <c r="G156" s="1" t="n">
        <v>17877.400391</v>
      </c>
      <c r="H156" s="5" t="n">
        <f aca="false">IF(B156="Friday",CEILING(G156+250,50),0)</f>
        <v>0</v>
      </c>
      <c r="I156" s="5" t="n">
        <f aca="false">IF(B156="Friday",FLOOR(G156-250,50),0)</f>
        <v>0</v>
      </c>
      <c r="J156" s="1" t="n">
        <f aca="false">IF(H156=0,0,H156+250)</f>
        <v>0</v>
      </c>
      <c r="K156" s="1" t="n">
        <f aca="false">IF(I156=0,0,I156-250)</f>
        <v>0</v>
      </c>
    </row>
    <row r="157" customFormat="false" ht="15" hidden="false" customHeight="false" outlineLevel="0" collapsed="false">
      <c r="A157" s="4" t="n">
        <v>44820</v>
      </c>
      <c r="B157" s="4" t="str">
        <f aca="false">TEXT(A157,"dddd")</f>
        <v>Friday</v>
      </c>
      <c r="C157" s="1" t="n">
        <v>17796.800781</v>
      </c>
      <c r="D157" s="1" t="n">
        <v>17820.050781</v>
      </c>
      <c r="E157" s="1" t="n">
        <v>17497.25</v>
      </c>
      <c r="F157" s="1" t="n">
        <v>17530.849609</v>
      </c>
      <c r="G157" s="1" t="n">
        <v>17530.849609</v>
      </c>
      <c r="H157" s="5" t="n">
        <f aca="false">IF(B157="Friday",CEILING(G157+250,50),0)</f>
        <v>17800</v>
      </c>
      <c r="I157" s="5" t="n">
        <f aca="false">IF(B157="Friday",FLOOR(G157-250,50),0)</f>
        <v>17250</v>
      </c>
      <c r="J157" s="1" t="n">
        <f aca="false">IF(H157=0,0,H157+250)</f>
        <v>18050</v>
      </c>
      <c r="K157" s="1" t="n">
        <f aca="false">IF(I157=0,0,I157-250)</f>
        <v>17000</v>
      </c>
    </row>
    <row r="158" customFormat="false" ht="15" hidden="false" customHeight="false" outlineLevel="0" collapsed="false">
      <c r="A158" s="4" t="n">
        <v>44823</v>
      </c>
      <c r="B158" s="4" t="str">
        <f aca="false">TEXT(A158,"dddd")</f>
        <v>Monday</v>
      </c>
      <c r="C158" s="1" t="n">
        <v>17540.650391</v>
      </c>
      <c r="D158" s="1" t="n">
        <v>17667.199219</v>
      </c>
      <c r="E158" s="1" t="n">
        <v>17429.699219</v>
      </c>
      <c r="F158" s="1" t="n">
        <v>17622.25</v>
      </c>
      <c r="G158" s="1" t="n">
        <v>17622.25</v>
      </c>
      <c r="H158" s="5" t="n">
        <f aca="false">IF(B158="Friday",CEILING(G158+250,50),0)</f>
        <v>0</v>
      </c>
      <c r="I158" s="5" t="n">
        <f aca="false">IF(B158="Friday",FLOOR(G158-250,50),0)</f>
        <v>0</v>
      </c>
      <c r="J158" s="1" t="n">
        <f aca="false">IF(H158=0,0,H158+250)</f>
        <v>0</v>
      </c>
      <c r="K158" s="1" t="n">
        <f aca="false">IF(I158=0,0,I158-250)</f>
        <v>0</v>
      </c>
    </row>
    <row r="159" customFormat="false" ht="15" hidden="false" customHeight="false" outlineLevel="0" collapsed="false">
      <c r="A159" s="4" t="n">
        <v>44824</v>
      </c>
      <c r="B159" s="4" t="str">
        <f aca="false">TEXT(A159,"dddd")</f>
        <v>Tuesday</v>
      </c>
      <c r="C159" s="1" t="n">
        <v>17770.400391</v>
      </c>
      <c r="D159" s="1" t="n">
        <v>17919.300781</v>
      </c>
      <c r="E159" s="1" t="n">
        <v>17744.400391</v>
      </c>
      <c r="F159" s="1" t="n">
        <v>17816.25</v>
      </c>
      <c r="G159" s="1" t="n">
        <v>17816.25</v>
      </c>
      <c r="H159" s="5" t="n">
        <f aca="false">IF(B159="Friday",CEILING(G159+250,50),0)</f>
        <v>0</v>
      </c>
      <c r="I159" s="5" t="n">
        <f aca="false">IF(B159="Friday",FLOOR(G159-250,50),0)</f>
        <v>0</v>
      </c>
      <c r="J159" s="1" t="n">
        <f aca="false">IF(H159=0,0,H159+250)</f>
        <v>0</v>
      </c>
      <c r="K159" s="1" t="n">
        <f aca="false">IF(I159=0,0,I159-250)</f>
        <v>0</v>
      </c>
    </row>
    <row r="160" customFormat="false" ht="15" hidden="false" customHeight="false" outlineLevel="0" collapsed="false">
      <c r="A160" s="4" t="n">
        <v>44825</v>
      </c>
      <c r="B160" s="4" t="str">
        <f aca="false">TEXT(A160,"dddd")</f>
        <v>Wednesday</v>
      </c>
      <c r="C160" s="1" t="n">
        <v>17766.349609</v>
      </c>
      <c r="D160" s="1" t="n">
        <v>17838.699219</v>
      </c>
      <c r="E160" s="1" t="n">
        <v>17663.599609</v>
      </c>
      <c r="F160" s="1" t="n">
        <v>17718.349609</v>
      </c>
      <c r="G160" s="1" t="n">
        <v>17718.349609</v>
      </c>
      <c r="H160" s="5" t="n">
        <f aca="false">IF(B160="Friday",CEILING(G160+250,50),0)</f>
        <v>0</v>
      </c>
      <c r="I160" s="5" t="n">
        <f aca="false">IF(B160="Friday",FLOOR(G160-250,50),0)</f>
        <v>0</v>
      </c>
      <c r="J160" s="1" t="n">
        <f aca="false">IF(H160=0,0,H160+250)</f>
        <v>0</v>
      </c>
      <c r="K160" s="1" t="n">
        <f aca="false">IF(I160=0,0,I160-250)</f>
        <v>0</v>
      </c>
    </row>
    <row r="161" customFormat="false" ht="15" hidden="false" customHeight="false" outlineLevel="0" collapsed="false">
      <c r="A161" s="4" t="n">
        <v>44826</v>
      </c>
      <c r="B161" s="4" t="str">
        <f aca="false">TEXT(A161,"dddd")</f>
        <v>Thursday</v>
      </c>
      <c r="C161" s="1" t="n">
        <v>17609.650391</v>
      </c>
      <c r="D161" s="1" t="n">
        <v>17722.75</v>
      </c>
      <c r="E161" s="1" t="n">
        <v>17532.449219</v>
      </c>
      <c r="F161" s="1" t="n">
        <v>17629.800781</v>
      </c>
      <c r="G161" s="1" t="n">
        <v>17629.800781</v>
      </c>
      <c r="H161" s="5" t="n">
        <f aca="false">IF(B161="Friday",CEILING(G161+250,50),0)</f>
        <v>0</v>
      </c>
      <c r="I161" s="5" t="n">
        <f aca="false">IF(B161="Friday",FLOOR(G161-250,50),0)</f>
        <v>0</v>
      </c>
      <c r="J161" s="1" t="n">
        <f aca="false">IF(H161=0,0,H161+250)</f>
        <v>0</v>
      </c>
      <c r="K161" s="1" t="n">
        <f aca="false">IF(I161=0,0,I161-250)</f>
        <v>0</v>
      </c>
    </row>
    <row r="162" customFormat="false" ht="15" hidden="false" customHeight="false" outlineLevel="0" collapsed="false">
      <c r="A162" s="4" t="n">
        <v>44827</v>
      </c>
      <c r="B162" s="4" t="str">
        <f aca="false">TEXT(A162,"dddd")</f>
        <v>Friday</v>
      </c>
      <c r="C162" s="1" t="n">
        <v>17593.849609</v>
      </c>
      <c r="D162" s="1" t="n">
        <v>17642.150391</v>
      </c>
      <c r="E162" s="1" t="n">
        <v>17291.650391</v>
      </c>
      <c r="F162" s="1" t="n">
        <v>17327.349609</v>
      </c>
      <c r="G162" s="1" t="n">
        <v>17327.349609</v>
      </c>
      <c r="H162" s="5" t="n">
        <f aca="false">IF(B162="Friday",CEILING(G162+250,50),0)</f>
        <v>17600</v>
      </c>
      <c r="I162" s="5" t="n">
        <f aca="false">IF(B162="Friday",FLOOR(G162-250,50),0)</f>
        <v>17050</v>
      </c>
      <c r="J162" s="1" t="n">
        <f aca="false">IF(H162=0,0,H162+250)</f>
        <v>17850</v>
      </c>
      <c r="K162" s="1" t="n">
        <f aca="false">IF(I162=0,0,I162-250)</f>
        <v>16800</v>
      </c>
    </row>
    <row r="163" customFormat="false" ht="15" hidden="false" customHeight="false" outlineLevel="0" collapsed="false">
      <c r="A163" s="4" t="n">
        <v>44830</v>
      </c>
      <c r="B163" s="4" t="str">
        <f aca="false">TEXT(A163,"dddd")</f>
        <v>Monday</v>
      </c>
      <c r="C163" s="1" t="n">
        <v>17156.300781</v>
      </c>
      <c r="D163" s="1" t="n">
        <v>17196.400391</v>
      </c>
      <c r="E163" s="1" t="n">
        <v>16978.300781</v>
      </c>
      <c r="F163" s="1" t="n">
        <v>17016.300781</v>
      </c>
      <c r="G163" s="1" t="n">
        <v>17016.300781</v>
      </c>
      <c r="H163" s="5" t="n">
        <f aca="false">IF(B163="Friday",CEILING(G163+250,50),0)</f>
        <v>0</v>
      </c>
      <c r="I163" s="5" t="n">
        <f aca="false">IF(B163="Friday",FLOOR(G163-250,50),0)</f>
        <v>0</v>
      </c>
      <c r="J163" s="1" t="n">
        <f aca="false">IF(H163=0,0,H163+250)</f>
        <v>0</v>
      </c>
      <c r="K163" s="1" t="n">
        <f aca="false">IF(I163=0,0,I163-250)</f>
        <v>0</v>
      </c>
    </row>
    <row r="164" customFormat="false" ht="15" hidden="false" customHeight="false" outlineLevel="0" collapsed="false">
      <c r="A164" s="4" t="n">
        <v>44831</v>
      </c>
      <c r="B164" s="4" t="str">
        <f aca="false">TEXT(A164,"dddd")</f>
        <v>Tuesday</v>
      </c>
      <c r="C164" s="1" t="n">
        <v>17110.900391</v>
      </c>
      <c r="D164" s="1" t="n">
        <v>17176.449219</v>
      </c>
      <c r="E164" s="1" t="n">
        <v>16942.349609</v>
      </c>
      <c r="F164" s="1" t="n">
        <v>17007.400391</v>
      </c>
      <c r="G164" s="1" t="n">
        <v>17007.400391</v>
      </c>
      <c r="H164" s="5" t="n">
        <f aca="false">IF(B164="Friday",CEILING(G164+250,50),0)</f>
        <v>0</v>
      </c>
      <c r="I164" s="5" t="n">
        <f aca="false">IF(B164="Friday",FLOOR(G164-250,50),0)</f>
        <v>0</v>
      </c>
      <c r="J164" s="1" t="n">
        <f aca="false">IF(H164=0,0,H164+250)</f>
        <v>0</v>
      </c>
      <c r="K164" s="1" t="n">
        <f aca="false">IF(I164=0,0,I164-250)</f>
        <v>0</v>
      </c>
    </row>
    <row r="165" customFormat="false" ht="15" hidden="false" customHeight="false" outlineLevel="0" collapsed="false">
      <c r="A165" s="4" t="n">
        <v>44832</v>
      </c>
      <c r="B165" s="4" t="str">
        <f aca="false">TEXT(A165,"dddd")</f>
        <v>Wednesday</v>
      </c>
      <c r="C165" s="1" t="n">
        <v>16870.550781</v>
      </c>
      <c r="D165" s="1" t="n">
        <v>17037.599609</v>
      </c>
      <c r="E165" s="1" t="n">
        <v>16820.400391</v>
      </c>
      <c r="F165" s="1" t="n">
        <v>16858.599609</v>
      </c>
      <c r="G165" s="1" t="n">
        <v>16858.599609</v>
      </c>
      <c r="H165" s="5" t="n">
        <f aca="false">IF(B165="Friday",CEILING(G165+250,50),0)</f>
        <v>0</v>
      </c>
      <c r="I165" s="5" t="n">
        <f aca="false">IF(B165="Friday",FLOOR(G165-250,50),0)</f>
        <v>0</v>
      </c>
      <c r="J165" s="1" t="n">
        <f aca="false">IF(H165=0,0,H165+250)</f>
        <v>0</v>
      </c>
      <c r="K165" s="1" t="n">
        <f aca="false">IF(I165=0,0,I165-250)</f>
        <v>0</v>
      </c>
    </row>
    <row r="166" customFormat="false" ht="15" hidden="false" customHeight="false" outlineLevel="0" collapsed="false">
      <c r="A166" s="4" t="n">
        <v>44833</v>
      </c>
      <c r="B166" s="4" t="str">
        <f aca="false">TEXT(A166,"dddd")</f>
        <v>Thursday</v>
      </c>
      <c r="C166" s="1" t="n">
        <v>16993.599609</v>
      </c>
      <c r="D166" s="1" t="n">
        <v>17026.050781</v>
      </c>
      <c r="E166" s="1" t="n">
        <v>16788.599609</v>
      </c>
      <c r="F166" s="1" t="n">
        <v>16818.099609</v>
      </c>
      <c r="G166" s="1" t="n">
        <v>16818.099609</v>
      </c>
      <c r="H166" s="5" t="n">
        <f aca="false">IF(B166="Friday",CEILING(G166+250,50),0)</f>
        <v>0</v>
      </c>
      <c r="I166" s="5" t="n">
        <f aca="false">IF(B166="Friday",FLOOR(G166-250,50),0)</f>
        <v>0</v>
      </c>
      <c r="J166" s="1" t="n">
        <f aca="false">IF(H166=0,0,H166+250)</f>
        <v>0</v>
      </c>
      <c r="K166" s="1" t="n">
        <f aca="false">IF(I166=0,0,I166-250)</f>
        <v>0</v>
      </c>
    </row>
    <row r="167" customFormat="false" ht="15" hidden="false" customHeight="false" outlineLevel="0" collapsed="false">
      <c r="A167" s="4" t="n">
        <v>44834</v>
      </c>
      <c r="B167" s="4" t="str">
        <f aca="false">TEXT(A167,"dddd")</f>
        <v>Friday</v>
      </c>
      <c r="C167" s="1" t="n">
        <v>16798.050781</v>
      </c>
      <c r="D167" s="1" t="n">
        <v>17187.099609</v>
      </c>
      <c r="E167" s="1" t="n">
        <v>16747.699219</v>
      </c>
      <c r="F167" s="1" t="n">
        <v>17094.349609</v>
      </c>
      <c r="G167" s="1" t="n">
        <v>17094.349609</v>
      </c>
      <c r="H167" s="5" t="n">
        <f aca="false">IF(B167="Friday",CEILING(G167+250,50),0)</f>
        <v>17350</v>
      </c>
      <c r="I167" s="5" t="n">
        <f aca="false">IF(B167="Friday",FLOOR(G167-250,50),0)</f>
        <v>16800</v>
      </c>
      <c r="J167" s="1" t="n">
        <f aca="false">IF(H167=0,0,H167+250)</f>
        <v>17600</v>
      </c>
      <c r="K167" s="1" t="n">
        <f aca="false">IF(I167=0,0,I167-250)</f>
        <v>16550</v>
      </c>
    </row>
    <row r="168" customFormat="false" ht="15" hidden="false" customHeight="false" outlineLevel="0" collapsed="false">
      <c r="A168" s="4" t="n">
        <v>44837</v>
      </c>
      <c r="B168" s="4" t="str">
        <f aca="false">TEXT(A168,"dddd")</f>
        <v>Monday</v>
      </c>
      <c r="C168" s="1" t="n">
        <v>17102.099609</v>
      </c>
      <c r="D168" s="1" t="n">
        <v>17114.650391</v>
      </c>
      <c r="E168" s="1" t="n">
        <v>16855.550781</v>
      </c>
      <c r="F168" s="1" t="n">
        <v>16887.349609</v>
      </c>
      <c r="G168" s="1" t="n">
        <v>16887.349609</v>
      </c>
      <c r="H168" s="5" t="n">
        <f aca="false">IF(B168="Friday",CEILING(G168+250,50),0)</f>
        <v>0</v>
      </c>
      <c r="I168" s="5" t="n">
        <f aca="false">IF(B168="Friday",FLOOR(G168-250,50),0)</f>
        <v>0</v>
      </c>
      <c r="J168" s="1" t="n">
        <f aca="false">IF(H168=0,0,H168+250)</f>
        <v>0</v>
      </c>
      <c r="K168" s="1" t="n">
        <f aca="false">IF(I168=0,0,I168-250)</f>
        <v>0</v>
      </c>
    </row>
    <row r="169" customFormat="false" ht="15" hidden="false" customHeight="false" outlineLevel="0" collapsed="false">
      <c r="A169" s="4" t="n">
        <v>44838</v>
      </c>
      <c r="B169" s="4" t="str">
        <f aca="false">TEXT(A169,"dddd")</f>
        <v>Tuesday</v>
      </c>
      <c r="C169" s="1" t="n">
        <v>17147.449219</v>
      </c>
      <c r="D169" s="1" t="n">
        <v>17287.300781</v>
      </c>
      <c r="E169" s="1" t="n">
        <v>17117.300781</v>
      </c>
      <c r="F169" s="1" t="n">
        <v>17274.300781</v>
      </c>
      <c r="G169" s="1" t="n">
        <v>17274.300781</v>
      </c>
      <c r="H169" s="5" t="n">
        <f aca="false">IF(B169="Friday",CEILING(G169+250,50),0)</f>
        <v>0</v>
      </c>
      <c r="I169" s="5" t="n">
        <f aca="false">IF(B169="Friday",FLOOR(G169-250,50),0)</f>
        <v>0</v>
      </c>
      <c r="J169" s="1" t="n">
        <f aca="false">IF(H169=0,0,H169+250)</f>
        <v>0</v>
      </c>
      <c r="K169" s="1" t="n">
        <f aca="false">IF(I169=0,0,I169-250)</f>
        <v>0</v>
      </c>
    </row>
    <row r="170" customFormat="false" ht="15" hidden="false" customHeight="false" outlineLevel="0" collapsed="false">
      <c r="A170" s="4" t="n">
        <v>44840</v>
      </c>
      <c r="B170" s="4" t="str">
        <f aca="false">TEXT(A170,"dddd")</f>
        <v>Thursday</v>
      </c>
      <c r="C170" s="1" t="n">
        <v>17379.25</v>
      </c>
      <c r="D170" s="1" t="n">
        <v>17428.800781</v>
      </c>
      <c r="E170" s="1" t="n">
        <v>17315.650391</v>
      </c>
      <c r="F170" s="1" t="n">
        <v>17331.800781</v>
      </c>
      <c r="G170" s="1" t="n">
        <v>17331.800781</v>
      </c>
      <c r="H170" s="5" t="n">
        <f aca="false">IF(B170="Friday",CEILING(G170+250,50),0)</f>
        <v>0</v>
      </c>
      <c r="I170" s="5" t="n">
        <f aca="false">IF(B170="Friday",FLOOR(G170-250,50),0)</f>
        <v>0</v>
      </c>
      <c r="J170" s="1" t="n">
        <f aca="false">IF(H170=0,0,H170+250)</f>
        <v>0</v>
      </c>
      <c r="K170" s="1" t="n">
        <f aca="false">IF(I170=0,0,I170-250)</f>
        <v>0</v>
      </c>
    </row>
    <row r="171" customFormat="false" ht="15" hidden="false" customHeight="false" outlineLevel="0" collapsed="false">
      <c r="A171" s="4" t="n">
        <v>44841</v>
      </c>
      <c r="B171" s="4" t="str">
        <f aca="false">TEXT(A171,"dddd")</f>
        <v>Friday</v>
      </c>
      <c r="C171" s="1" t="n">
        <v>17287.199219</v>
      </c>
      <c r="D171" s="1" t="n">
        <v>17337.349609</v>
      </c>
      <c r="E171" s="1" t="n">
        <v>17216.949219</v>
      </c>
      <c r="F171" s="1" t="n">
        <v>17314.650391</v>
      </c>
      <c r="G171" s="1" t="n">
        <v>17314.650391</v>
      </c>
      <c r="H171" s="5" t="n">
        <f aca="false">IF(B171="Friday",CEILING(G171+250,50),0)</f>
        <v>17600</v>
      </c>
      <c r="I171" s="5" t="n">
        <f aca="false">IF(B171="Friday",FLOOR(G171-250,50),0)</f>
        <v>17050</v>
      </c>
      <c r="J171" s="1" t="n">
        <f aca="false">IF(H171=0,0,H171+250)</f>
        <v>17850</v>
      </c>
      <c r="K171" s="1" t="n">
        <f aca="false">IF(I171=0,0,I171-250)</f>
        <v>16800</v>
      </c>
    </row>
    <row r="172" customFormat="false" ht="15" hidden="false" customHeight="false" outlineLevel="0" collapsed="false">
      <c r="A172" s="4" t="n">
        <v>44844</v>
      </c>
      <c r="B172" s="4" t="str">
        <f aca="false">TEXT(A172,"dddd")</f>
        <v>Monday</v>
      </c>
      <c r="C172" s="1" t="n">
        <v>17094.349609</v>
      </c>
      <c r="D172" s="1" t="n">
        <v>17280.150391</v>
      </c>
      <c r="E172" s="1" t="n">
        <v>17064.699219</v>
      </c>
      <c r="F172" s="1" t="n">
        <v>17241</v>
      </c>
      <c r="G172" s="1" t="n">
        <v>17241</v>
      </c>
      <c r="H172" s="5" t="n">
        <f aca="false">IF(B172="Friday",CEILING(G172+250,50),0)</f>
        <v>0</v>
      </c>
      <c r="I172" s="5" t="n">
        <f aca="false">IF(B172="Friday",FLOOR(G172-250,50),0)</f>
        <v>0</v>
      </c>
      <c r="J172" s="1" t="n">
        <f aca="false">IF(H172=0,0,H172+250)</f>
        <v>0</v>
      </c>
      <c r="K172" s="1" t="n">
        <f aca="false">IF(I172=0,0,I172-250)</f>
        <v>0</v>
      </c>
    </row>
    <row r="173" customFormat="false" ht="15" hidden="false" customHeight="false" outlineLevel="0" collapsed="false">
      <c r="A173" s="4" t="n">
        <v>44845</v>
      </c>
      <c r="B173" s="4" t="str">
        <f aca="false">TEXT(A173,"dddd")</f>
        <v>Tuesday</v>
      </c>
      <c r="C173" s="1" t="n">
        <v>17256.050781</v>
      </c>
      <c r="D173" s="1" t="n">
        <v>17261.800781</v>
      </c>
      <c r="E173" s="1" t="n">
        <v>16950.300781</v>
      </c>
      <c r="F173" s="1" t="n">
        <v>16983.550781</v>
      </c>
      <c r="G173" s="1" t="n">
        <v>16983.550781</v>
      </c>
      <c r="H173" s="5" t="n">
        <f aca="false">IF(B173="Friday",CEILING(G173+250,50),0)</f>
        <v>0</v>
      </c>
      <c r="I173" s="5" t="n">
        <f aca="false">IF(B173="Friday",FLOOR(G173-250,50),0)</f>
        <v>0</v>
      </c>
      <c r="J173" s="1" t="n">
        <f aca="false">IF(H173=0,0,H173+250)</f>
        <v>0</v>
      </c>
      <c r="K173" s="1" t="n">
        <f aca="false">IF(I173=0,0,I173-250)</f>
        <v>0</v>
      </c>
    </row>
    <row r="174" customFormat="false" ht="15" hidden="false" customHeight="false" outlineLevel="0" collapsed="false">
      <c r="A174" s="4" t="n">
        <v>44846</v>
      </c>
      <c r="B174" s="4" t="str">
        <f aca="false">TEXT(A174,"dddd")</f>
        <v>Wednesday</v>
      </c>
      <c r="C174" s="1" t="n">
        <v>17025.550781</v>
      </c>
      <c r="D174" s="1" t="n">
        <v>17142.349609</v>
      </c>
      <c r="E174" s="1" t="n">
        <v>16960.050781</v>
      </c>
      <c r="F174" s="1" t="n">
        <v>17123.599609</v>
      </c>
      <c r="G174" s="1" t="n">
        <v>17123.599609</v>
      </c>
      <c r="H174" s="5" t="n">
        <f aca="false">IF(B174="Friday",CEILING(G174+250,50),0)</f>
        <v>0</v>
      </c>
      <c r="I174" s="5" t="n">
        <f aca="false">IF(B174="Friday",FLOOR(G174-250,50),0)</f>
        <v>0</v>
      </c>
      <c r="J174" s="1" t="n">
        <f aca="false">IF(H174=0,0,H174+250)</f>
        <v>0</v>
      </c>
      <c r="K174" s="1" t="n">
        <f aca="false">IF(I174=0,0,I174-250)</f>
        <v>0</v>
      </c>
    </row>
    <row r="175" customFormat="false" ht="15" hidden="false" customHeight="false" outlineLevel="0" collapsed="false">
      <c r="A175" s="4" t="n">
        <v>44847</v>
      </c>
      <c r="B175" s="4" t="str">
        <f aca="false">TEXT(A175,"dddd")</f>
        <v>Thursday</v>
      </c>
      <c r="C175" s="1" t="n">
        <v>17087.349609</v>
      </c>
      <c r="D175" s="1" t="n">
        <v>17112.349609</v>
      </c>
      <c r="E175" s="1" t="n">
        <v>16956.949219</v>
      </c>
      <c r="F175" s="1" t="n">
        <v>17014.349609</v>
      </c>
      <c r="G175" s="1" t="n">
        <v>17014.349609</v>
      </c>
      <c r="H175" s="5" t="n">
        <f aca="false">IF(B175="Friday",CEILING(G175+250,50),0)</f>
        <v>0</v>
      </c>
      <c r="I175" s="5" t="n">
        <f aca="false">IF(B175="Friday",FLOOR(G175-250,50),0)</f>
        <v>0</v>
      </c>
      <c r="J175" s="1" t="n">
        <f aca="false">IF(H175=0,0,H175+250)</f>
        <v>0</v>
      </c>
      <c r="K175" s="1" t="n">
        <f aca="false">IF(I175=0,0,I175-250)</f>
        <v>0</v>
      </c>
    </row>
    <row r="176" customFormat="false" ht="15" hidden="false" customHeight="false" outlineLevel="0" collapsed="false">
      <c r="A176" s="4" t="n">
        <v>44848</v>
      </c>
      <c r="B176" s="4" t="str">
        <f aca="false">TEXT(A176,"dddd")</f>
        <v>Friday</v>
      </c>
      <c r="C176" s="1" t="n">
        <v>17322.300781</v>
      </c>
      <c r="D176" s="1" t="n">
        <v>17348.550781</v>
      </c>
      <c r="E176" s="1" t="n">
        <v>17169.75</v>
      </c>
      <c r="F176" s="1" t="n">
        <v>17185.699219</v>
      </c>
      <c r="G176" s="1" t="n">
        <v>17185.699219</v>
      </c>
      <c r="H176" s="5" t="n">
        <f aca="false">IF(B176="Friday",CEILING(G176+250,50),0)</f>
        <v>17450</v>
      </c>
      <c r="I176" s="5" t="n">
        <f aca="false">IF(B176="Friday",FLOOR(G176-250,50),0)</f>
        <v>16900</v>
      </c>
      <c r="J176" s="1" t="n">
        <f aca="false">IF(H176=0,0,H176+250)</f>
        <v>17700</v>
      </c>
      <c r="K176" s="1" t="n">
        <f aca="false">IF(I176=0,0,I176-250)</f>
        <v>16650</v>
      </c>
    </row>
    <row r="177" customFormat="false" ht="15" hidden="false" customHeight="false" outlineLevel="0" collapsed="false">
      <c r="A177" s="4" t="n">
        <v>44851</v>
      </c>
      <c r="B177" s="4" t="str">
        <f aca="false">TEXT(A177,"dddd")</f>
        <v>Monday</v>
      </c>
      <c r="C177" s="1" t="n">
        <v>17144.800781</v>
      </c>
      <c r="D177" s="1" t="n">
        <v>17328.550781</v>
      </c>
      <c r="E177" s="1" t="n">
        <v>17098.550781</v>
      </c>
      <c r="F177" s="1" t="n">
        <v>17311.800781</v>
      </c>
      <c r="G177" s="1" t="n">
        <v>17311.800781</v>
      </c>
      <c r="H177" s="5" t="n">
        <f aca="false">IF(B177="Friday",CEILING(G177+250,50),0)</f>
        <v>0</v>
      </c>
      <c r="I177" s="5" t="n">
        <f aca="false">IF(B177="Friday",FLOOR(G177-250,50),0)</f>
        <v>0</v>
      </c>
      <c r="J177" s="1" t="n">
        <f aca="false">IF(H177=0,0,H177+250)</f>
        <v>0</v>
      </c>
      <c r="K177" s="1" t="n">
        <f aca="false">IF(I177=0,0,I177-250)</f>
        <v>0</v>
      </c>
    </row>
    <row r="178" customFormat="false" ht="15" hidden="false" customHeight="false" outlineLevel="0" collapsed="false">
      <c r="A178" s="4" t="n">
        <v>44852</v>
      </c>
      <c r="B178" s="4" t="str">
        <f aca="false">TEXT(A178,"dddd")</f>
        <v>Tuesday</v>
      </c>
      <c r="C178" s="1" t="n">
        <v>17438.75</v>
      </c>
      <c r="D178" s="1" t="n">
        <v>17527.800781</v>
      </c>
      <c r="E178" s="1" t="n">
        <v>17434.050781</v>
      </c>
      <c r="F178" s="1" t="n">
        <v>17486.949219</v>
      </c>
      <c r="G178" s="1" t="n">
        <v>17486.949219</v>
      </c>
      <c r="H178" s="5" t="n">
        <f aca="false">IF(B178="Friday",CEILING(G178+250,50),0)</f>
        <v>0</v>
      </c>
      <c r="I178" s="5" t="n">
        <f aca="false">IF(B178="Friday",FLOOR(G178-250,50),0)</f>
        <v>0</v>
      </c>
      <c r="J178" s="1" t="n">
        <f aca="false">IF(H178=0,0,H178+250)</f>
        <v>0</v>
      </c>
      <c r="K178" s="1" t="n">
        <f aca="false">IF(I178=0,0,I178-250)</f>
        <v>0</v>
      </c>
    </row>
    <row r="179" customFormat="false" ht="15" hidden="false" customHeight="false" outlineLevel="0" collapsed="false">
      <c r="A179" s="4" t="n">
        <v>44853</v>
      </c>
      <c r="B179" s="4" t="str">
        <f aca="false">TEXT(A179,"dddd")</f>
        <v>Wednesday</v>
      </c>
      <c r="C179" s="1" t="n">
        <v>17568.150391</v>
      </c>
      <c r="D179" s="1" t="n">
        <v>17607.599609</v>
      </c>
      <c r="E179" s="1" t="n">
        <v>17472.849609</v>
      </c>
      <c r="F179" s="1" t="n">
        <v>17512.25</v>
      </c>
      <c r="G179" s="1" t="n">
        <v>17512.25</v>
      </c>
      <c r="H179" s="5" t="n">
        <f aca="false">IF(B179="Friday",CEILING(G179+250,50),0)</f>
        <v>0</v>
      </c>
      <c r="I179" s="5" t="n">
        <f aca="false">IF(B179="Friday",FLOOR(G179-250,50),0)</f>
        <v>0</v>
      </c>
      <c r="J179" s="1" t="n">
        <f aca="false">IF(H179=0,0,H179+250)</f>
        <v>0</v>
      </c>
      <c r="K179" s="1" t="n">
        <f aca="false">IF(I179=0,0,I179-250)</f>
        <v>0</v>
      </c>
    </row>
    <row r="180" customFormat="false" ht="15" hidden="false" customHeight="false" outlineLevel="0" collapsed="false">
      <c r="A180" s="4" t="n">
        <v>44854</v>
      </c>
      <c r="B180" s="4" t="str">
        <f aca="false">TEXT(A180,"dddd")</f>
        <v>Thursday</v>
      </c>
      <c r="C180" s="1" t="n">
        <v>17423.099609</v>
      </c>
      <c r="D180" s="1" t="n">
        <v>17584.150391</v>
      </c>
      <c r="E180" s="1" t="n">
        <v>17421</v>
      </c>
      <c r="F180" s="1" t="n">
        <v>17563.949219</v>
      </c>
      <c r="G180" s="1" t="n">
        <v>17563.949219</v>
      </c>
      <c r="H180" s="5" t="n">
        <f aca="false">IF(B180="Friday",CEILING(G180+250,50),0)</f>
        <v>0</v>
      </c>
      <c r="I180" s="5" t="n">
        <f aca="false">IF(B180="Friday",FLOOR(G180-250,50),0)</f>
        <v>0</v>
      </c>
      <c r="J180" s="1" t="n">
        <f aca="false">IF(H180=0,0,H180+250)</f>
        <v>0</v>
      </c>
      <c r="K180" s="1" t="n">
        <f aca="false">IF(I180=0,0,I180-250)</f>
        <v>0</v>
      </c>
    </row>
    <row r="181" customFormat="false" ht="15" hidden="false" customHeight="false" outlineLevel="0" collapsed="false">
      <c r="A181" s="4" t="n">
        <v>44855</v>
      </c>
      <c r="B181" s="4" t="str">
        <f aca="false">TEXT(A181,"dddd")</f>
        <v>Friday</v>
      </c>
      <c r="C181" s="1" t="n">
        <v>17622.849609</v>
      </c>
      <c r="D181" s="1" t="n">
        <v>17670.150391</v>
      </c>
      <c r="E181" s="1" t="n">
        <v>17520.75</v>
      </c>
      <c r="F181" s="1" t="n">
        <v>17576.300781</v>
      </c>
      <c r="G181" s="1" t="n">
        <v>17576.300781</v>
      </c>
      <c r="H181" s="5" t="n">
        <f aca="false">IF(B181="Friday",CEILING(G181+250,50),0)</f>
        <v>17850</v>
      </c>
      <c r="I181" s="5" t="n">
        <f aca="false">IF(B181="Friday",FLOOR(G181-250,50),0)</f>
        <v>17300</v>
      </c>
      <c r="J181" s="1" t="n">
        <f aca="false">IF(H181=0,0,H181+250)</f>
        <v>18100</v>
      </c>
      <c r="K181" s="1" t="n">
        <f aca="false">IF(I181=0,0,I181-250)</f>
        <v>17050</v>
      </c>
    </row>
    <row r="182" customFormat="false" ht="15" hidden="false" customHeight="false" outlineLevel="0" collapsed="false">
      <c r="A182" s="4" t="n">
        <v>44858</v>
      </c>
      <c r="B182" s="4" t="str">
        <f aca="false">TEXT(A182,"dddd")</f>
        <v>Monday</v>
      </c>
      <c r="C182" s="1" t="n">
        <v>17736.349609</v>
      </c>
      <c r="D182" s="1" t="n">
        <v>17777.550781</v>
      </c>
      <c r="E182" s="1" t="n">
        <v>17707.400391</v>
      </c>
      <c r="F182" s="1" t="n">
        <v>17730.75</v>
      </c>
      <c r="G182" s="1" t="n">
        <v>17730.75</v>
      </c>
      <c r="H182" s="5" t="n">
        <f aca="false">IF(B182="Friday",CEILING(G182+250,50),0)</f>
        <v>0</v>
      </c>
      <c r="I182" s="5" t="n">
        <f aca="false">IF(B182="Friday",FLOOR(G182-250,50),0)</f>
        <v>0</v>
      </c>
      <c r="J182" s="1" t="n">
        <f aca="false">IF(H182=0,0,H182+250)</f>
        <v>0</v>
      </c>
      <c r="K182" s="1" t="n">
        <f aca="false">IF(I182=0,0,I182-250)</f>
        <v>0</v>
      </c>
    </row>
    <row r="183" customFormat="false" ht="15" hidden="false" customHeight="false" outlineLevel="0" collapsed="false">
      <c r="A183" s="4" t="n">
        <v>44859</v>
      </c>
      <c r="B183" s="4" t="str">
        <f aca="false">TEXT(A183,"dddd")</f>
        <v>Tuesday</v>
      </c>
      <c r="C183" s="1" t="n">
        <v>17808.300781</v>
      </c>
      <c r="D183" s="1" t="n">
        <v>17811.5</v>
      </c>
      <c r="E183" s="1" t="n">
        <v>17637</v>
      </c>
      <c r="F183" s="1" t="n">
        <v>17656.349609</v>
      </c>
      <c r="G183" s="1" t="n">
        <v>17656.349609</v>
      </c>
      <c r="H183" s="5" t="n">
        <f aca="false">IF(B183="Friday",CEILING(G183+250,50),0)</f>
        <v>0</v>
      </c>
      <c r="I183" s="5" t="n">
        <f aca="false">IF(B183="Friday",FLOOR(G183-250,50),0)</f>
        <v>0</v>
      </c>
      <c r="J183" s="1" t="n">
        <f aca="false">IF(H183=0,0,H183+250)</f>
        <v>0</v>
      </c>
      <c r="K183" s="1" t="n">
        <f aca="false">IF(I183=0,0,I183-250)</f>
        <v>0</v>
      </c>
    </row>
    <row r="184" customFormat="false" ht="15" hidden="false" customHeight="false" outlineLevel="0" collapsed="false">
      <c r="A184" s="4" t="n">
        <v>44861</v>
      </c>
      <c r="B184" s="4" t="str">
        <f aca="false">TEXT(A184,"dddd")</f>
        <v>Thursday</v>
      </c>
      <c r="C184" s="1" t="n">
        <v>17771.400391</v>
      </c>
      <c r="D184" s="1" t="n">
        <v>17783.900391</v>
      </c>
      <c r="E184" s="1" t="n">
        <v>17654.5</v>
      </c>
      <c r="F184" s="1" t="n">
        <v>17736.949219</v>
      </c>
      <c r="G184" s="1" t="n">
        <v>17736.949219</v>
      </c>
      <c r="H184" s="5" t="n">
        <f aca="false">IF(B184="Friday",CEILING(G184+250,50),0)</f>
        <v>0</v>
      </c>
      <c r="I184" s="5" t="n">
        <f aca="false">IF(B184="Friday",FLOOR(G184-250,50),0)</f>
        <v>0</v>
      </c>
      <c r="J184" s="1" t="n">
        <f aca="false">IF(H184=0,0,H184+250)</f>
        <v>0</v>
      </c>
      <c r="K184" s="1" t="n">
        <f aca="false">IF(I184=0,0,I184-250)</f>
        <v>0</v>
      </c>
    </row>
    <row r="185" customFormat="false" ht="15" hidden="false" customHeight="false" outlineLevel="0" collapsed="false">
      <c r="A185" s="4" t="n">
        <v>44862</v>
      </c>
      <c r="B185" s="4" t="str">
        <f aca="false">TEXT(A185,"dddd")</f>
        <v>Friday</v>
      </c>
      <c r="C185" s="1" t="n">
        <v>17756.400391</v>
      </c>
      <c r="D185" s="1" t="n">
        <v>17838.900391</v>
      </c>
      <c r="E185" s="1" t="n">
        <v>17723.699219</v>
      </c>
      <c r="F185" s="1" t="n">
        <v>17786.800781</v>
      </c>
      <c r="G185" s="1" t="n">
        <v>17786.800781</v>
      </c>
      <c r="H185" s="5" t="n">
        <f aca="false">IF(B185="Friday",CEILING(G185+250,50),0)</f>
        <v>18050</v>
      </c>
      <c r="I185" s="5" t="n">
        <f aca="false">IF(B185="Friday",FLOOR(G185-250,50),0)</f>
        <v>17500</v>
      </c>
      <c r="J185" s="1" t="n">
        <f aca="false">IF(H185=0,0,H185+250)</f>
        <v>18300</v>
      </c>
      <c r="K185" s="1" t="n">
        <f aca="false">IF(I185=0,0,I185-250)</f>
        <v>17250</v>
      </c>
    </row>
    <row r="186" customFormat="false" ht="15" hidden="false" customHeight="false" outlineLevel="0" collapsed="false">
      <c r="A186" s="4" t="n">
        <v>44865</v>
      </c>
      <c r="B186" s="4" t="str">
        <f aca="false">TEXT(A186,"dddd")</f>
        <v>Monday</v>
      </c>
      <c r="C186" s="1" t="n">
        <v>17910.199219</v>
      </c>
      <c r="D186" s="1" t="n">
        <v>18022.800781</v>
      </c>
      <c r="E186" s="1" t="n">
        <v>17899.900391</v>
      </c>
      <c r="F186" s="1" t="n">
        <v>18012.199219</v>
      </c>
      <c r="G186" s="1" t="n">
        <v>18012.199219</v>
      </c>
      <c r="H186" s="5" t="n">
        <f aca="false">IF(B186="Friday",CEILING(G186+250,50),0)</f>
        <v>0</v>
      </c>
      <c r="I186" s="5" t="n">
        <f aca="false">IF(B186="Friday",FLOOR(G186-250,50),0)</f>
        <v>0</v>
      </c>
      <c r="J186" s="1" t="n">
        <f aca="false">IF(H186=0,0,H186+250)</f>
        <v>0</v>
      </c>
      <c r="K186" s="1" t="n">
        <f aca="false">IF(I186=0,0,I186-250)</f>
        <v>0</v>
      </c>
    </row>
    <row r="187" customFormat="false" ht="15" hidden="false" customHeight="false" outlineLevel="0" collapsed="false">
      <c r="A187" s="4" t="n">
        <v>44866</v>
      </c>
      <c r="B187" s="4" t="str">
        <f aca="false">TEXT(A187,"dddd")</f>
        <v>Tuesday</v>
      </c>
      <c r="C187" s="1" t="n">
        <v>18130.699219</v>
      </c>
      <c r="D187" s="1" t="n">
        <v>18175.800781</v>
      </c>
      <c r="E187" s="1" t="n">
        <v>18060.150391</v>
      </c>
      <c r="F187" s="1" t="n">
        <v>18145.400391</v>
      </c>
      <c r="G187" s="1" t="n">
        <v>18145.400391</v>
      </c>
      <c r="H187" s="5" t="n">
        <f aca="false">IF(B187="Friday",CEILING(G187+250,50),0)</f>
        <v>0</v>
      </c>
      <c r="I187" s="5" t="n">
        <f aca="false">IF(B187="Friday",FLOOR(G187-250,50),0)</f>
        <v>0</v>
      </c>
      <c r="J187" s="1" t="n">
        <f aca="false">IF(H187=0,0,H187+250)</f>
        <v>0</v>
      </c>
      <c r="K187" s="1" t="n">
        <f aca="false">IF(I187=0,0,I187-250)</f>
        <v>0</v>
      </c>
    </row>
    <row r="188" customFormat="false" ht="15" hidden="false" customHeight="false" outlineLevel="0" collapsed="false">
      <c r="A188" s="4" t="n">
        <v>44867</v>
      </c>
      <c r="B188" s="4" t="str">
        <f aca="false">TEXT(A188,"dddd")</f>
        <v>Wednesday</v>
      </c>
      <c r="C188" s="1" t="n">
        <v>18177.900391</v>
      </c>
      <c r="D188" s="1" t="n">
        <v>18178.75</v>
      </c>
      <c r="E188" s="1" t="n">
        <v>18048.650391</v>
      </c>
      <c r="F188" s="1" t="n">
        <v>18082.849609</v>
      </c>
      <c r="G188" s="1" t="n">
        <v>18082.849609</v>
      </c>
      <c r="H188" s="5" t="n">
        <f aca="false">IF(B188="Friday",CEILING(G188+250,50),0)</f>
        <v>0</v>
      </c>
      <c r="I188" s="5" t="n">
        <f aca="false">IF(B188="Friday",FLOOR(G188-250,50),0)</f>
        <v>0</v>
      </c>
      <c r="J188" s="1" t="n">
        <f aca="false">IF(H188=0,0,H188+250)</f>
        <v>0</v>
      </c>
      <c r="K188" s="1" t="n">
        <f aca="false">IF(I188=0,0,I188-250)</f>
        <v>0</v>
      </c>
    </row>
    <row r="189" customFormat="false" ht="15" hidden="false" customHeight="false" outlineLevel="0" collapsed="false">
      <c r="A189" s="4" t="n">
        <v>44868</v>
      </c>
      <c r="B189" s="4" t="str">
        <f aca="false">TEXT(A189,"dddd")</f>
        <v>Thursday</v>
      </c>
      <c r="C189" s="1" t="n">
        <v>17968.349609</v>
      </c>
      <c r="D189" s="1" t="n">
        <v>18106.300781</v>
      </c>
      <c r="E189" s="1" t="n">
        <v>17959.199219</v>
      </c>
      <c r="F189" s="1" t="n">
        <v>18052.699219</v>
      </c>
      <c r="G189" s="1" t="n">
        <v>18052.699219</v>
      </c>
      <c r="H189" s="5" t="n">
        <f aca="false">IF(B189="Friday",CEILING(G189+250,50),0)</f>
        <v>0</v>
      </c>
      <c r="I189" s="5" t="n">
        <f aca="false">IF(B189="Friday",FLOOR(G189-250,50),0)</f>
        <v>0</v>
      </c>
      <c r="J189" s="1" t="n">
        <f aca="false">IF(H189=0,0,H189+250)</f>
        <v>0</v>
      </c>
      <c r="K189" s="1" t="n">
        <f aca="false">IF(I189=0,0,I189-250)</f>
        <v>0</v>
      </c>
    </row>
    <row r="190" customFormat="false" ht="15" hidden="false" customHeight="false" outlineLevel="0" collapsed="false">
      <c r="A190" s="4" t="n">
        <v>44869</v>
      </c>
      <c r="B190" s="4" t="str">
        <f aca="false">TEXT(A190,"dddd")</f>
        <v>Friday</v>
      </c>
      <c r="C190" s="1" t="n">
        <v>18053.400391</v>
      </c>
      <c r="D190" s="1" t="n">
        <v>18135.099609</v>
      </c>
      <c r="E190" s="1" t="n">
        <v>18017.150391</v>
      </c>
      <c r="F190" s="1" t="n">
        <v>18117.150391</v>
      </c>
      <c r="G190" s="1" t="n">
        <v>18117.150391</v>
      </c>
      <c r="H190" s="5" t="n">
        <f aca="false">IF(B190="Friday",CEILING(G190+250,50),0)</f>
        <v>18400</v>
      </c>
      <c r="I190" s="5" t="n">
        <f aca="false">IF(B190="Friday",FLOOR(G190-250,50),0)</f>
        <v>17850</v>
      </c>
      <c r="J190" s="1" t="n">
        <f aca="false">IF(H190=0,0,H190+250)</f>
        <v>18650</v>
      </c>
      <c r="K190" s="1" t="n">
        <f aca="false">IF(I190=0,0,I190-250)</f>
        <v>17600</v>
      </c>
    </row>
    <row r="191" customFormat="false" ht="15" hidden="false" customHeight="false" outlineLevel="0" collapsed="false">
      <c r="A191" s="4" t="n">
        <v>44872</v>
      </c>
      <c r="B191" s="4" t="str">
        <f aca="false">TEXT(A191,"dddd")</f>
        <v>Monday</v>
      </c>
      <c r="C191" s="1" t="n">
        <v>18211.75</v>
      </c>
      <c r="D191" s="1" t="n">
        <v>18255.5</v>
      </c>
      <c r="E191" s="1" t="n">
        <v>18064.75</v>
      </c>
      <c r="F191" s="1" t="n">
        <v>18202.800781</v>
      </c>
      <c r="G191" s="1" t="n">
        <v>18202.800781</v>
      </c>
      <c r="H191" s="5" t="n">
        <f aca="false">IF(B191="Friday",CEILING(G191+250,50),0)</f>
        <v>0</v>
      </c>
      <c r="I191" s="5" t="n">
        <f aca="false">IF(B191="Friday",FLOOR(G191-250,50),0)</f>
        <v>0</v>
      </c>
      <c r="J191" s="1" t="n">
        <f aca="false">IF(H191=0,0,H191+250)</f>
        <v>0</v>
      </c>
      <c r="K191" s="1" t="n">
        <f aca="false">IF(I191=0,0,I191-250)</f>
        <v>0</v>
      </c>
    </row>
    <row r="192" customFormat="false" ht="15" hidden="false" customHeight="false" outlineLevel="0" collapsed="false">
      <c r="A192" s="4" t="n">
        <v>44874</v>
      </c>
      <c r="B192" s="4" t="str">
        <f aca="false">TEXT(A192,"dddd")</f>
        <v>Wednesday</v>
      </c>
      <c r="C192" s="1" t="n">
        <v>18288.25</v>
      </c>
      <c r="D192" s="1" t="n">
        <v>18296.400391</v>
      </c>
      <c r="E192" s="1" t="n">
        <v>18117.5</v>
      </c>
      <c r="F192" s="1" t="n">
        <v>18157</v>
      </c>
      <c r="G192" s="1" t="n">
        <v>18157</v>
      </c>
      <c r="H192" s="5" t="n">
        <f aca="false">IF(B192="Friday",CEILING(G192+250,50),0)</f>
        <v>0</v>
      </c>
      <c r="I192" s="5" t="n">
        <f aca="false">IF(B192="Friday",FLOOR(G192-250,50),0)</f>
        <v>0</v>
      </c>
      <c r="J192" s="1" t="n">
        <f aca="false">IF(H192=0,0,H192+250)</f>
        <v>0</v>
      </c>
      <c r="K192" s="1" t="n">
        <f aca="false">IF(I192=0,0,I192-250)</f>
        <v>0</v>
      </c>
    </row>
    <row r="193" customFormat="false" ht="15" hidden="false" customHeight="false" outlineLevel="0" collapsed="false">
      <c r="A193" s="4" t="n">
        <v>44875</v>
      </c>
      <c r="B193" s="4" t="str">
        <f aca="false">TEXT(A193,"dddd")</f>
        <v>Thursday</v>
      </c>
      <c r="C193" s="1" t="n">
        <v>18044.349609</v>
      </c>
      <c r="D193" s="1" t="n">
        <v>18103.099609</v>
      </c>
      <c r="E193" s="1" t="n">
        <v>17969.400391</v>
      </c>
      <c r="F193" s="1" t="n">
        <v>18028.199219</v>
      </c>
      <c r="G193" s="1" t="n">
        <v>18028.199219</v>
      </c>
      <c r="H193" s="5" t="n">
        <f aca="false">IF(B193="Friday",CEILING(G193+250,50),0)</f>
        <v>0</v>
      </c>
      <c r="I193" s="5" t="n">
        <f aca="false">IF(B193="Friday",FLOOR(G193-250,50),0)</f>
        <v>0</v>
      </c>
      <c r="J193" s="1" t="n">
        <f aca="false">IF(H193=0,0,H193+250)</f>
        <v>0</v>
      </c>
      <c r="K193" s="1" t="n">
        <f aca="false">IF(I193=0,0,I193-250)</f>
        <v>0</v>
      </c>
    </row>
    <row r="194" customFormat="false" ht="15" hidden="false" customHeight="false" outlineLevel="0" collapsed="false">
      <c r="A194" s="4" t="n">
        <v>44876</v>
      </c>
      <c r="B194" s="4" t="str">
        <f aca="false">TEXT(A194,"dddd")</f>
        <v>Friday</v>
      </c>
      <c r="C194" s="1" t="n">
        <v>18272.349609</v>
      </c>
      <c r="D194" s="1" t="n">
        <v>18362.300781</v>
      </c>
      <c r="E194" s="1" t="n">
        <v>18259.349609</v>
      </c>
      <c r="F194" s="1" t="n">
        <v>18349.699219</v>
      </c>
      <c r="G194" s="1" t="n">
        <v>18349.699219</v>
      </c>
      <c r="H194" s="5" t="n">
        <f aca="false">IF(B194="Friday",CEILING(G194+250,50),0)</f>
        <v>18600</v>
      </c>
      <c r="I194" s="5" t="n">
        <f aca="false">IF(B194="Friday",FLOOR(G194-250,50),0)</f>
        <v>18050</v>
      </c>
      <c r="J194" s="1" t="n">
        <f aca="false">IF(H194=0,0,H194+250)</f>
        <v>18850</v>
      </c>
      <c r="K194" s="1" t="n">
        <f aca="false">IF(I194=0,0,I194-250)</f>
        <v>17800</v>
      </c>
    </row>
    <row r="195" customFormat="false" ht="15" hidden="false" customHeight="false" outlineLevel="0" collapsed="false">
      <c r="A195" s="4" t="n">
        <v>44879</v>
      </c>
      <c r="B195" s="4" t="str">
        <f aca="false">TEXT(A195,"dddd")</f>
        <v>Monday</v>
      </c>
      <c r="C195" s="1" t="n">
        <v>18376.400391</v>
      </c>
      <c r="D195" s="1" t="n">
        <v>18399.449219</v>
      </c>
      <c r="E195" s="1" t="n">
        <v>18311.400391</v>
      </c>
      <c r="F195" s="1" t="n">
        <v>18329.150391</v>
      </c>
      <c r="G195" s="1" t="n">
        <v>18329.150391</v>
      </c>
      <c r="H195" s="5" t="n">
        <f aca="false">IF(B195="Friday",CEILING(G195+250,50),0)</f>
        <v>0</v>
      </c>
      <c r="I195" s="5" t="n">
        <f aca="false">IF(B195="Friday",FLOOR(G195-250,50),0)</f>
        <v>0</v>
      </c>
      <c r="J195" s="1" t="n">
        <f aca="false">IF(H195=0,0,H195+250)</f>
        <v>0</v>
      </c>
      <c r="K195" s="1" t="n">
        <f aca="false">IF(I195=0,0,I195-250)</f>
        <v>0</v>
      </c>
    </row>
    <row r="196" customFormat="false" ht="15" hidden="false" customHeight="false" outlineLevel="0" collapsed="false">
      <c r="A196" s="4" t="n">
        <v>44880</v>
      </c>
      <c r="B196" s="4" t="str">
        <f aca="false">TEXT(A196,"dddd")</f>
        <v>Tuesday</v>
      </c>
      <c r="C196" s="1" t="n">
        <v>18362.75</v>
      </c>
      <c r="D196" s="1" t="n">
        <v>18427.949219</v>
      </c>
      <c r="E196" s="1" t="n">
        <v>18282</v>
      </c>
      <c r="F196" s="1" t="n">
        <v>18403.400391</v>
      </c>
      <c r="G196" s="1" t="n">
        <v>18403.400391</v>
      </c>
      <c r="H196" s="5" t="n">
        <f aca="false">IF(B196="Friday",CEILING(G196+250,50),0)</f>
        <v>0</v>
      </c>
      <c r="I196" s="5" t="n">
        <f aca="false">IF(B196="Friday",FLOOR(G196-250,50),0)</f>
        <v>0</v>
      </c>
      <c r="J196" s="1" t="n">
        <f aca="false">IF(H196=0,0,H196+250)</f>
        <v>0</v>
      </c>
      <c r="K196" s="1" t="n">
        <f aca="false">IF(I196=0,0,I196-250)</f>
        <v>0</v>
      </c>
    </row>
    <row r="197" customFormat="false" ht="15" hidden="false" customHeight="false" outlineLevel="0" collapsed="false">
      <c r="A197" s="4" t="n">
        <v>44881</v>
      </c>
      <c r="B197" s="4" t="str">
        <f aca="false">TEXT(A197,"dddd")</f>
        <v>Wednesday</v>
      </c>
      <c r="C197" s="1" t="n">
        <v>18398.25</v>
      </c>
      <c r="D197" s="1" t="n">
        <v>18442.150391</v>
      </c>
      <c r="E197" s="1" t="n">
        <v>18344.150391</v>
      </c>
      <c r="F197" s="1" t="n">
        <v>18409.650391</v>
      </c>
      <c r="G197" s="1" t="n">
        <v>18409.650391</v>
      </c>
      <c r="H197" s="5" t="n">
        <f aca="false">IF(B197="Friday",CEILING(G197+250,50),0)</f>
        <v>0</v>
      </c>
      <c r="I197" s="5" t="n">
        <f aca="false">IF(B197="Friday",FLOOR(G197-250,50),0)</f>
        <v>0</v>
      </c>
      <c r="J197" s="1" t="n">
        <f aca="false">IF(H197=0,0,H197+250)</f>
        <v>0</v>
      </c>
      <c r="K197" s="1" t="n">
        <f aca="false">IF(I197=0,0,I197-250)</f>
        <v>0</v>
      </c>
    </row>
    <row r="198" customFormat="false" ht="15" hidden="false" customHeight="false" outlineLevel="0" collapsed="false">
      <c r="A198" s="4" t="n">
        <v>44882</v>
      </c>
      <c r="B198" s="4" t="str">
        <f aca="false">TEXT(A198,"dddd")</f>
        <v>Thursday</v>
      </c>
      <c r="C198" s="1" t="n">
        <v>18358.699219</v>
      </c>
      <c r="D198" s="1" t="n">
        <v>18417.599609</v>
      </c>
      <c r="E198" s="1" t="n">
        <v>18312.949219</v>
      </c>
      <c r="F198" s="1" t="n">
        <v>18343.900391</v>
      </c>
      <c r="G198" s="1" t="n">
        <v>18343.900391</v>
      </c>
      <c r="H198" s="5" t="n">
        <f aca="false">IF(B198="Friday",CEILING(G198+250,50),0)</f>
        <v>0</v>
      </c>
      <c r="I198" s="5" t="n">
        <f aca="false">IF(B198="Friday",FLOOR(G198-250,50),0)</f>
        <v>0</v>
      </c>
      <c r="J198" s="1" t="n">
        <f aca="false">IF(H198=0,0,H198+250)</f>
        <v>0</v>
      </c>
      <c r="K198" s="1" t="n">
        <f aca="false">IF(I198=0,0,I198-250)</f>
        <v>0</v>
      </c>
    </row>
    <row r="199" customFormat="false" ht="15" hidden="false" customHeight="false" outlineLevel="0" collapsed="false">
      <c r="A199" s="4" t="n">
        <v>44883</v>
      </c>
      <c r="B199" s="4" t="str">
        <f aca="false">TEXT(A199,"dddd")</f>
        <v>Friday</v>
      </c>
      <c r="C199" s="1" t="n">
        <v>18382.949219</v>
      </c>
      <c r="D199" s="1" t="n">
        <v>18394.599609</v>
      </c>
      <c r="E199" s="1" t="n">
        <v>18209.800781</v>
      </c>
      <c r="F199" s="1" t="n">
        <v>18307.650391</v>
      </c>
      <c r="G199" s="1" t="n">
        <v>18307.650391</v>
      </c>
      <c r="H199" s="5" t="n">
        <f aca="false">IF(B199="Friday",CEILING(G199+250,50),0)</f>
        <v>18600</v>
      </c>
      <c r="I199" s="5" t="n">
        <f aca="false">IF(B199="Friday",FLOOR(G199-250,50),0)</f>
        <v>18050</v>
      </c>
      <c r="J199" s="1" t="n">
        <f aca="false">IF(H199=0,0,H199+250)</f>
        <v>18850</v>
      </c>
      <c r="K199" s="1" t="n">
        <f aca="false">IF(I199=0,0,I199-250)</f>
        <v>17800</v>
      </c>
    </row>
    <row r="200" customFormat="false" ht="15" hidden="false" customHeight="false" outlineLevel="0" collapsed="false">
      <c r="A200" s="4" t="n">
        <v>44886</v>
      </c>
      <c r="B200" s="4" t="str">
        <f aca="false">TEXT(A200,"dddd")</f>
        <v>Monday</v>
      </c>
      <c r="C200" s="1" t="n">
        <v>18246.400391</v>
      </c>
      <c r="D200" s="1" t="n">
        <v>18262.300781</v>
      </c>
      <c r="E200" s="1" t="n">
        <v>18133.349609</v>
      </c>
      <c r="F200" s="1" t="n">
        <v>18159.949219</v>
      </c>
      <c r="G200" s="1" t="n">
        <v>18159.949219</v>
      </c>
      <c r="H200" s="5" t="n">
        <f aca="false">IF(B200="Friday",CEILING(G200+250,50),0)</f>
        <v>0</v>
      </c>
      <c r="I200" s="5" t="n">
        <f aca="false">IF(B200="Friday",FLOOR(G200-250,50),0)</f>
        <v>0</v>
      </c>
      <c r="J200" s="1" t="n">
        <f aca="false">IF(H200=0,0,H200+250)</f>
        <v>0</v>
      </c>
      <c r="K200" s="1" t="n">
        <f aca="false">IF(I200=0,0,I200-250)</f>
        <v>0</v>
      </c>
    </row>
    <row r="201" customFormat="false" ht="15" hidden="false" customHeight="false" outlineLevel="0" collapsed="false">
      <c r="A201" s="4" t="n">
        <v>44887</v>
      </c>
      <c r="B201" s="4" t="str">
        <f aca="false">TEXT(A201,"dddd")</f>
        <v>Tuesday</v>
      </c>
      <c r="C201" s="1" t="n">
        <v>18179.150391</v>
      </c>
      <c r="D201" s="1" t="n">
        <v>18261.849609</v>
      </c>
      <c r="E201" s="1" t="n">
        <v>18137.699219</v>
      </c>
      <c r="F201" s="1" t="n">
        <v>18244.199219</v>
      </c>
      <c r="G201" s="1" t="n">
        <v>18244.199219</v>
      </c>
      <c r="H201" s="5" t="n">
        <f aca="false">IF(B201="Friday",CEILING(G201+250,50),0)</f>
        <v>0</v>
      </c>
      <c r="I201" s="5" t="n">
        <f aca="false">IF(B201="Friday",FLOOR(G201-250,50),0)</f>
        <v>0</v>
      </c>
      <c r="J201" s="1" t="n">
        <f aca="false">IF(H201=0,0,H201+250)</f>
        <v>0</v>
      </c>
      <c r="K201" s="1" t="n">
        <f aca="false">IF(I201=0,0,I201-250)</f>
        <v>0</v>
      </c>
    </row>
    <row r="202" customFormat="false" ht="15" hidden="false" customHeight="false" outlineLevel="0" collapsed="false">
      <c r="A202" s="4" t="n">
        <v>44888</v>
      </c>
      <c r="B202" s="4" t="str">
        <f aca="false">TEXT(A202,"dddd")</f>
        <v>Wednesday</v>
      </c>
      <c r="C202" s="1" t="n">
        <v>18325.199219</v>
      </c>
      <c r="D202" s="1" t="n">
        <v>18325.400391</v>
      </c>
      <c r="E202" s="1" t="n">
        <v>18246</v>
      </c>
      <c r="F202" s="1" t="n">
        <v>18267.25</v>
      </c>
      <c r="G202" s="1" t="n">
        <v>18267.25</v>
      </c>
      <c r="H202" s="5" t="n">
        <f aca="false">IF(B202="Friday",CEILING(G202+250,50),0)</f>
        <v>0</v>
      </c>
      <c r="I202" s="5" t="n">
        <f aca="false">IF(B202="Friday",FLOOR(G202-250,50),0)</f>
        <v>0</v>
      </c>
      <c r="J202" s="1" t="n">
        <f aca="false">IF(H202=0,0,H202+250)</f>
        <v>0</v>
      </c>
      <c r="K202" s="1" t="n">
        <f aca="false">IF(I202=0,0,I202-250)</f>
        <v>0</v>
      </c>
    </row>
    <row r="203" customFormat="false" ht="15" hidden="false" customHeight="false" outlineLevel="0" collapsed="false">
      <c r="A203" s="4" t="n">
        <v>44889</v>
      </c>
      <c r="B203" s="4" t="str">
        <f aca="false">TEXT(A203,"dddd")</f>
        <v>Thursday</v>
      </c>
      <c r="C203" s="1" t="n">
        <v>18326.099609</v>
      </c>
      <c r="D203" s="1" t="n">
        <v>18529.699219</v>
      </c>
      <c r="E203" s="1" t="n">
        <v>18294.25</v>
      </c>
      <c r="F203" s="1" t="n">
        <v>18484.099609</v>
      </c>
      <c r="G203" s="1" t="n">
        <v>18484.099609</v>
      </c>
      <c r="H203" s="5" t="n">
        <f aca="false">IF(B203="Friday",CEILING(G203+250,50),0)</f>
        <v>0</v>
      </c>
      <c r="I203" s="5" t="n">
        <f aca="false">IF(B203="Friday",FLOOR(G203-250,50),0)</f>
        <v>0</v>
      </c>
      <c r="J203" s="1" t="n">
        <f aca="false">IF(H203=0,0,H203+250)</f>
        <v>0</v>
      </c>
      <c r="K203" s="1" t="n">
        <f aca="false">IF(I203=0,0,I203-250)</f>
        <v>0</v>
      </c>
    </row>
    <row r="204" customFormat="false" ht="15" hidden="false" customHeight="false" outlineLevel="0" collapsed="false">
      <c r="A204" s="4" t="n">
        <v>44890</v>
      </c>
      <c r="B204" s="4" t="str">
        <f aca="false">TEXT(A204,"dddd")</f>
        <v>Friday</v>
      </c>
      <c r="C204" s="1" t="n">
        <v>18528.449219</v>
      </c>
      <c r="D204" s="1" t="n">
        <v>18534.900391</v>
      </c>
      <c r="E204" s="1" t="n">
        <v>18445.099609</v>
      </c>
      <c r="F204" s="1" t="n">
        <v>18512.75</v>
      </c>
      <c r="G204" s="1" t="n">
        <v>18512.75</v>
      </c>
      <c r="H204" s="5" t="n">
        <f aca="false">IF(B204="Friday",CEILING(G204+250,50),0)</f>
        <v>18800</v>
      </c>
      <c r="I204" s="5" t="n">
        <f aca="false">IF(B204="Friday",FLOOR(G204-250,50),0)</f>
        <v>18250</v>
      </c>
      <c r="J204" s="1" t="n">
        <f aca="false">IF(H204=0,0,H204+250)</f>
        <v>19050</v>
      </c>
      <c r="K204" s="1" t="n">
        <f aca="false">IF(I204=0,0,I204-250)</f>
        <v>18000</v>
      </c>
    </row>
    <row r="205" customFormat="false" ht="15" hidden="false" customHeight="false" outlineLevel="0" collapsed="false">
      <c r="A205" s="4" t="n">
        <v>44893</v>
      </c>
      <c r="B205" s="4" t="str">
        <f aca="false">TEXT(A205,"dddd")</f>
        <v>Monday</v>
      </c>
      <c r="C205" s="1" t="n">
        <v>18430.550781</v>
      </c>
      <c r="D205" s="1" t="n">
        <v>18614.25</v>
      </c>
      <c r="E205" s="1" t="n">
        <v>18365.599609</v>
      </c>
      <c r="F205" s="1" t="n">
        <v>18562.75</v>
      </c>
      <c r="G205" s="1" t="n">
        <v>18562.75</v>
      </c>
      <c r="H205" s="5" t="n">
        <f aca="false">IF(B205="Friday",CEILING(G205+250,50),0)</f>
        <v>0</v>
      </c>
      <c r="I205" s="5" t="n">
        <f aca="false">IF(B205="Friday",FLOOR(G205-250,50),0)</f>
        <v>0</v>
      </c>
      <c r="J205" s="1" t="n">
        <f aca="false">IF(H205=0,0,H205+250)</f>
        <v>0</v>
      </c>
      <c r="K205" s="1" t="n">
        <f aca="false">IF(I205=0,0,I205-250)</f>
        <v>0</v>
      </c>
    </row>
    <row r="206" customFormat="false" ht="15" hidden="false" customHeight="false" outlineLevel="0" collapsed="false">
      <c r="A206" s="4" t="n">
        <v>44894</v>
      </c>
      <c r="B206" s="4" t="str">
        <f aca="false">TEXT(A206,"dddd")</f>
        <v>Tuesday</v>
      </c>
      <c r="C206" s="1" t="n">
        <v>18552.449219</v>
      </c>
      <c r="D206" s="1" t="n">
        <v>18678.099609</v>
      </c>
      <c r="E206" s="1" t="n">
        <v>18552.150391</v>
      </c>
      <c r="F206" s="1" t="n">
        <v>18618.050781</v>
      </c>
      <c r="G206" s="1" t="n">
        <v>18618.050781</v>
      </c>
      <c r="H206" s="5" t="n">
        <f aca="false">IF(B206="Friday",CEILING(G206+250,50),0)</f>
        <v>0</v>
      </c>
      <c r="I206" s="5" t="n">
        <f aca="false">IF(B206="Friday",FLOOR(G206-250,50),0)</f>
        <v>0</v>
      </c>
      <c r="J206" s="1" t="n">
        <f aca="false">IF(H206=0,0,H206+250)</f>
        <v>0</v>
      </c>
      <c r="K206" s="1" t="n">
        <f aca="false">IF(I206=0,0,I206-250)</f>
        <v>0</v>
      </c>
    </row>
    <row r="207" customFormat="false" ht="15" hidden="false" customHeight="false" outlineLevel="0" collapsed="false">
      <c r="A207" s="4" t="n">
        <v>44895</v>
      </c>
      <c r="B207" s="4" t="str">
        <f aca="false">TEXT(A207,"dddd")</f>
        <v>Wednesday</v>
      </c>
      <c r="C207" s="1" t="n">
        <v>18625.699219</v>
      </c>
      <c r="D207" s="1" t="n">
        <v>18816.050781</v>
      </c>
      <c r="E207" s="1" t="n">
        <v>18616.550781</v>
      </c>
      <c r="F207" s="1" t="n">
        <v>18758.349609</v>
      </c>
      <c r="G207" s="1" t="n">
        <v>18758.349609</v>
      </c>
      <c r="H207" s="5" t="n">
        <f aca="false">IF(B207="Friday",CEILING(G207+250,50),0)</f>
        <v>0</v>
      </c>
      <c r="I207" s="5" t="n">
        <f aca="false">IF(B207="Friday",FLOOR(G207-250,50),0)</f>
        <v>0</v>
      </c>
      <c r="J207" s="1" t="n">
        <f aca="false">IF(H207=0,0,H207+250)</f>
        <v>0</v>
      </c>
      <c r="K207" s="1" t="n">
        <f aca="false">IF(I207=0,0,I207-250)</f>
        <v>0</v>
      </c>
    </row>
    <row r="208" customFormat="false" ht="15" hidden="false" customHeight="false" outlineLevel="0" collapsed="false">
      <c r="A208" s="4" t="n">
        <v>44896</v>
      </c>
      <c r="B208" s="4" t="str">
        <f aca="false">TEXT(A208,"dddd")</f>
        <v>Thursday</v>
      </c>
      <c r="C208" s="1" t="n">
        <v>18871.949219</v>
      </c>
      <c r="D208" s="1" t="n">
        <v>18887.599609</v>
      </c>
      <c r="E208" s="1" t="n">
        <v>18778.199219</v>
      </c>
      <c r="F208" s="1" t="n">
        <v>18812.5</v>
      </c>
      <c r="G208" s="1" t="n">
        <v>18812.5</v>
      </c>
      <c r="H208" s="5" t="n">
        <f aca="false">IF(B208="Friday",CEILING(G208+250,50),0)</f>
        <v>0</v>
      </c>
      <c r="I208" s="5" t="n">
        <f aca="false">IF(B208="Friday",FLOOR(G208-250,50),0)</f>
        <v>0</v>
      </c>
      <c r="J208" s="1" t="n">
        <f aca="false">IF(H208=0,0,H208+250)</f>
        <v>0</v>
      </c>
      <c r="K208" s="1" t="n">
        <f aca="false">IF(I208=0,0,I208-250)</f>
        <v>0</v>
      </c>
    </row>
    <row r="209" customFormat="false" ht="15" hidden="false" customHeight="false" outlineLevel="0" collapsed="false">
      <c r="A209" s="4" t="n">
        <v>44897</v>
      </c>
      <c r="B209" s="4" t="str">
        <f aca="false">TEXT(A209,"dddd")</f>
        <v>Friday</v>
      </c>
      <c r="C209" s="1" t="n">
        <v>18752.400391</v>
      </c>
      <c r="D209" s="1" t="n">
        <v>18781.949219</v>
      </c>
      <c r="E209" s="1" t="n">
        <v>18639.199219</v>
      </c>
      <c r="F209" s="1" t="n">
        <v>18696.099609</v>
      </c>
      <c r="G209" s="1" t="n">
        <v>18696.099609</v>
      </c>
      <c r="H209" s="5" t="n">
        <f aca="false">IF(B209="Friday",CEILING(G209+250,50),0)</f>
        <v>18950</v>
      </c>
      <c r="I209" s="5" t="n">
        <f aca="false">IF(B209="Friday",FLOOR(G209-250,50),0)</f>
        <v>18400</v>
      </c>
      <c r="J209" s="1" t="n">
        <f aca="false">IF(H209=0,0,H209+250)</f>
        <v>19200</v>
      </c>
      <c r="K209" s="1" t="n">
        <f aca="false">IF(I209=0,0,I209-250)</f>
        <v>18150</v>
      </c>
    </row>
    <row r="210" customFormat="false" ht="15" hidden="false" customHeight="false" outlineLevel="0" collapsed="false">
      <c r="A210" s="4" t="n">
        <v>44900</v>
      </c>
      <c r="B210" s="4" t="str">
        <f aca="false">TEXT(A210,"dddd")</f>
        <v>Monday</v>
      </c>
      <c r="C210" s="1" t="n">
        <v>18719.550781</v>
      </c>
      <c r="D210" s="1" t="n">
        <v>18728.599609</v>
      </c>
      <c r="E210" s="1" t="n">
        <v>18591.349609</v>
      </c>
      <c r="F210" s="1" t="n">
        <v>18701.050781</v>
      </c>
      <c r="G210" s="1" t="n">
        <v>18701.050781</v>
      </c>
      <c r="H210" s="5" t="n">
        <f aca="false">IF(B210="Friday",CEILING(G210+250,50),0)</f>
        <v>0</v>
      </c>
      <c r="I210" s="5" t="n">
        <f aca="false">IF(B210="Friday",FLOOR(G210-250,50),0)</f>
        <v>0</v>
      </c>
      <c r="J210" s="1" t="n">
        <f aca="false">IF(H210=0,0,H210+250)</f>
        <v>0</v>
      </c>
      <c r="K210" s="1" t="n">
        <f aca="false">IF(I210=0,0,I210-250)</f>
        <v>0</v>
      </c>
    </row>
    <row r="211" customFormat="false" ht="15" hidden="false" customHeight="false" outlineLevel="0" collapsed="false">
      <c r="A211" s="4" t="n">
        <v>44901</v>
      </c>
      <c r="B211" s="4" t="str">
        <f aca="false">TEXT(A211,"dddd")</f>
        <v>Tuesday</v>
      </c>
      <c r="C211" s="1" t="n">
        <v>18600.650391</v>
      </c>
      <c r="D211" s="1" t="n">
        <v>18654.900391</v>
      </c>
      <c r="E211" s="1" t="n">
        <v>18577.900391</v>
      </c>
      <c r="F211" s="1" t="n">
        <v>18642.75</v>
      </c>
      <c r="G211" s="1" t="n">
        <v>18642.75</v>
      </c>
      <c r="H211" s="5" t="n">
        <f aca="false">IF(B211="Friday",CEILING(G211+250,50),0)</f>
        <v>0</v>
      </c>
      <c r="I211" s="5" t="n">
        <f aca="false">IF(B211="Friday",FLOOR(G211-250,50),0)</f>
        <v>0</v>
      </c>
      <c r="J211" s="1" t="n">
        <f aca="false">IF(H211=0,0,H211+250)</f>
        <v>0</v>
      </c>
      <c r="K211" s="1" t="n">
        <f aca="false">IF(I211=0,0,I211-250)</f>
        <v>0</v>
      </c>
    </row>
    <row r="212" customFormat="false" ht="15" hidden="false" customHeight="false" outlineLevel="0" collapsed="false">
      <c r="A212" s="4" t="n">
        <v>44902</v>
      </c>
      <c r="B212" s="4" t="str">
        <f aca="false">TEXT(A212,"dddd")</f>
        <v>Wednesday</v>
      </c>
      <c r="C212" s="1" t="n">
        <v>18638.849609</v>
      </c>
      <c r="D212" s="1" t="n">
        <v>18668.300781</v>
      </c>
      <c r="E212" s="1" t="n">
        <v>18528.400391</v>
      </c>
      <c r="F212" s="1" t="n">
        <v>18560.5</v>
      </c>
      <c r="G212" s="1" t="n">
        <v>18560.5</v>
      </c>
      <c r="H212" s="5" t="n">
        <f aca="false">IF(B212="Friday",CEILING(G212+250,50),0)</f>
        <v>0</v>
      </c>
      <c r="I212" s="5" t="n">
        <f aca="false">IF(B212="Friday",FLOOR(G212-250,50),0)</f>
        <v>0</v>
      </c>
      <c r="J212" s="1" t="n">
        <f aca="false">IF(H212=0,0,H212+250)</f>
        <v>0</v>
      </c>
      <c r="K212" s="1" t="n">
        <f aca="false">IF(I212=0,0,I212-250)</f>
        <v>0</v>
      </c>
    </row>
    <row r="213" customFormat="false" ht="15" hidden="false" customHeight="false" outlineLevel="0" collapsed="false">
      <c r="A213" s="4" t="n">
        <v>44903</v>
      </c>
      <c r="B213" s="4" t="str">
        <f aca="false">TEXT(A213,"dddd")</f>
        <v>Thursday</v>
      </c>
      <c r="C213" s="1" t="n">
        <v>18570.849609</v>
      </c>
      <c r="D213" s="1" t="n">
        <v>18625</v>
      </c>
      <c r="E213" s="1" t="n">
        <v>18536.949219</v>
      </c>
      <c r="F213" s="1" t="n">
        <v>18609.349609</v>
      </c>
      <c r="G213" s="1" t="n">
        <v>18609.349609</v>
      </c>
      <c r="H213" s="5" t="n">
        <f aca="false">IF(B213="Friday",CEILING(G213+250,50),0)</f>
        <v>0</v>
      </c>
      <c r="I213" s="5" t="n">
        <f aca="false">IF(B213="Friday",FLOOR(G213-250,50),0)</f>
        <v>0</v>
      </c>
      <c r="J213" s="1" t="n">
        <f aca="false">IF(H213=0,0,H213+250)</f>
        <v>0</v>
      </c>
      <c r="K213" s="1" t="n">
        <f aca="false">IF(I213=0,0,I213-250)</f>
        <v>0</v>
      </c>
    </row>
    <row r="214" customFormat="false" ht="15" hidden="false" customHeight="false" outlineLevel="0" collapsed="false">
      <c r="A214" s="4" t="n">
        <v>44904</v>
      </c>
      <c r="B214" s="4" t="str">
        <f aca="false">TEXT(A214,"dddd")</f>
        <v>Friday</v>
      </c>
      <c r="C214" s="1" t="n">
        <v>18662.400391</v>
      </c>
      <c r="D214" s="1" t="n">
        <v>18664.699219</v>
      </c>
      <c r="E214" s="1" t="n">
        <v>18410.099609</v>
      </c>
      <c r="F214" s="1" t="n">
        <v>18496.599609</v>
      </c>
      <c r="G214" s="1" t="n">
        <v>18496.599609</v>
      </c>
      <c r="H214" s="5" t="n">
        <f aca="false">IF(B214="Friday",CEILING(G214+250,50),0)</f>
        <v>18750</v>
      </c>
      <c r="I214" s="5" t="n">
        <f aca="false">IF(B214="Friday",FLOOR(G214-250,50),0)</f>
        <v>18200</v>
      </c>
      <c r="J214" s="1" t="n">
        <f aca="false">IF(H214=0,0,H214+250)</f>
        <v>19000</v>
      </c>
      <c r="K214" s="1" t="n">
        <f aca="false">IF(I214=0,0,I214-250)</f>
        <v>17950</v>
      </c>
    </row>
    <row r="215" customFormat="false" ht="15" hidden="false" customHeight="false" outlineLevel="0" collapsed="false">
      <c r="A215" s="4" t="n">
        <v>44907</v>
      </c>
      <c r="B215" s="4" t="str">
        <f aca="false">TEXT(A215,"dddd")</f>
        <v>Monday</v>
      </c>
      <c r="C215" s="1" t="n">
        <v>18402.150391</v>
      </c>
      <c r="D215" s="1" t="n">
        <v>18521.550781</v>
      </c>
      <c r="E215" s="1" t="n">
        <v>18345.699219</v>
      </c>
      <c r="F215" s="1" t="n">
        <v>18497.150391</v>
      </c>
      <c r="G215" s="1" t="n">
        <v>18497.150391</v>
      </c>
      <c r="H215" s="5" t="n">
        <f aca="false">IF(B215="Friday",CEILING(G215+250,50),0)</f>
        <v>0</v>
      </c>
      <c r="I215" s="5" t="n">
        <f aca="false">IF(B215="Friday",FLOOR(G215-250,50),0)</f>
        <v>0</v>
      </c>
      <c r="J215" s="1" t="n">
        <f aca="false">IF(H215=0,0,H215+250)</f>
        <v>0</v>
      </c>
      <c r="K215" s="1" t="n">
        <f aca="false">IF(I215=0,0,I215-250)</f>
        <v>0</v>
      </c>
    </row>
    <row r="216" customFormat="false" ht="15" hidden="false" customHeight="false" outlineLevel="0" collapsed="false">
      <c r="A216" s="4" t="n">
        <v>44908</v>
      </c>
      <c r="B216" s="4" t="str">
        <f aca="false">TEXT(A216,"dddd")</f>
        <v>Tuesday</v>
      </c>
      <c r="C216" s="1" t="n">
        <v>18524.400391</v>
      </c>
      <c r="D216" s="1" t="n">
        <v>18617.25</v>
      </c>
      <c r="E216" s="1" t="n">
        <v>18490.199219</v>
      </c>
      <c r="F216" s="1" t="n">
        <v>18608</v>
      </c>
      <c r="G216" s="1" t="n">
        <v>18608</v>
      </c>
      <c r="H216" s="5" t="n">
        <f aca="false">IF(B216="Friday",CEILING(G216+250,50),0)</f>
        <v>0</v>
      </c>
      <c r="I216" s="5" t="n">
        <f aca="false">IF(B216="Friday",FLOOR(G216-250,50),0)</f>
        <v>0</v>
      </c>
      <c r="J216" s="1" t="n">
        <f aca="false">IF(H216=0,0,H216+250)</f>
        <v>0</v>
      </c>
      <c r="K216" s="1" t="n">
        <f aca="false">IF(I216=0,0,I216-250)</f>
        <v>0</v>
      </c>
    </row>
    <row r="217" customFormat="false" ht="15" hidden="false" customHeight="false" outlineLevel="0" collapsed="false">
      <c r="A217" s="4" t="n">
        <v>44909</v>
      </c>
      <c r="B217" s="4" t="str">
        <f aca="false">TEXT(A217,"dddd")</f>
        <v>Wednesday</v>
      </c>
      <c r="C217" s="1" t="n">
        <v>18671.25</v>
      </c>
      <c r="D217" s="1" t="n">
        <v>18696.099609</v>
      </c>
      <c r="E217" s="1" t="n">
        <v>18632.900391</v>
      </c>
      <c r="F217" s="1" t="n">
        <v>18660.300781</v>
      </c>
      <c r="G217" s="1" t="n">
        <v>18660.300781</v>
      </c>
      <c r="H217" s="5" t="n">
        <f aca="false">IF(B217="Friday",CEILING(G217+250,50),0)</f>
        <v>0</v>
      </c>
      <c r="I217" s="5" t="n">
        <f aca="false">IF(B217="Friday",FLOOR(G217-250,50),0)</f>
        <v>0</v>
      </c>
      <c r="J217" s="1" t="n">
        <f aca="false">IF(H217=0,0,H217+250)</f>
        <v>0</v>
      </c>
      <c r="K217" s="1" t="n">
        <f aca="false">IF(I217=0,0,I217-250)</f>
        <v>0</v>
      </c>
    </row>
    <row r="218" customFormat="false" ht="15" hidden="false" customHeight="false" outlineLevel="0" collapsed="false">
      <c r="A218" s="4" t="n">
        <v>44910</v>
      </c>
      <c r="B218" s="4" t="str">
        <f aca="false">TEXT(A218,"dddd")</f>
        <v>Thursday</v>
      </c>
      <c r="C218" s="1" t="n">
        <v>18614.400391</v>
      </c>
      <c r="D218" s="1" t="n">
        <v>18652.900391</v>
      </c>
      <c r="E218" s="1" t="n">
        <v>18387.699219</v>
      </c>
      <c r="F218" s="1" t="n">
        <v>18414.900391</v>
      </c>
      <c r="G218" s="1" t="n">
        <v>18414.900391</v>
      </c>
      <c r="H218" s="5" t="n">
        <f aca="false">IF(B218="Friday",CEILING(G218+250,50),0)</f>
        <v>0</v>
      </c>
      <c r="I218" s="5" t="n">
        <f aca="false">IF(B218="Friday",FLOOR(G218-250,50),0)</f>
        <v>0</v>
      </c>
      <c r="J218" s="1" t="n">
        <f aca="false">IF(H218=0,0,H218+250)</f>
        <v>0</v>
      </c>
      <c r="K218" s="1" t="n">
        <f aca="false">IF(I218=0,0,I218-250)</f>
        <v>0</v>
      </c>
    </row>
    <row r="219" customFormat="false" ht="15" hidden="false" customHeight="false" outlineLevel="0" collapsed="false">
      <c r="A219" s="4" t="n">
        <v>44911</v>
      </c>
      <c r="B219" s="4" t="str">
        <f aca="false">TEXT(A219,"dddd")</f>
        <v>Friday</v>
      </c>
      <c r="C219" s="1" t="n">
        <v>18319.099609</v>
      </c>
      <c r="D219" s="1" t="n">
        <v>18440.949219</v>
      </c>
      <c r="E219" s="1" t="n">
        <v>18255.150391</v>
      </c>
      <c r="F219" s="1" t="n">
        <v>18269</v>
      </c>
      <c r="G219" s="1" t="n">
        <v>18269</v>
      </c>
      <c r="H219" s="5" t="n">
        <f aca="false">IF(B219="Friday",CEILING(G219+250,50),0)</f>
        <v>18550</v>
      </c>
      <c r="I219" s="5" t="n">
        <f aca="false">IF(B219="Friday",FLOOR(G219-250,50),0)</f>
        <v>18000</v>
      </c>
      <c r="J219" s="1" t="n">
        <f aca="false">IF(H219=0,0,H219+250)</f>
        <v>18800</v>
      </c>
      <c r="K219" s="1" t="n">
        <f aca="false">IF(I219=0,0,I219-250)</f>
        <v>17750</v>
      </c>
    </row>
    <row r="220" customFormat="false" ht="15" hidden="false" customHeight="false" outlineLevel="0" collapsed="false">
      <c r="A220" s="4" t="n">
        <v>44914</v>
      </c>
      <c r="B220" s="4" t="str">
        <f aca="false">TEXT(A220,"dddd")</f>
        <v>Monday</v>
      </c>
      <c r="C220" s="1" t="n">
        <v>18288.099609</v>
      </c>
      <c r="D220" s="1" t="n">
        <v>18431.650391</v>
      </c>
      <c r="E220" s="1" t="n">
        <v>18244.550781</v>
      </c>
      <c r="F220" s="1" t="n">
        <v>18420.449219</v>
      </c>
      <c r="G220" s="1" t="n">
        <v>18420.449219</v>
      </c>
      <c r="H220" s="5" t="n">
        <f aca="false">IF(B220="Friday",CEILING(G220+250,50),0)</f>
        <v>0</v>
      </c>
      <c r="I220" s="5" t="n">
        <f aca="false">IF(B220="Friday",FLOOR(G220-250,50),0)</f>
        <v>0</v>
      </c>
      <c r="J220" s="1" t="n">
        <f aca="false">IF(H220=0,0,H220+250)</f>
        <v>0</v>
      </c>
      <c r="K220" s="1" t="n">
        <f aca="false">IF(I220=0,0,I220-250)</f>
        <v>0</v>
      </c>
    </row>
    <row r="221" customFormat="false" ht="15" hidden="false" customHeight="false" outlineLevel="0" collapsed="false">
      <c r="A221" s="4" t="n">
        <v>44915</v>
      </c>
      <c r="B221" s="4" t="str">
        <f aca="false">TEXT(A221,"dddd")</f>
        <v>Tuesday</v>
      </c>
      <c r="C221" s="1" t="n">
        <v>18340.300781</v>
      </c>
      <c r="D221" s="1" t="n">
        <v>18404.900391</v>
      </c>
      <c r="E221" s="1" t="n">
        <v>18202.650391</v>
      </c>
      <c r="F221" s="1" t="n">
        <v>18385.300781</v>
      </c>
      <c r="G221" s="1" t="n">
        <v>18385.300781</v>
      </c>
      <c r="H221" s="5" t="n">
        <f aca="false">IF(B221="Friday",CEILING(G221+250,50),0)</f>
        <v>0</v>
      </c>
      <c r="I221" s="5" t="n">
        <f aca="false">IF(B221="Friday",FLOOR(G221-250,50),0)</f>
        <v>0</v>
      </c>
      <c r="J221" s="1" t="n">
        <f aca="false">IF(H221=0,0,H221+250)</f>
        <v>0</v>
      </c>
      <c r="K221" s="1" t="n">
        <f aca="false">IF(I221=0,0,I221-250)</f>
        <v>0</v>
      </c>
    </row>
    <row r="222" customFormat="false" ht="15" hidden="false" customHeight="false" outlineLevel="0" collapsed="false">
      <c r="A222" s="4" t="n">
        <v>44916</v>
      </c>
      <c r="B222" s="4" t="str">
        <f aca="false">TEXT(A222,"dddd")</f>
        <v>Wednesday</v>
      </c>
      <c r="C222" s="1" t="n">
        <v>18435.150391</v>
      </c>
      <c r="D222" s="1" t="n">
        <v>18473.349609</v>
      </c>
      <c r="E222" s="1" t="n">
        <v>18162.75</v>
      </c>
      <c r="F222" s="1" t="n">
        <v>18199.099609</v>
      </c>
      <c r="G222" s="1" t="n">
        <v>18199.099609</v>
      </c>
      <c r="H222" s="5" t="n">
        <f aca="false">IF(B222="Friday",CEILING(G222+250,50),0)</f>
        <v>0</v>
      </c>
      <c r="I222" s="5" t="n">
        <f aca="false">IF(B222="Friday",FLOOR(G222-250,50),0)</f>
        <v>0</v>
      </c>
      <c r="J222" s="1" t="n">
        <f aca="false">IF(H222=0,0,H222+250)</f>
        <v>0</v>
      </c>
      <c r="K222" s="1" t="n">
        <f aca="false">IF(I222=0,0,I222-250)</f>
        <v>0</v>
      </c>
    </row>
    <row r="223" customFormat="false" ht="15" hidden="false" customHeight="false" outlineLevel="0" collapsed="false">
      <c r="A223" s="4" t="n">
        <v>44917</v>
      </c>
      <c r="B223" s="4" t="str">
        <f aca="false">TEXT(A223,"dddd")</f>
        <v>Thursday</v>
      </c>
      <c r="C223" s="1" t="n">
        <v>18288.800781</v>
      </c>
      <c r="D223" s="1" t="n">
        <v>18318.75</v>
      </c>
      <c r="E223" s="1" t="n">
        <v>18068.599609</v>
      </c>
      <c r="F223" s="1" t="n">
        <v>18127.349609</v>
      </c>
      <c r="G223" s="1" t="n">
        <v>18127.349609</v>
      </c>
      <c r="H223" s="5" t="n">
        <f aca="false">IF(B223="Friday",CEILING(G223+250,50),0)</f>
        <v>0</v>
      </c>
      <c r="I223" s="5" t="n">
        <f aca="false">IF(B223="Friday",FLOOR(G223-250,50),0)</f>
        <v>0</v>
      </c>
      <c r="J223" s="1" t="n">
        <f aca="false">IF(H223=0,0,H223+250)</f>
        <v>0</v>
      </c>
      <c r="K223" s="1" t="n">
        <f aca="false">IF(I223=0,0,I223-250)</f>
        <v>0</v>
      </c>
    </row>
    <row r="224" customFormat="false" ht="15" hidden="false" customHeight="false" outlineLevel="0" collapsed="false">
      <c r="A224" s="4" t="n">
        <v>44918</v>
      </c>
      <c r="B224" s="4" t="str">
        <f aca="false">TEXT(A224,"dddd")</f>
        <v>Friday</v>
      </c>
      <c r="C224" s="1" t="n">
        <v>17977.650391</v>
      </c>
      <c r="D224" s="1" t="n">
        <v>18050.449219</v>
      </c>
      <c r="E224" s="1" t="n">
        <v>17779.5</v>
      </c>
      <c r="F224" s="1" t="n">
        <v>17806.800781</v>
      </c>
      <c r="G224" s="1" t="n">
        <v>17806.800781</v>
      </c>
      <c r="H224" s="5" t="n">
        <f aca="false">IF(B224="Friday",CEILING(G224+250,50),0)</f>
        <v>18100</v>
      </c>
      <c r="I224" s="5" t="n">
        <f aca="false">IF(B224="Friday",FLOOR(G224-250,50),0)</f>
        <v>17550</v>
      </c>
      <c r="J224" s="1" t="n">
        <f aca="false">IF(H224=0,0,H224+250)</f>
        <v>18350</v>
      </c>
      <c r="K224" s="1" t="n">
        <f aca="false">IF(I224=0,0,I224-250)</f>
        <v>17300</v>
      </c>
    </row>
    <row r="225" customFormat="false" ht="15" hidden="false" customHeight="false" outlineLevel="0" collapsed="false">
      <c r="A225" s="4" t="n">
        <v>44921</v>
      </c>
      <c r="B225" s="4" t="str">
        <f aca="false">TEXT(A225,"dddd")</f>
        <v>Monday</v>
      </c>
      <c r="C225" s="1" t="n">
        <v>17830.400391</v>
      </c>
      <c r="D225" s="1" t="n">
        <v>18084.099609</v>
      </c>
      <c r="E225" s="1" t="n">
        <v>17774.25</v>
      </c>
      <c r="F225" s="1" t="n">
        <v>18014.599609</v>
      </c>
      <c r="G225" s="1" t="n">
        <v>18014.599609</v>
      </c>
      <c r="H225" s="5" t="n">
        <f aca="false">IF(B225="Friday",CEILING(G225+250,50),0)</f>
        <v>0</v>
      </c>
      <c r="I225" s="5" t="n">
        <f aca="false">IF(B225="Friday",FLOOR(G225-250,50),0)</f>
        <v>0</v>
      </c>
      <c r="J225" s="1" t="n">
        <f aca="false">IF(H225=0,0,H225+250)</f>
        <v>0</v>
      </c>
      <c r="K225" s="1" t="n">
        <f aca="false">IF(I225=0,0,I225-250)</f>
        <v>0</v>
      </c>
    </row>
    <row r="226" customFormat="false" ht="15" hidden="false" customHeight="false" outlineLevel="0" collapsed="false">
      <c r="A226" s="4" t="n">
        <v>44922</v>
      </c>
      <c r="B226" s="4" t="str">
        <f aca="false">TEXT(A226,"dddd")</f>
        <v>Tuesday</v>
      </c>
      <c r="C226" s="1" t="n">
        <v>18089.800781</v>
      </c>
      <c r="D226" s="1" t="n">
        <v>18149.25</v>
      </c>
      <c r="E226" s="1" t="n">
        <v>17967.449219</v>
      </c>
      <c r="F226" s="1" t="n">
        <v>18132.300781</v>
      </c>
      <c r="G226" s="1" t="n">
        <v>18132.300781</v>
      </c>
      <c r="H226" s="5" t="n">
        <f aca="false">IF(B226="Friday",CEILING(G226+250,50),0)</f>
        <v>0</v>
      </c>
      <c r="I226" s="5" t="n">
        <f aca="false">IF(B226="Friday",FLOOR(G226-250,50),0)</f>
        <v>0</v>
      </c>
      <c r="J226" s="1" t="n">
        <f aca="false">IF(H226=0,0,H226+250)</f>
        <v>0</v>
      </c>
      <c r="K226" s="1" t="n">
        <f aca="false">IF(I226=0,0,I226-250)</f>
        <v>0</v>
      </c>
    </row>
    <row r="227" customFormat="false" ht="15" hidden="false" customHeight="false" outlineLevel="0" collapsed="false">
      <c r="A227" s="4" t="n">
        <v>44923</v>
      </c>
      <c r="B227" s="4" t="str">
        <f aca="false">TEXT(A227,"dddd")</f>
        <v>Wednesday</v>
      </c>
      <c r="C227" s="1" t="n">
        <v>18084.75</v>
      </c>
      <c r="D227" s="1" t="n">
        <v>18173.099609</v>
      </c>
      <c r="E227" s="1" t="n">
        <v>18068.349609</v>
      </c>
      <c r="F227" s="1" t="n">
        <v>18122.5</v>
      </c>
      <c r="G227" s="1" t="n">
        <v>18122.5</v>
      </c>
      <c r="H227" s="5" t="n">
        <f aca="false">IF(B227="Friday",CEILING(G227+250,50),0)</f>
        <v>0</v>
      </c>
      <c r="I227" s="5" t="n">
        <f aca="false">IF(B227="Friday",FLOOR(G227-250,50),0)</f>
        <v>0</v>
      </c>
      <c r="J227" s="1" t="n">
        <f aca="false">IF(H227=0,0,H227+250)</f>
        <v>0</v>
      </c>
      <c r="K227" s="1" t="n">
        <f aca="false">IF(I227=0,0,I227-250)</f>
        <v>0</v>
      </c>
    </row>
    <row r="228" customFormat="false" ht="15" hidden="false" customHeight="false" outlineLevel="0" collapsed="false">
      <c r="A228" s="4" t="n">
        <v>44924</v>
      </c>
      <c r="B228" s="4" t="str">
        <f aca="false">TEXT(A228,"dddd")</f>
        <v>Thursday</v>
      </c>
      <c r="C228" s="1" t="n">
        <v>18045.699219</v>
      </c>
      <c r="D228" s="1" t="n">
        <v>18229.699219</v>
      </c>
      <c r="E228" s="1" t="n">
        <v>17992.800781</v>
      </c>
      <c r="F228" s="1" t="n">
        <v>18191</v>
      </c>
      <c r="G228" s="1" t="n">
        <v>18191</v>
      </c>
      <c r="H228" s="5" t="n">
        <f aca="false">IF(B228="Friday",CEILING(G228+250,50),0)</f>
        <v>0</v>
      </c>
      <c r="I228" s="5" t="n">
        <f aca="false">IF(B228="Friday",FLOOR(G228-250,50),0)</f>
        <v>0</v>
      </c>
      <c r="J228" s="1" t="n">
        <f aca="false">IF(H228=0,0,H228+250)</f>
        <v>0</v>
      </c>
      <c r="K228" s="1" t="n">
        <f aca="false">IF(I228=0,0,I228-250)</f>
        <v>0</v>
      </c>
    </row>
    <row r="229" customFormat="false" ht="15" hidden="false" customHeight="false" outlineLevel="0" collapsed="false">
      <c r="A229" s="4" t="n">
        <v>44925</v>
      </c>
      <c r="B229" s="4" t="str">
        <f aca="false">TEXT(A229,"dddd")</f>
        <v>Friday</v>
      </c>
      <c r="C229" s="1" t="n">
        <v>18259.099609</v>
      </c>
      <c r="D229" s="1" t="n">
        <v>18265.25</v>
      </c>
      <c r="E229" s="1" t="n">
        <v>18080.300781</v>
      </c>
      <c r="F229" s="1" t="n">
        <v>18105.300781</v>
      </c>
      <c r="G229" s="1" t="n">
        <v>18105.300781</v>
      </c>
      <c r="H229" s="5" t="n">
        <f aca="false">IF(B229="Friday",CEILING(G229+250,50),0)</f>
        <v>18400</v>
      </c>
      <c r="I229" s="5" t="n">
        <f aca="false">IF(B229="Friday",FLOOR(G229-250,50),0)</f>
        <v>17850</v>
      </c>
      <c r="J229" s="1" t="n">
        <f aca="false">IF(H229=0,0,H229+250)</f>
        <v>18650</v>
      </c>
      <c r="K229" s="1" t="n">
        <f aca="false">IF(I229=0,0,I229-250)</f>
        <v>17600</v>
      </c>
    </row>
    <row r="230" customFormat="false" ht="15" hidden="false" customHeight="false" outlineLevel="0" collapsed="false">
      <c r="A230" s="4" t="n">
        <v>44928</v>
      </c>
      <c r="B230" s="4" t="str">
        <f aca="false">TEXT(A230,"dddd")</f>
        <v>Monday</v>
      </c>
      <c r="C230" s="1" t="n">
        <v>18131.699219</v>
      </c>
      <c r="D230" s="1" t="n">
        <v>18215.150391</v>
      </c>
      <c r="E230" s="1" t="n">
        <v>18086.5</v>
      </c>
      <c r="F230" s="1" t="n">
        <v>18197.449219</v>
      </c>
      <c r="G230" s="1" t="n">
        <v>18197.449219</v>
      </c>
      <c r="H230" s="5" t="n">
        <f aca="false">IF(B230="Friday",CEILING(G230+250,50),0)</f>
        <v>0</v>
      </c>
      <c r="I230" s="5" t="n">
        <f aca="false">IF(B230="Friday",FLOOR(G230-250,50),0)</f>
        <v>0</v>
      </c>
      <c r="J230" s="1" t="n">
        <f aca="false">IF(H230=0,0,H230+250)</f>
        <v>0</v>
      </c>
      <c r="K230" s="1" t="n">
        <f aca="false">IF(I230=0,0,I230-250)</f>
        <v>0</v>
      </c>
    </row>
    <row r="231" customFormat="false" ht="15" hidden="false" customHeight="false" outlineLevel="0" collapsed="false">
      <c r="A231" s="4" t="n">
        <v>44929</v>
      </c>
      <c r="B231" s="4" t="str">
        <f aca="false">TEXT(A231,"dddd")</f>
        <v>Tuesday</v>
      </c>
      <c r="C231" s="1" t="n">
        <v>18163.199219</v>
      </c>
      <c r="D231" s="1" t="n">
        <v>18251.949219</v>
      </c>
      <c r="E231" s="1" t="n">
        <v>18149.800781</v>
      </c>
      <c r="F231" s="1" t="n">
        <v>18232.550781</v>
      </c>
      <c r="G231" s="1" t="n">
        <v>18232.550781</v>
      </c>
      <c r="H231" s="5" t="n">
        <f aca="false">IF(B231="Friday",CEILING(G231+250,50),0)</f>
        <v>0</v>
      </c>
      <c r="I231" s="5" t="n">
        <f aca="false">IF(B231="Friday",FLOOR(G231-250,50),0)</f>
        <v>0</v>
      </c>
      <c r="J231" s="1" t="n">
        <f aca="false">IF(H231=0,0,H231+250)</f>
        <v>0</v>
      </c>
      <c r="K231" s="1" t="n">
        <f aca="false">IF(I231=0,0,I231-250)</f>
        <v>0</v>
      </c>
    </row>
    <row r="232" customFormat="false" ht="15" hidden="false" customHeight="false" outlineLevel="0" collapsed="false">
      <c r="A232" s="4" t="n">
        <v>44930</v>
      </c>
      <c r="B232" s="4" t="str">
        <f aca="false">TEXT(A232,"dddd")</f>
        <v>Wednesday</v>
      </c>
      <c r="C232" s="1" t="n">
        <v>18230.650391</v>
      </c>
      <c r="D232" s="1" t="n">
        <v>18243</v>
      </c>
      <c r="E232" s="1" t="n">
        <v>18020.599609</v>
      </c>
      <c r="F232" s="1" t="n">
        <v>18042.949219</v>
      </c>
      <c r="G232" s="1" t="n">
        <v>18042.949219</v>
      </c>
      <c r="H232" s="5" t="n">
        <f aca="false">IF(B232="Friday",CEILING(G232+250,50),0)</f>
        <v>0</v>
      </c>
      <c r="I232" s="5" t="n">
        <f aca="false">IF(B232="Friday",FLOOR(G232-250,50),0)</f>
        <v>0</v>
      </c>
      <c r="J232" s="1" t="n">
        <f aca="false">IF(H232=0,0,H232+250)</f>
        <v>0</v>
      </c>
      <c r="K232" s="1" t="n">
        <f aca="false">IF(I232=0,0,I232-250)</f>
        <v>0</v>
      </c>
    </row>
    <row r="233" customFormat="false" ht="15" hidden="false" customHeight="false" outlineLevel="0" collapsed="false">
      <c r="A233" s="4" t="n">
        <v>44931</v>
      </c>
      <c r="B233" s="4" t="str">
        <f aca="false">TEXT(A233,"dddd")</f>
        <v>Thursday</v>
      </c>
      <c r="C233" s="1" t="n">
        <v>18101.949219</v>
      </c>
      <c r="D233" s="1" t="n">
        <v>18120.300781</v>
      </c>
      <c r="E233" s="1" t="n">
        <v>17892.599609</v>
      </c>
      <c r="F233" s="1" t="n">
        <v>17992.150391</v>
      </c>
      <c r="G233" s="1" t="n">
        <v>17992.150391</v>
      </c>
      <c r="H233" s="5" t="n">
        <f aca="false">IF(B233="Friday",CEILING(G233+250,50),0)</f>
        <v>0</v>
      </c>
      <c r="I233" s="5" t="n">
        <f aca="false">IF(B233="Friday",FLOOR(G233-250,50),0)</f>
        <v>0</v>
      </c>
      <c r="J233" s="1" t="n">
        <f aca="false">IF(H233=0,0,H233+250)</f>
        <v>0</v>
      </c>
      <c r="K233" s="1" t="n">
        <f aca="false">IF(I233=0,0,I233-250)</f>
        <v>0</v>
      </c>
    </row>
    <row r="234" customFormat="false" ht="15" hidden="false" customHeight="false" outlineLevel="0" collapsed="false">
      <c r="A234" s="4" t="n">
        <v>44932</v>
      </c>
      <c r="B234" s="4" t="str">
        <f aca="false">TEXT(A234,"dddd")</f>
        <v>Friday</v>
      </c>
      <c r="C234" s="1" t="n">
        <v>18008.050781</v>
      </c>
      <c r="D234" s="1" t="n">
        <v>18047.400391</v>
      </c>
      <c r="E234" s="1" t="n">
        <v>17795.550781</v>
      </c>
      <c r="F234" s="1" t="n">
        <v>17859.449219</v>
      </c>
      <c r="G234" s="1" t="n">
        <v>17859.449219</v>
      </c>
      <c r="H234" s="5" t="n">
        <f aca="false">IF(B234="Friday",CEILING(G234+250,50),0)</f>
        <v>18150</v>
      </c>
      <c r="I234" s="5" t="n">
        <f aca="false">IF(B234="Friday",FLOOR(G234-250,50),0)</f>
        <v>17600</v>
      </c>
      <c r="J234" s="1" t="n">
        <f aca="false">IF(H234=0,0,H234+250)</f>
        <v>18400</v>
      </c>
      <c r="K234" s="1" t="n">
        <f aca="false">IF(I234=0,0,I234-250)</f>
        <v>17350</v>
      </c>
    </row>
    <row r="235" customFormat="false" ht="15" hidden="false" customHeight="false" outlineLevel="0" collapsed="false">
      <c r="A235" s="4" t="n">
        <v>44935</v>
      </c>
      <c r="B235" s="4" t="str">
        <f aca="false">TEXT(A235,"dddd")</f>
        <v>Monday</v>
      </c>
      <c r="C235" s="1" t="n">
        <v>17952.550781</v>
      </c>
      <c r="D235" s="1" t="n">
        <v>18141.400391</v>
      </c>
      <c r="E235" s="1" t="n">
        <v>17936.150391</v>
      </c>
      <c r="F235" s="1" t="n">
        <v>18101.199219</v>
      </c>
      <c r="G235" s="1" t="n">
        <v>18101.199219</v>
      </c>
      <c r="H235" s="5" t="n">
        <f aca="false">IF(B235="Friday",CEILING(G235+250,50),0)</f>
        <v>0</v>
      </c>
      <c r="I235" s="5" t="n">
        <f aca="false">IF(B235="Friday",FLOOR(G235-250,50),0)</f>
        <v>0</v>
      </c>
      <c r="J235" s="1" t="n">
        <f aca="false">IF(H235=0,0,H235+250)</f>
        <v>0</v>
      </c>
      <c r="K235" s="1" t="n">
        <f aca="false">IF(I235=0,0,I235-250)</f>
        <v>0</v>
      </c>
    </row>
    <row r="236" customFormat="false" ht="15" hidden="false" customHeight="false" outlineLevel="0" collapsed="false">
      <c r="A236" s="4" t="n">
        <v>44936</v>
      </c>
      <c r="B236" s="4" t="str">
        <f aca="false">TEXT(A236,"dddd")</f>
        <v>Tuesday</v>
      </c>
      <c r="C236" s="1" t="n">
        <v>18121.300781</v>
      </c>
      <c r="D236" s="1" t="n">
        <v>18127.599609</v>
      </c>
      <c r="E236" s="1" t="n">
        <v>17856</v>
      </c>
      <c r="F236" s="1" t="n">
        <v>17914.150391</v>
      </c>
      <c r="G236" s="1" t="n">
        <v>17914.150391</v>
      </c>
      <c r="H236" s="5" t="n">
        <f aca="false">IF(B236="Friday",CEILING(G236+250,50),0)</f>
        <v>0</v>
      </c>
      <c r="I236" s="5" t="n">
        <f aca="false">IF(B236="Friday",FLOOR(G236-250,50),0)</f>
        <v>0</v>
      </c>
      <c r="J236" s="1" t="n">
        <f aca="false">IF(H236=0,0,H236+250)</f>
        <v>0</v>
      </c>
      <c r="K236" s="1" t="n">
        <f aca="false">IF(I236=0,0,I236-250)</f>
        <v>0</v>
      </c>
    </row>
    <row r="237" customFormat="false" ht="15" hidden="false" customHeight="false" outlineLevel="0" collapsed="false">
      <c r="A237" s="4" t="n">
        <v>44937</v>
      </c>
      <c r="B237" s="4" t="str">
        <f aca="false">TEXT(A237,"dddd")</f>
        <v>Wednesday</v>
      </c>
      <c r="C237" s="1" t="n">
        <v>17924.25</v>
      </c>
      <c r="D237" s="1" t="n">
        <v>17976.349609</v>
      </c>
      <c r="E237" s="1" t="n">
        <v>17824.349609</v>
      </c>
      <c r="F237" s="1" t="n">
        <v>17895.699219</v>
      </c>
      <c r="G237" s="1" t="n">
        <v>17895.699219</v>
      </c>
      <c r="H237" s="5" t="n">
        <f aca="false">IF(B237="Friday",CEILING(G237+250,50),0)</f>
        <v>0</v>
      </c>
      <c r="I237" s="5" t="n">
        <f aca="false">IF(B237="Friday",FLOOR(G237-250,50),0)</f>
        <v>0</v>
      </c>
      <c r="J237" s="1" t="n">
        <f aca="false">IF(H237=0,0,H237+250)</f>
        <v>0</v>
      </c>
      <c r="K237" s="1" t="n">
        <f aca="false">IF(I237=0,0,I237-250)</f>
        <v>0</v>
      </c>
    </row>
    <row r="238" customFormat="false" ht="15" hidden="false" customHeight="false" outlineLevel="0" collapsed="false">
      <c r="A238" s="4" t="n">
        <v>44938</v>
      </c>
      <c r="B238" s="4" t="str">
        <f aca="false">TEXT(A238,"dddd")</f>
        <v>Thursday</v>
      </c>
      <c r="C238" s="1" t="n">
        <v>17920.849609</v>
      </c>
      <c r="D238" s="1" t="n">
        <v>17945.800781</v>
      </c>
      <c r="E238" s="1" t="n">
        <v>17761.650391</v>
      </c>
      <c r="F238" s="1" t="n">
        <v>17858.199219</v>
      </c>
      <c r="G238" s="1" t="n">
        <v>17858.199219</v>
      </c>
      <c r="H238" s="5" t="n">
        <f aca="false">IF(B238="Friday",CEILING(G238+250,50),0)</f>
        <v>0</v>
      </c>
      <c r="I238" s="5" t="n">
        <f aca="false">IF(B238="Friday",FLOOR(G238-250,50),0)</f>
        <v>0</v>
      </c>
      <c r="J238" s="1" t="n">
        <f aca="false">IF(H238=0,0,H238+250)</f>
        <v>0</v>
      </c>
      <c r="K238" s="1" t="n">
        <f aca="false">IF(I238=0,0,I238-250)</f>
        <v>0</v>
      </c>
    </row>
    <row r="239" customFormat="false" ht="15" hidden="false" customHeight="false" outlineLevel="0" collapsed="false">
      <c r="A239" s="4" t="n">
        <v>44939</v>
      </c>
      <c r="B239" s="4" t="str">
        <f aca="false">TEXT(A239,"dddd")</f>
        <v>Friday</v>
      </c>
      <c r="C239" s="1" t="n">
        <v>17867.5</v>
      </c>
      <c r="D239" s="1" t="n">
        <v>17999.349609</v>
      </c>
      <c r="E239" s="1" t="n">
        <v>17774.25</v>
      </c>
      <c r="F239" s="1" t="n">
        <v>17956.599609</v>
      </c>
      <c r="G239" s="1" t="n">
        <v>17956.599609</v>
      </c>
      <c r="H239" s="5" t="n">
        <f aca="false">IF(B239="Friday",CEILING(G239+250,50),0)</f>
        <v>18250</v>
      </c>
      <c r="I239" s="5" t="n">
        <f aca="false">IF(B239="Friday",FLOOR(G239-250,50),0)</f>
        <v>17700</v>
      </c>
      <c r="J239" s="1" t="n">
        <f aca="false">IF(H239=0,0,H239+250)</f>
        <v>18500</v>
      </c>
      <c r="K239" s="1" t="n">
        <f aca="false">IF(I239=0,0,I239-250)</f>
        <v>17450</v>
      </c>
    </row>
    <row r="240" customFormat="false" ht="15" hidden="false" customHeight="false" outlineLevel="0" collapsed="false">
      <c r="A240" s="4" t="n">
        <v>44942</v>
      </c>
      <c r="B240" s="4" t="str">
        <f aca="false">TEXT(A240,"dddd")</f>
        <v>Monday</v>
      </c>
      <c r="C240" s="1" t="n">
        <v>18033.150391</v>
      </c>
      <c r="D240" s="1" t="n">
        <v>18049.650391</v>
      </c>
      <c r="E240" s="1" t="n">
        <v>17853.650391</v>
      </c>
      <c r="F240" s="1" t="n">
        <v>17894.849609</v>
      </c>
      <c r="G240" s="1" t="n">
        <v>17894.849609</v>
      </c>
      <c r="H240" s="5" t="n">
        <f aca="false">IF(B240="Friday",CEILING(G240+250,50),0)</f>
        <v>0</v>
      </c>
      <c r="I240" s="5" t="n">
        <f aca="false">IF(B240="Friday",FLOOR(G240-250,50),0)</f>
        <v>0</v>
      </c>
      <c r="J240" s="1" t="n">
        <f aca="false">IF(H240=0,0,H240+250)</f>
        <v>0</v>
      </c>
      <c r="K240" s="1" t="n">
        <f aca="false">IF(I240=0,0,I240-250)</f>
        <v>0</v>
      </c>
    </row>
    <row r="241" customFormat="false" ht="15" hidden="false" customHeight="false" outlineLevel="0" collapsed="false">
      <c r="A241" s="4" t="n">
        <v>44943</v>
      </c>
      <c r="B241" s="4" t="str">
        <f aca="false">TEXT(A241,"dddd")</f>
        <v>Tuesday</v>
      </c>
      <c r="C241" s="1" t="n">
        <v>17922.800781</v>
      </c>
      <c r="D241" s="1" t="n">
        <v>18072.050781</v>
      </c>
      <c r="E241" s="1" t="n">
        <v>17886.949219</v>
      </c>
      <c r="F241" s="1" t="n">
        <v>18053.300781</v>
      </c>
      <c r="G241" s="1" t="n">
        <v>18053.300781</v>
      </c>
      <c r="H241" s="5" t="n">
        <f aca="false">IF(B241="Friday",CEILING(G241+250,50),0)</f>
        <v>0</v>
      </c>
      <c r="I241" s="5" t="n">
        <f aca="false">IF(B241="Friday",FLOOR(G241-250,50),0)</f>
        <v>0</v>
      </c>
      <c r="J241" s="1" t="n">
        <f aca="false">IF(H241=0,0,H241+250)</f>
        <v>0</v>
      </c>
      <c r="K241" s="1" t="n">
        <f aca="false">IF(I241=0,0,I241-250)</f>
        <v>0</v>
      </c>
    </row>
    <row r="242" customFormat="false" ht="15" hidden="false" customHeight="false" outlineLevel="0" collapsed="false">
      <c r="A242" s="4" t="n">
        <v>44944</v>
      </c>
      <c r="B242" s="4" t="str">
        <f aca="false">TEXT(A242,"dddd")</f>
        <v>Wednesday</v>
      </c>
      <c r="C242" s="1" t="n">
        <v>18074.300781</v>
      </c>
      <c r="D242" s="1" t="n">
        <v>18183.75</v>
      </c>
      <c r="E242" s="1" t="n">
        <v>18032.449219</v>
      </c>
      <c r="F242" s="1" t="n">
        <v>18165.349609</v>
      </c>
      <c r="G242" s="1" t="n">
        <v>18165.349609</v>
      </c>
      <c r="H242" s="5" t="n">
        <f aca="false">IF(B242="Friday",CEILING(G242+250,50),0)</f>
        <v>0</v>
      </c>
      <c r="I242" s="5" t="n">
        <f aca="false">IF(B242="Friday",FLOOR(G242-250,50),0)</f>
        <v>0</v>
      </c>
      <c r="J242" s="1" t="n">
        <f aca="false">IF(H242=0,0,H242+250)</f>
        <v>0</v>
      </c>
      <c r="K242" s="1" t="n">
        <f aca="false">IF(I242=0,0,I242-250)</f>
        <v>0</v>
      </c>
    </row>
    <row r="243" customFormat="false" ht="15" hidden="false" customHeight="false" outlineLevel="0" collapsed="false">
      <c r="A243" s="4" t="n">
        <v>44945</v>
      </c>
      <c r="B243" s="4" t="str">
        <f aca="false">TEXT(A243,"dddd")</f>
        <v>Thursday</v>
      </c>
      <c r="C243" s="1" t="n">
        <v>18119.800781</v>
      </c>
      <c r="D243" s="1" t="n">
        <v>18155.199219</v>
      </c>
      <c r="E243" s="1" t="n">
        <v>18063.75</v>
      </c>
      <c r="F243" s="1" t="n">
        <v>18107.849609</v>
      </c>
      <c r="G243" s="1" t="n">
        <v>18107.849609</v>
      </c>
      <c r="H243" s="5" t="n">
        <f aca="false">IF(B243="Friday",CEILING(G243+250,50),0)</f>
        <v>0</v>
      </c>
      <c r="I243" s="5" t="n">
        <f aca="false">IF(B243="Friday",FLOOR(G243-250,50),0)</f>
        <v>0</v>
      </c>
      <c r="J243" s="1" t="n">
        <f aca="false">IF(H243=0,0,H243+250)</f>
        <v>0</v>
      </c>
      <c r="K243" s="1" t="n">
        <f aca="false">IF(I243=0,0,I243-250)</f>
        <v>0</v>
      </c>
    </row>
    <row r="244" customFormat="false" ht="15" hidden="false" customHeight="false" outlineLevel="0" collapsed="false">
      <c r="A244" s="4" t="n">
        <v>44946</v>
      </c>
      <c r="B244" s="4" t="str">
        <f aca="false">TEXT(A244,"dddd")</f>
        <v>Friday</v>
      </c>
      <c r="C244" s="1" t="n">
        <v>18115.599609</v>
      </c>
      <c r="D244" s="1" t="n">
        <v>18145.449219</v>
      </c>
      <c r="E244" s="1" t="n">
        <v>18016.199219</v>
      </c>
      <c r="F244" s="1" t="n">
        <v>18027.650391</v>
      </c>
      <c r="G244" s="1" t="n">
        <v>18027.650391</v>
      </c>
      <c r="H244" s="5" t="n">
        <f aca="false">IF(B244="Friday",CEILING(G244+250,50),0)</f>
        <v>18300</v>
      </c>
      <c r="I244" s="5" t="n">
        <f aca="false">IF(B244="Friday",FLOOR(G244-250,50),0)</f>
        <v>17750</v>
      </c>
      <c r="J244" s="1" t="n">
        <f aca="false">IF(H244=0,0,H244+250)</f>
        <v>18550</v>
      </c>
      <c r="K244" s="1" t="n">
        <f aca="false">IF(I244=0,0,I244-250)</f>
        <v>17500</v>
      </c>
    </row>
    <row r="245" customFormat="false" ht="15" hidden="false" customHeight="false" outlineLevel="0" collapsed="false">
      <c r="A245" s="4" t="n">
        <v>44949</v>
      </c>
      <c r="B245" s="4" t="str">
        <f aca="false">TEXT(A245,"dddd")</f>
        <v>Monday</v>
      </c>
      <c r="C245" s="1" t="n">
        <v>18118.449219</v>
      </c>
      <c r="D245" s="1" t="n">
        <v>18162.599609</v>
      </c>
      <c r="E245" s="1" t="n">
        <v>18063.449219</v>
      </c>
      <c r="F245" s="1" t="n">
        <v>18118.550781</v>
      </c>
      <c r="G245" s="1" t="n">
        <v>18118.550781</v>
      </c>
      <c r="H245" s="5" t="n">
        <f aca="false">IF(B245="Friday",CEILING(G245+250,50),0)</f>
        <v>0</v>
      </c>
      <c r="I245" s="5" t="n">
        <f aca="false">IF(B245="Friday",FLOOR(G245-250,50),0)</f>
        <v>0</v>
      </c>
      <c r="J245" s="1" t="n">
        <f aca="false">IF(H245=0,0,H245+250)</f>
        <v>0</v>
      </c>
      <c r="K245" s="1" t="n">
        <f aca="false">IF(I245=0,0,I245-250)</f>
        <v>0</v>
      </c>
    </row>
    <row r="246" customFormat="false" ht="15" hidden="false" customHeight="false" outlineLevel="0" collapsed="false">
      <c r="A246" s="4" t="n">
        <v>44950</v>
      </c>
      <c r="B246" s="4" t="str">
        <f aca="false">TEXT(A246,"dddd")</f>
        <v>Tuesday</v>
      </c>
      <c r="C246" s="1" t="n">
        <v>18183.949219</v>
      </c>
      <c r="D246" s="1" t="n">
        <v>18201.25</v>
      </c>
      <c r="E246" s="1" t="n">
        <v>18078.650391</v>
      </c>
      <c r="F246" s="1" t="n">
        <v>18118.300781</v>
      </c>
      <c r="G246" s="1" t="n">
        <v>18118.300781</v>
      </c>
      <c r="H246" s="5" t="n">
        <f aca="false">IF(B246="Friday",CEILING(G246+250,50),0)</f>
        <v>0</v>
      </c>
      <c r="I246" s="5" t="n">
        <f aca="false">IF(B246="Friday",FLOOR(G246-250,50),0)</f>
        <v>0</v>
      </c>
      <c r="J246" s="1" t="n">
        <f aca="false">IF(H246=0,0,H246+250)</f>
        <v>0</v>
      </c>
      <c r="K246" s="1" t="n">
        <f aca="false">IF(I246=0,0,I246-250)</f>
        <v>0</v>
      </c>
    </row>
    <row r="247" customFormat="false" ht="15" hidden="false" customHeight="false" outlineLevel="0" collapsed="false">
      <c r="A247" s="4" t="n">
        <v>44951</v>
      </c>
      <c r="B247" s="4" t="str">
        <f aca="false">TEXT(A247,"dddd")</f>
        <v>Wednesday</v>
      </c>
      <c r="C247" s="1" t="n">
        <v>18093.349609</v>
      </c>
      <c r="D247" s="1" t="n">
        <v>18100.599609</v>
      </c>
      <c r="E247" s="1" t="n">
        <v>17846.150391</v>
      </c>
      <c r="F247" s="1" t="n">
        <v>17891.949219</v>
      </c>
      <c r="G247" s="1" t="n">
        <v>17891.949219</v>
      </c>
      <c r="H247" s="5" t="n">
        <f aca="false">IF(B247="Friday",CEILING(G247+250,50),0)</f>
        <v>0</v>
      </c>
      <c r="I247" s="5" t="n">
        <f aca="false">IF(B247="Friday",FLOOR(G247-250,50),0)</f>
        <v>0</v>
      </c>
      <c r="J247" s="1" t="n">
        <f aca="false">IF(H247=0,0,H247+250)</f>
        <v>0</v>
      </c>
      <c r="K247" s="1" t="n">
        <f aca="false">IF(I247=0,0,I247-250)</f>
        <v>0</v>
      </c>
    </row>
    <row r="248" customFormat="false" ht="15" hidden="false" customHeight="false" outlineLevel="0" collapsed="false">
      <c r="A248" s="4" t="n">
        <v>44953</v>
      </c>
      <c r="B248" s="4" t="str">
        <f aca="false">TEXT(A248,"dddd")</f>
        <v>Friday</v>
      </c>
      <c r="C248" s="1" t="n">
        <v>17877.199219</v>
      </c>
      <c r="D248" s="1" t="n">
        <v>17884.75</v>
      </c>
      <c r="E248" s="1" t="n">
        <v>17493.550781</v>
      </c>
      <c r="F248" s="1" t="n">
        <v>17604.349609</v>
      </c>
      <c r="G248" s="1" t="n">
        <v>17604.349609</v>
      </c>
      <c r="H248" s="5" t="n">
        <f aca="false">IF(B248="Friday",CEILING(G248+250,50),0)</f>
        <v>17900</v>
      </c>
      <c r="I248" s="5" t="n">
        <f aca="false">IF(B248="Friday",FLOOR(G248-250,50),0)</f>
        <v>17350</v>
      </c>
      <c r="J248" s="1" t="n">
        <f aca="false">IF(H248=0,0,H248+250)</f>
        <v>18150</v>
      </c>
      <c r="K248" s="1" t="n">
        <f aca="false">IF(I248=0,0,I248-250)</f>
        <v>17100</v>
      </c>
    </row>
    <row r="249" customFormat="false" ht="15" hidden="false" customHeight="false" outlineLevel="0" collapsed="false">
      <c r="A249" s="4" t="n">
        <v>44956</v>
      </c>
      <c r="B249" s="4" t="str">
        <f aca="false">TEXT(A249,"dddd")</f>
        <v>Monday</v>
      </c>
      <c r="C249" s="1" t="n">
        <v>17541.949219</v>
      </c>
      <c r="D249" s="1" t="n">
        <v>17709.150391</v>
      </c>
      <c r="E249" s="1" t="n">
        <v>17405.550781</v>
      </c>
      <c r="F249" s="1" t="n">
        <v>17648.949219</v>
      </c>
      <c r="G249" s="1" t="n">
        <v>17648.949219</v>
      </c>
      <c r="H249" s="5" t="n">
        <f aca="false">IF(B249="Friday",CEILING(G249+250,50),0)</f>
        <v>0</v>
      </c>
      <c r="I249" s="5" t="n">
        <f aca="false">IF(B249="Friday",FLOOR(G249-250,50),0)</f>
        <v>0</v>
      </c>
      <c r="J249" s="1" t="n">
        <f aca="false">IF(H249=0,0,H249+250)</f>
        <v>0</v>
      </c>
      <c r="K249" s="1" t="n">
        <f aca="false">IF(I249=0,0,I249-250)</f>
        <v>0</v>
      </c>
    </row>
    <row r="250" customFormat="false" ht="15" hidden="false" customHeight="false" outlineLevel="0" collapsed="false">
      <c r="A250" s="4" t="n">
        <v>44957</v>
      </c>
      <c r="B250" s="4" t="str">
        <f aca="false">TEXT(A250,"dddd")</f>
        <v>Tuesday</v>
      </c>
      <c r="C250" s="1" t="s">
        <v>9</v>
      </c>
      <c r="D250" s="1" t="s">
        <v>9</v>
      </c>
      <c r="E250" s="1" t="s">
        <v>9</v>
      </c>
      <c r="F250" s="1" t="s">
        <v>9</v>
      </c>
      <c r="G250" s="1" t="s">
        <v>9</v>
      </c>
      <c r="H250" s="5" t="n">
        <f aca="false">IF(B250="Friday",CEILING(G250+250,50),0)</f>
        <v>0</v>
      </c>
      <c r="I250" s="5" t="n">
        <f aca="false">IF(B250="Friday",FLOOR(G250-250,50),0)</f>
        <v>0</v>
      </c>
      <c r="J250" s="1" t="n">
        <f aca="false">IF(H250=0,0,H250+250)</f>
        <v>0</v>
      </c>
      <c r="K250" s="1" t="n">
        <f aca="false">IF(I250=0,0,I250-250)</f>
        <v>0</v>
      </c>
    </row>
    <row r="251" customFormat="false" ht="15" hidden="false" customHeight="false" outlineLevel="0" collapsed="false">
      <c r="A251" s="4" t="n">
        <v>44958</v>
      </c>
      <c r="B251" s="4" t="str">
        <f aca="false">TEXT(A251,"dddd")</f>
        <v>Wednesday</v>
      </c>
      <c r="C251" s="1" t="n">
        <v>17811.599609</v>
      </c>
      <c r="D251" s="1" t="n">
        <v>17972.199219</v>
      </c>
      <c r="E251" s="1" t="n">
        <v>17353.400391</v>
      </c>
      <c r="F251" s="1" t="n">
        <v>17616.300781</v>
      </c>
      <c r="G251" s="1" t="n">
        <v>17616.300781</v>
      </c>
      <c r="H251" s="5" t="n">
        <f aca="false">IF(B251="Friday",CEILING(G251+250,50),0)</f>
        <v>0</v>
      </c>
      <c r="I251" s="5" t="n">
        <f aca="false">IF(B251="Friday",FLOOR(G251-250,50),0)</f>
        <v>0</v>
      </c>
      <c r="J251" s="1" t="n">
        <f aca="false">IF(H251=0,0,H251+250)</f>
        <v>0</v>
      </c>
      <c r="K251" s="1" t="n">
        <f aca="false">IF(I251=0,0,I251-250)</f>
        <v>0</v>
      </c>
    </row>
    <row r="253" customFormat="false" ht="15" hidden="false" customHeight="false" outlineLevel="0" collapsed="false">
      <c r="L253" s="1" t="n">
        <v>8</v>
      </c>
    </row>
    <row r="254" customFormat="false" ht="15" hidden="false" customHeight="false" outlineLevel="0" collapsed="false">
      <c r="L254" s="1" t="n">
        <v>9</v>
      </c>
    </row>
    <row r="255" customFormat="false" ht="15" hidden="false" customHeight="false" outlineLevel="0" collapsed="false">
      <c r="L255" s="1" t="n">
        <v>10</v>
      </c>
    </row>
    <row r="256" customFormat="false" ht="15" hidden="false" customHeight="false" outlineLevel="0" collapsed="false">
      <c r="L256" s="1" t="n">
        <v>11</v>
      </c>
    </row>
  </sheetData>
  <conditionalFormatting sqref="B1">
    <cfRule type="cellIs" priority="2" operator="equal" aboveAverage="0" equalAverage="0" bottom="0" percent="0" rank="0" text="" dxfId="0">
      <formula>$B$5</formula>
    </cfRule>
  </conditionalFormatting>
  <conditionalFormatting sqref="A1:I251 J1:K1">
    <cfRule type="cellIs" priority="3" operator="equal" aboveAverage="0" equalAverage="0" bottom="0" percent="0" rank="0" text="" dxfId="1">
      <formula>$B$5</formula>
    </cfRule>
  </conditionalFormatting>
  <conditionalFormatting sqref="H2:I251">
    <cfRule type="cellIs" priority="4" operator="notEqual" aboveAverage="0" equalAverage="0" bottom="0" percent="0" rank="0" text="" dxfId="2">
      <formula>0</formula>
    </cfRule>
  </conditionalFormatting>
  <conditionalFormatting sqref="I1:I1048576 J1:K1">
    <cfRule type="cellIs" priority="5" operator="not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09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M2" activeCellId="0" sqref="M2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1.86"/>
    <col collapsed="false" customWidth="true" hidden="false" outlineLevel="0" max="3" min="3" style="1" width="10.14"/>
    <col collapsed="false" customWidth="true" hidden="false" outlineLevel="0" max="4" min="4" style="1" width="11"/>
    <col collapsed="false" customWidth="true" hidden="false" outlineLevel="0" max="6" min="5" style="1" width="11.86"/>
    <col collapsed="false" customWidth="true" hidden="false" outlineLevel="0" max="7" min="7" style="1" width="10.43"/>
    <col collapsed="false" customWidth="true" hidden="false" outlineLevel="0" max="9" min="9" style="1" width="9.71"/>
    <col collapsed="false" customWidth="true" hidden="false" outlineLevel="0" max="12" min="12" style="1" width="12.86"/>
    <col collapsed="false" customWidth="true" hidden="false" outlineLevel="0" max="13" min="13" style="1" width="10.57"/>
    <col collapsed="false" customWidth="true" hidden="false" outlineLevel="0" max="14" min="14" style="1" width="19.86"/>
    <col collapsed="false" customWidth="true" hidden="false" outlineLevel="0" max="15" min="15" style="1" width="10"/>
    <col collapsed="false" customWidth="true" hidden="false" outlineLevel="0" max="17" min="17" style="1" width="18.86"/>
    <col collapsed="false" customWidth="true" hidden="false" outlineLevel="0" max="18" min="18" style="1" width="8.72"/>
    <col collapsed="false" customWidth="true" hidden="false" outlineLevel="0" max="19" min="19" style="1" width="12.57"/>
    <col collapsed="false" customWidth="true" hidden="false" outlineLevel="0" max="20" min="20" style="1" width="14.14"/>
    <col collapsed="false" customWidth="true" hidden="false" outlineLevel="0" max="21" min="21" style="1" width="9.71"/>
    <col collapsed="false" customWidth="true" hidden="false" outlineLevel="0" max="22" min="22" style="1" width="10.57"/>
    <col collapsed="false" customWidth="true" hidden="false" outlineLevel="0" max="24" min="23" style="1" width="11.15"/>
    <col collapsed="false" customWidth="true" hidden="false" outlineLevel="0" max="26" min="26" style="1" width="15.28"/>
    <col collapsed="false" customWidth="true" hidden="false" outlineLevel="0" max="28" min="28" style="1" width="14.57"/>
    <col collapsed="false" customWidth="true" hidden="false" outlineLevel="0" max="29" min="29" style="1" width="11.57"/>
    <col collapsed="false" customWidth="true" hidden="false" outlineLevel="0" max="30" min="30" style="1" width="11.86"/>
    <col collapsed="false" customWidth="true" hidden="false" outlineLevel="0" max="31" min="31" style="1" width="9.86"/>
    <col collapsed="false" customWidth="true" hidden="false" outlineLevel="0" max="32" min="32" style="1" width="11.15"/>
  </cols>
  <sheetData>
    <row r="1" customFormat="false" ht="15" hidden="false" customHeight="false" outlineLevel="0" collapsed="false">
      <c r="A1" s="7" t="s">
        <v>10</v>
      </c>
      <c r="B1" s="7" t="s">
        <v>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/>
      <c r="Y1" s="9" t="s">
        <v>32</v>
      </c>
      <c r="Z1" s="10" t="s">
        <v>33</v>
      </c>
      <c r="AA1" s="10" t="s">
        <v>34</v>
      </c>
      <c r="AB1" s="10" t="s">
        <v>35</v>
      </c>
      <c r="AC1" s="10" t="s">
        <v>36</v>
      </c>
      <c r="AD1" s="10" t="s">
        <v>37</v>
      </c>
      <c r="AE1" s="10" t="s">
        <v>38</v>
      </c>
      <c r="AF1" s="11" t="s">
        <v>39</v>
      </c>
    </row>
    <row r="2" customFormat="false" ht="15" hidden="false" customHeight="false" outlineLevel="0" collapsed="false">
      <c r="A2" s="1" t="n">
        <v>1.1</v>
      </c>
      <c r="B2" s="4" t="n">
        <v>44596</v>
      </c>
      <c r="C2" s="12" t="n">
        <v>44602</v>
      </c>
      <c r="D2" s="1" t="n">
        <f aca="false">INDEX(Nifty!$A$1:$K$251,MATCH('Iron Condor (Hedge)'!B2,Nifty!$A$1:$A$251),Nifty!$L$253)</f>
        <v>17800</v>
      </c>
      <c r="E2" s="1" t="s">
        <v>7</v>
      </c>
      <c r="F2" s="1" t="s">
        <v>40</v>
      </c>
      <c r="G2" s="1" t="n">
        <v>41</v>
      </c>
      <c r="I2" s="1" t="n">
        <v>0.05</v>
      </c>
      <c r="J2" s="1" t="n">
        <f aca="false">IF(F2="SELL",(G2-I2)*50,(I2-G2)*50)</f>
        <v>2047.5</v>
      </c>
      <c r="L2" s="1" t="n">
        <f aca="false">J2</f>
        <v>2047.5</v>
      </c>
      <c r="N2" s="1" t="n">
        <v>20</v>
      </c>
      <c r="O2" s="1" t="n">
        <f aca="false">N2*2</f>
        <v>40</v>
      </c>
      <c r="P2" s="1" t="n">
        <f aca="false">IF(F2="SELL",G2*50*0.05%,I2*50*0.05%)</f>
        <v>1.025</v>
      </c>
      <c r="Q2" s="1" t="n">
        <f aca="false">(G2+I2)*50*0.053%</f>
        <v>1.087825</v>
      </c>
      <c r="R2" s="1" t="n">
        <f aca="false">(O2+S2+Q2)*18%</f>
        <v>7.39617795</v>
      </c>
      <c r="S2" s="1" t="n">
        <f aca="false">(10/10000000)*(G2+I2)*50</f>
        <v>0.0020525</v>
      </c>
      <c r="T2" s="1" t="n">
        <f aca="false">IF(F2="SELL",I2*0.003%,G2*0.003%)</f>
        <v>1.5E-006</v>
      </c>
      <c r="U2" s="1" t="n">
        <f aca="false">SUM(P2:T2)</f>
        <v>9.51105695</v>
      </c>
      <c r="V2" s="1" t="n">
        <f aca="false">J2-O2-U2</f>
        <v>1997.98894305</v>
      </c>
      <c r="W2" s="1" t="n">
        <f aca="false">V2</f>
        <v>1997.98894305</v>
      </c>
      <c r="Y2" s="13" t="n">
        <v>1</v>
      </c>
      <c r="Z2" s="14" t="n">
        <v>3257.5</v>
      </c>
      <c r="AA2" s="14" t="n">
        <f aca="false">IF(Z2&gt;0,1,0)</f>
        <v>1</v>
      </c>
      <c r="AB2" s="14" t="n">
        <f aca="false">IF(AA2=1,Z2,0)</f>
        <v>3257.5</v>
      </c>
      <c r="AC2" s="14" t="n">
        <f aca="false">IF(Z2&lt;0,1,0)</f>
        <v>0</v>
      </c>
      <c r="AD2" s="14" t="n">
        <f aca="false">IF(AC2=1,Z2,0)</f>
        <v>0</v>
      </c>
      <c r="AE2" s="14" t="n">
        <f aca="false">AA2</f>
        <v>1</v>
      </c>
      <c r="AF2" s="15" t="n">
        <f aca="false">AC2</f>
        <v>0</v>
      </c>
    </row>
    <row r="3" customFormat="false" ht="15" hidden="false" customHeight="false" outlineLevel="0" collapsed="false">
      <c r="A3" s="1" t="n">
        <v>1.2</v>
      </c>
      <c r="B3" s="4" t="n">
        <v>44596</v>
      </c>
      <c r="C3" s="12" t="n">
        <v>44602</v>
      </c>
      <c r="D3" s="1" t="n">
        <f aca="false">INDEX(Nifty!$A$2:$K$252,MATCH('Iron Condor (Hedge)'!B3,Nifty!$A$2:$A$252),Nifty!$L$254)</f>
        <v>17250</v>
      </c>
      <c r="E3" s="1" t="s">
        <v>8</v>
      </c>
      <c r="F3" s="1" t="s">
        <v>40</v>
      </c>
      <c r="G3" s="1" t="n">
        <v>58.95</v>
      </c>
      <c r="I3" s="1" t="n">
        <v>0.1</v>
      </c>
      <c r="J3" s="1" t="n">
        <f aca="false">IF(F3="SELL",(G3-I3)*50,(I3-G3)*50)</f>
        <v>2942.5</v>
      </c>
      <c r="L3" s="1" t="n">
        <f aca="false">J3+L2</f>
        <v>4990</v>
      </c>
      <c r="N3" s="1" t="n">
        <v>20</v>
      </c>
      <c r="O3" s="1" t="n">
        <f aca="false">N3*2</f>
        <v>40</v>
      </c>
      <c r="P3" s="1" t="n">
        <f aca="false">IF(F3="SELL",G3*50*0.05%,I3*50*0.05%)</f>
        <v>1.47375</v>
      </c>
      <c r="Q3" s="1" t="n">
        <f aca="false">(G3+I3)*50*0.053%</f>
        <v>1.564825</v>
      </c>
      <c r="R3" s="1" t="n">
        <f aca="false">(O3+S3+Q3)*18%</f>
        <v>7.48219995</v>
      </c>
      <c r="S3" s="1" t="n">
        <f aca="false">(10/10000000)*(G3+I3)*50</f>
        <v>0.0029525</v>
      </c>
      <c r="T3" s="1" t="n">
        <f aca="false">IF(F3="SELL",I3*0.003%,G3*0.003%)</f>
        <v>3E-006</v>
      </c>
      <c r="U3" s="1" t="n">
        <f aca="false">SUM(P3:T3)</f>
        <v>10.52373045</v>
      </c>
      <c r="V3" s="1" t="n">
        <f aca="false">J3-O3-U3</f>
        <v>2891.97626955</v>
      </c>
      <c r="W3" s="1" t="n">
        <f aca="false">W2+V3</f>
        <v>4889.9652126</v>
      </c>
      <c r="Y3" s="13" t="n">
        <v>2</v>
      </c>
      <c r="Z3" s="14" t="n">
        <v>3227.5</v>
      </c>
      <c r="AA3" s="14" t="n">
        <f aca="false">IF(Z3&gt;0,1,0)</f>
        <v>1</v>
      </c>
      <c r="AB3" s="14" t="n">
        <f aca="false">IF(AA3=1,Z3,0)</f>
        <v>3227.5</v>
      </c>
      <c r="AC3" s="14" t="n">
        <f aca="false">IF(Z3&lt;0,1,0)</f>
        <v>0</v>
      </c>
      <c r="AD3" s="14" t="n">
        <f aca="false">IF(AC3=1,Z3,0)</f>
        <v>0</v>
      </c>
      <c r="AE3" s="14" t="n">
        <f aca="false">IF(AA3=1,IF(AE2&gt;0,AE2+1,1),0)</f>
        <v>2</v>
      </c>
      <c r="AF3" s="15" t="n">
        <f aca="false">IF(AC3=1,IF(AF2&gt;0,AF2+1,1),0)</f>
        <v>0</v>
      </c>
    </row>
    <row r="4" customFormat="false" ht="15" hidden="false" customHeight="false" outlineLevel="0" collapsed="false">
      <c r="A4" s="1" t="n">
        <v>1.3</v>
      </c>
      <c r="B4" s="4" t="n">
        <v>44596</v>
      </c>
      <c r="C4" s="12" t="n">
        <v>44602</v>
      </c>
      <c r="D4" s="1" t="n">
        <f aca="false">INDEX(Nifty!$A$3:$K$253,MATCH('Iron Condor (Hedge)'!B4,Nifty!$A$3:$A$253),Nifty!$L$255)</f>
        <v>18050</v>
      </c>
      <c r="E4" s="1" t="s">
        <v>7</v>
      </c>
      <c r="F4" s="1" t="s">
        <v>41</v>
      </c>
      <c r="G4" s="1" t="n">
        <v>9.75</v>
      </c>
      <c r="I4" s="1" t="n">
        <v>0.1</v>
      </c>
      <c r="J4" s="1" t="n">
        <f aca="false">IF(F4="SELL",(G4-I4)*50,(I4-G4)*50)</f>
        <v>-482.5</v>
      </c>
      <c r="L4" s="1" t="n">
        <f aca="false">J4+L3</f>
        <v>4507.5</v>
      </c>
      <c r="N4" s="1" t="n">
        <v>20</v>
      </c>
      <c r="O4" s="1" t="n">
        <f aca="false">N4*2</f>
        <v>40</v>
      </c>
      <c r="P4" s="1" t="n">
        <f aca="false">IF(F4="SELL",G4*50*0.05%,I4*50*0.05%)</f>
        <v>0.0025</v>
      </c>
      <c r="Q4" s="1" t="n">
        <f aca="false">(G4+I4)*50*0.053%</f>
        <v>0.261025</v>
      </c>
      <c r="R4" s="1" t="n">
        <f aca="false">(O4+S4+Q4)*18%</f>
        <v>7.24707315</v>
      </c>
      <c r="S4" s="1" t="n">
        <f aca="false">(10/10000000)*(G4+I4)*50</f>
        <v>0.0004925</v>
      </c>
      <c r="T4" s="1" t="n">
        <f aca="false">IF(F4="SELL",I4*0.003%,G4*0.003%)</f>
        <v>0.0002925</v>
      </c>
      <c r="U4" s="1" t="n">
        <f aca="false">SUM(P4:T4)</f>
        <v>7.51138315</v>
      </c>
      <c r="V4" s="1" t="n">
        <f aca="false">J4-O4-U4</f>
        <v>-530.01138315</v>
      </c>
      <c r="W4" s="1" t="n">
        <f aca="false">W3+V4</f>
        <v>4359.95382945</v>
      </c>
      <c r="Y4" s="13" t="n">
        <v>3</v>
      </c>
      <c r="Z4" s="14" t="n">
        <v>-7747.5</v>
      </c>
      <c r="AA4" s="14" t="n">
        <f aca="false">IF(Z4&gt;0,1,0)</f>
        <v>0</v>
      </c>
      <c r="AB4" s="14" t="n">
        <f aca="false">IF(AA4=1,Z4,0)</f>
        <v>0</v>
      </c>
      <c r="AC4" s="14" t="n">
        <f aca="false">IF(Z4&lt;0,1,0)</f>
        <v>1</v>
      </c>
      <c r="AD4" s="14" t="n">
        <f aca="false">IF(AC4=1,Z4,0)</f>
        <v>-7747.5</v>
      </c>
      <c r="AE4" s="14" t="n">
        <f aca="false">IF(AA4=1,IF(AE3&gt;0,AE3+1,1),0)</f>
        <v>0</v>
      </c>
      <c r="AF4" s="15" t="n">
        <f aca="false">IF(AC4=1,IF(AF3&gt;0,AF3+1,1),0)</f>
        <v>1</v>
      </c>
    </row>
    <row r="5" customFormat="false" ht="15" hidden="false" customHeight="false" outlineLevel="0" collapsed="false">
      <c r="A5" s="16" t="n">
        <v>1.4</v>
      </c>
      <c r="B5" s="17" t="n">
        <v>44596</v>
      </c>
      <c r="C5" s="18" t="n">
        <v>44602</v>
      </c>
      <c r="D5" s="1" t="n">
        <f aca="false">INDEX(Nifty!$A$4:$K$254,MATCH('Iron Condor (Hedge)'!B5,Nifty!$A$4:$A$254),Nifty!$L$256)</f>
        <v>17000</v>
      </c>
      <c r="E5" s="16" t="s">
        <v>8</v>
      </c>
      <c r="F5" s="16" t="s">
        <v>41</v>
      </c>
      <c r="G5" s="16" t="n">
        <v>25.1</v>
      </c>
      <c r="H5" s="16" t="n">
        <f aca="false">G2+G3-G4-G5</f>
        <v>65.1</v>
      </c>
      <c r="I5" s="16" t="n">
        <v>0.1</v>
      </c>
      <c r="J5" s="16" t="n">
        <f aca="false">IF(F5="SELL",(G5-I5)*50,(I5-G5)*50)</f>
        <v>-1250</v>
      </c>
      <c r="K5" s="16" t="n">
        <f aca="false">SUM(J2:J5)</f>
        <v>3257.5</v>
      </c>
      <c r="L5" s="16" t="n">
        <f aca="false">J5+L4</f>
        <v>3257.5</v>
      </c>
      <c r="M5" s="1" t="n">
        <v>0</v>
      </c>
      <c r="N5" s="1" t="n">
        <v>20</v>
      </c>
      <c r="O5" s="1" t="n">
        <f aca="false">N5*2</f>
        <v>40</v>
      </c>
      <c r="P5" s="1" t="n">
        <f aca="false">IF(F5="SELL",G5*50*0.05%,I5*50*0.05%)</f>
        <v>0.0025</v>
      </c>
      <c r="Q5" s="1" t="n">
        <f aca="false">(G5+I5)*50*0.053%</f>
        <v>0.6678</v>
      </c>
      <c r="R5" s="1" t="n">
        <f aca="false">(O5+S5+Q5)*18%</f>
        <v>7.3204308</v>
      </c>
      <c r="S5" s="1" t="n">
        <f aca="false">(10/10000000)*(G5+I5)*50</f>
        <v>0.00126</v>
      </c>
      <c r="T5" s="1" t="n">
        <f aca="false">IF(F5="SELL",I5*0.003%,G5*0.003%)</f>
        <v>0.000753</v>
      </c>
      <c r="U5" s="1" t="n">
        <f aca="false">SUM(P5:T5)</f>
        <v>7.9927438</v>
      </c>
      <c r="V5" s="1" t="n">
        <f aca="false">J5-O5-U5</f>
        <v>-1297.9927438</v>
      </c>
      <c r="W5" s="1" t="n">
        <f aca="false">W4+V5</f>
        <v>3061.96108565</v>
      </c>
      <c r="Y5" s="13" t="n">
        <v>4</v>
      </c>
      <c r="Z5" s="14" t="n">
        <v>5890</v>
      </c>
      <c r="AA5" s="14" t="n">
        <f aca="false">IF(Z5&gt;0,1,0)</f>
        <v>1</v>
      </c>
      <c r="AB5" s="14" t="n">
        <f aca="false">IF(AA5=1,Z5,0)</f>
        <v>5890</v>
      </c>
      <c r="AC5" s="14" t="n">
        <f aca="false">IF(Z5&lt;0,1,0)</f>
        <v>0</v>
      </c>
      <c r="AD5" s="14" t="n">
        <f aca="false">IF(AC5=1,Z5,0)</f>
        <v>0</v>
      </c>
      <c r="AE5" s="14" t="n">
        <f aca="false">IF(AA5=1,IF(AE4&gt;0,AE4+1,1),0)</f>
        <v>1</v>
      </c>
      <c r="AF5" s="15" t="n">
        <f aca="false">IF(AC5=1,IF(AF4&gt;0,AF4+1,1),0)</f>
        <v>0</v>
      </c>
    </row>
    <row r="6" customFormat="false" ht="15" hidden="false" customHeight="false" outlineLevel="0" collapsed="false">
      <c r="A6" s="1" t="n">
        <f aca="false">A2+1</f>
        <v>2.1</v>
      </c>
      <c r="B6" s="4" t="n">
        <f aca="false">B2+7</f>
        <v>44603</v>
      </c>
      <c r="C6" s="12" t="n">
        <f aca="false">C2+7</f>
        <v>44609</v>
      </c>
      <c r="D6" s="1" t="n">
        <f aca="false">INDEX(Nifty!$A$1:$K$251,MATCH('Iron Condor (Hedge)'!B6,Nifty!$A$1:$A$251),Nifty!$L$253)</f>
        <v>17650</v>
      </c>
      <c r="E6" s="1" t="str">
        <f aca="false">E2</f>
        <v>CE</v>
      </c>
      <c r="F6" s="1" t="str">
        <f aca="false">F2</f>
        <v>SELL</v>
      </c>
      <c r="G6" s="1" t="n">
        <v>41.85</v>
      </c>
      <c r="I6" s="1" t="n">
        <v>0.05</v>
      </c>
      <c r="J6" s="1" t="n">
        <f aca="false">IF(F6="SELL",(G6-I6)*50,(I6-G6)*50)</f>
        <v>2090</v>
      </c>
      <c r="L6" s="1" t="n">
        <f aca="false">J6+L5</f>
        <v>5347.5</v>
      </c>
      <c r="N6" s="1" t="n">
        <v>20</v>
      </c>
      <c r="O6" s="1" t="n">
        <f aca="false">N6*2</f>
        <v>40</v>
      </c>
      <c r="P6" s="1" t="n">
        <f aca="false">IF(F6="SELL",G6*50*0.05%,I6*50*0.05%)</f>
        <v>1.04625</v>
      </c>
      <c r="Q6" s="1" t="n">
        <f aca="false">(G6+I6)*50*0.053%</f>
        <v>1.11035</v>
      </c>
      <c r="R6" s="1" t="n">
        <f aca="false">(O6+S6+Q6)*18%</f>
        <v>7.4002401</v>
      </c>
      <c r="S6" s="1" t="n">
        <f aca="false">(10/10000000)*(G6+I6)*50</f>
        <v>0.002095</v>
      </c>
      <c r="T6" s="1" t="n">
        <f aca="false">IF(F6="SELL",I6*0.003%,G6*0.003%)</f>
        <v>1.5E-006</v>
      </c>
      <c r="U6" s="1" t="n">
        <f aca="false">SUM(P6:T6)</f>
        <v>9.5589366</v>
      </c>
      <c r="V6" s="1" t="n">
        <f aca="false">J6-O6-U6</f>
        <v>2040.4410634</v>
      </c>
      <c r="W6" s="1" t="n">
        <f aca="false">W5+V6</f>
        <v>5102.40214905</v>
      </c>
      <c r="Y6" s="13" t="n">
        <v>5</v>
      </c>
      <c r="Z6" s="14" t="n">
        <v>824.999999999999</v>
      </c>
      <c r="AA6" s="14" t="n">
        <f aca="false">IF(Z6&gt;0,1,0)</f>
        <v>1</v>
      </c>
      <c r="AB6" s="14" t="n">
        <f aca="false">IF(AA6=1,Z6,0)</f>
        <v>824.999999999999</v>
      </c>
      <c r="AC6" s="14" t="n">
        <f aca="false">IF(Z6&lt;0,1,0)</f>
        <v>0</v>
      </c>
      <c r="AD6" s="14" t="n">
        <f aca="false">IF(AC6=1,Z6,0)</f>
        <v>0</v>
      </c>
      <c r="AE6" s="14" t="n">
        <f aca="false">IF(AA6=1,IF(AE5&gt;0,AE5+1,1),0)</f>
        <v>2</v>
      </c>
      <c r="AF6" s="15" t="n">
        <f aca="false">IF(AC6=1,IF(AF5&gt;0,AF5+1,1),0)</f>
        <v>0</v>
      </c>
    </row>
    <row r="7" customFormat="false" ht="15" hidden="false" customHeight="false" outlineLevel="0" collapsed="false">
      <c r="A7" s="1" t="n">
        <f aca="false">A3+1</f>
        <v>2.2</v>
      </c>
      <c r="B7" s="4" t="n">
        <f aca="false">B3+7</f>
        <v>44603</v>
      </c>
      <c r="C7" s="12" t="n">
        <f aca="false">C3+7</f>
        <v>44609</v>
      </c>
      <c r="D7" s="1" t="n">
        <f aca="false">INDEX(Nifty!$A$2:$K$252,MATCH('Iron Condor (Hedge)'!B7,Nifty!$A$2:$A$252),Nifty!$L$254)</f>
        <v>17100</v>
      </c>
      <c r="E7" s="1" t="str">
        <f aca="false">E3</f>
        <v>PE</v>
      </c>
      <c r="F7" s="1" t="str">
        <f aca="false">F3</f>
        <v>SELL</v>
      </c>
      <c r="G7" s="1" t="n">
        <v>55.75</v>
      </c>
      <c r="I7" s="1" t="n">
        <v>0.1</v>
      </c>
      <c r="J7" s="1" t="n">
        <f aca="false">IF(F7="SELL",(G7-I7)*50,(I7-G7)*50)</f>
        <v>2782.5</v>
      </c>
      <c r="L7" s="1" t="n">
        <f aca="false">J7+L6</f>
        <v>8130</v>
      </c>
      <c r="N7" s="1" t="n">
        <v>20</v>
      </c>
      <c r="O7" s="1" t="n">
        <f aca="false">N7*2</f>
        <v>40</v>
      </c>
      <c r="P7" s="1" t="n">
        <f aca="false">IF(F7="SELL",G7*50*0.05%,I7*50*0.05%)</f>
        <v>1.39375</v>
      </c>
      <c r="Q7" s="1" t="n">
        <f aca="false">(G7+I7)*50*0.053%</f>
        <v>1.480025</v>
      </c>
      <c r="R7" s="1" t="n">
        <f aca="false">(O7+S7+Q7)*18%</f>
        <v>7.46690715</v>
      </c>
      <c r="S7" s="1" t="n">
        <f aca="false">(10/10000000)*(G7+I7)*50</f>
        <v>0.0027925</v>
      </c>
      <c r="T7" s="1" t="n">
        <f aca="false">IF(F7="SELL",I7*0.003%,G7*0.003%)</f>
        <v>3E-006</v>
      </c>
      <c r="U7" s="1" t="n">
        <f aca="false">SUM(P7:T7)</f>
        <v>10.34347765</v>
      </c>
      <c r="V7" s="1" t="n">
        <f aca="false">J7-O7-U7</f>
        <v>2732.15652235</v>
      </c>
      <c r="W7" s="1" t="n">
        <f aca="false">W6+V7</f>
        <v>7834.5586714</v>
      </c>
      <c r="Y7" s="13" t="n">
        <v>6</v>
      </c>
      <c r="Z7" s="14" t="n">
        <v>-6610</v>
      </c>
      <c r="AA7" s="14" t="n">
        <f aca="false">IF(Z7&gt;0,1,0)</f>
        <v>0</v>
      </c>
      <c r="AB7" s="14" t="n">
        <f aca="false">IF(AA7=1,Z7,0)</f>
        <v>0</v>
      </c>
      <c r="AC7" s="14" t="n">
        <f aca="false">IF(Z7&lt;0,1,0)</f>
        <v>1</v>
      </c>
      <c r="AD7" s="14" t="n">
        <f aca="false">IF(AC7=1,Z7,0)</f>
        <v>-6610</v>
      </c>
      <c r="AE7" s="14" t="n">
        <f aca="false">IF(AA7=1,IF(AE6&gt;0,AE6+1,1),0)</f>
        <v>0</v>
      </c>
      <c r="AF7" s="15" t="n">
        <f aca="false">IF(AC7=1,IF(AF6&gt;0,AF6+1,1),0)</f>
        <v>1</v>
      </c>
    </row>
    <row r="8" customFormat="false" ht="15" hidden="false" customHeight="false" outlineLevel="0" collapsed="false">
      <c r="A8" s="1" t="n">
        <f aca="false">A4+1</f>
        <v>2.3</v>
      </c>
      <c r="B8" s="4" t="n">
        <f aca="false">B4+7</f>
        <v>44603</v>
      </c>
      <c r="C8" s="12" t="n">
        <f aca="false">C4+7</f>
        <v>44609</v>
      </c>
      <c r="D8" s="1" t="n">
        <f aca="false">INDEX(Nifty!$A$3:$K$253,MATCH('Iron Condor (Hedge)'!B8,Nifty!$A$3:$A$253),Nifty!$L$255)</f>
        <v>17900</v>
      </c>
      <c r="E8" s="1" t="str">
        <f aca="false">E4</f>
        <v>CE</v>
      </c>
      <c r="F8" s="1" t="str">
        <f aca="false">F4</f>
        <v>BUY</v>
      </c>
      <c r="G8" s="1" t="n">
        <v>9.3</v>
      </c>
      <c r="I8" s="1" t="n">
        <v>0.1</v>
      </c>
      <c r="J8" s="1" t="n">
        <f aca="false">IF(F8="SELL",(G8-I8)*50,(I8-G8)*50)</f>
        <v>-460</v>
      </c>
      <c r="L8" s="1" t="n">
        <f aca="false">J8+L7</f>
        <v>7670</v>
      </c>
      <c r="N8" s="1" t="n">
        <v>20</v>
      </c>
      <c r="O8" s="1" t="n">
        <f aca="false">N8*2</f>
        <v>40</v>
      </c>
      <c r="P8" s="1" t="n">
        <f aca="false">IF(F8="SELL",G8*50*0.05%,I8*50*0.05%)</f>
        <v>0.0025</v>
      </c>
      <c r="Q8" s="1" t="n">
        <f aca="false">(G8+I8)*50*0.053%</f>
        <v>0.2491</v>
      </c>
      <c r="R8" s="1" t="n">
        <f aca="false">(O8+S8+Q8)*18%</f>
        <v>7.2449226</v>
      </c>
      <c r="S8" s="1" t="n">
        <f aca="false">(10/10000000)*(G8+I8)*50</f>
        <v>0.00047</v>
      </c>
      <c r="T8" s="1" t="n">
        <f aca="false">IF(F8="SELL",I8*0.003%,G8*0.003%)</f>
        <v>0.000279</v>
      </c>
      <c r="U8" s="1" t="n">
        <f aca="false">SUM(P8:T8)</f>
        <v>7.4972716</v>
      </c>
      <c r="V8" s="1" t="n">
        <f aca="false">J8-O8-U8</f>
        <v>-507.4972716</v>
      </c>
      <c r="W8" s="1" t="n">
        <f aca="false">W7+V8</f>
        <v>7327.0613998</v>
      </c>
      <c r="Y8" s="13" t="n">
        <v>7</v>
      </c>
      <c r="Z8" s="14" t="n">
        <v>4897.5</v>
      </c>
      <c r="AA8" s="14" t="n">
        <f aca="false">IF(Z8&gt;0,1,0)</f>
        <v>1</v>
      </c>
      <c r="AB8" s="14" t="n">
        <f aca="false">IF(AA8=1,Z8,0)</f>
        <v>4897.5</v>
      </c>
      <c r="AC8" s="14" t="n">
        <f aca="false">IF(Z8&lt;0,1,0)</f>
        <v>0</v>
      </c>
      <c r="AD8" s="14" t="n">
        <f aca="false">IF(AC8=1,Z8,0)</f>
        <v>0</v>
      </c>
      <c r="AE8" s="14" t="n">
        <f aca="false">IF(AA8=1,IF(AE7&gt;0,AE7+1,1),0)</f>
        <v>1</v>
      </c>
      <c r="AF8" s="15" t="n">
        <f aca="false">IF(AC8=1,IF(AF7&gt;0,AF7+1,1),0)</f>
        <v>0</v>
      </c>
    </row>
    <row r="9" customFormat="false" ht="15" hidden="false" customHeight="false" outlineLevel="0" collapsed="false">
      <c r="A9" s="16" t="n">
        <f aca="false">A5+1</f>
        <v>2.4</v>
      </c>
      <c r="B9" s="17" t="n">
        <f aca="false">B5+7</f>
        <v>44603</v>
      </c>
      <c r="C9" s="18" t="n">
        <f aca="false">C5+7</f>
        <v>44609</v>
      </c>
      <c r="D9" s="16" t="n">
        <f aca="false">INDEX(Nifty!$A$4:$K$254,MATCH('Iron Condor (Hedge)'!B9,Nifty!$A$4:$A$254),Nifty!$L$256)</f>
        <v>16850</v>
      </c>
      <c r="E9" s="16" t="str">
        <f aca="false">E5</f>
        <v>PE</v>
      </c>
      <c r="F9" s="16" t="str">
        <f aca="false">F5</f>
        <v>BUY</v>
      </c>
      <c r="G9" s="16" t="n">
        <v>23.8</v>
      </c>
      <c r="H9" s="16" t="n">
        <f aca="false">G6+G7-G8-G9</f>
        <v>64.5</v>
      </c>
      <c r="I9" s="16" t="n">
        <v>0.1</v>
      </c>
      <c r="J9" s="16" t="n">
        <f aca="false">IF(F9="SELL",(G9-I9)*50,(I9-G9)*50)</f>
        <v>-1185</v>
      </c>
      <c r="K9" s="16" t="n">
        <f aca="false">SUM(J6:J9)</f>
        <v>3227.5</v>
      </c>
      <c r="L9" s="16" t="n">
        <f aca="false">J9+L8</f>
        <v>6485</v>
      </c>
      <c r="M9" s="1" t="n">
        <f aca="false">IF(K9+M5&lt;0,K9+M5,0)</f>
        <v>0</v>
      </c>
      <c r="N9" s="1" t="n">
        <v>20</v>
      </c>
      <c r="O9" s="1" t="n">
        <f aca="false">N9*2</f>
        <v>40</v>
      </c>
      <c r="P9" s="1" t="n">
        <f aca="false">IF(F9="SELL",G9*50*0.05%,I9*50*0.05%)</f>
        <v>0.0025</v>
      </c>
      <c r="Q9" s="1" t="n">
        <f aca="false">(G9+I9)*50*0.053%</f>
        <v>0.63335</v>
      </c>
      <c r="R9" s="1" t="n">
        <f aca="false">(O9+S9+Q9)*18%</f>
        <v>7.3142181</v>
      </c>
      <c r="S9" s="1" t="n">
        <f aca="false">(10/10000000)*(G9+I9)*50</f>
        <v>0.001195</v>
      </c>
      <c r="T9" s="1" t="n">
        <f aca="false">IF(F9="SELL",I9*0.003%,G9*0.003%)</f>
        <v>0.000714</v>
      </c>
      <c r="U9" s="1" t="n">
        <f aca="false">SUM(P9:T9)</f>
        <v>7.9519771</v>
      </c>
      <c r="V9" s="1" t="n">
        <f aca="false">J9-O9-U9</f>
        <v>-1232.9519771</v>
      </c>
      <c r="W9" s="1" t="n">
        <f aca="false">W8+V9</f>
        <v>6094.1094227</v>
      </c>
      <c r="Y9" s="13" t="n">
        <v>8</v>
      </c>
      <c r="Z9" s="14" t="n">
        <v>3557.5</v>
      </c>
      <c r="AA9" s="14" t="n">
        <f aca="false">IF(Z9&gt;0,1,0)</f>
        <v>1</v>
      </c>
      <c r="AB9" s="14" t="n">
        <f aca="false">IF(AA9=1,Z9,0)</f>
        <v>3557.5</v>
      </c>
      <c r="AC9" s="14" t="n">
        <f aca="false">IF(Z9&lt;0,1,0)</f>
        <v>0</v>
      </c>
      <c r="AD9" s="14" t="n">
        <f aca="false">IF(AC9=1,Z9,0)</f>
        <v>0</v>
      </c>
      <c r="AE9" s="14" t="n">
        <f aca="false">IF(AA9=1,IF(AE8&gt;0,AE8+1,1),0)</f>
        <v>2</v>
      </c>
      <c r="AF9" s="15" t="n">
        <f aca="false">IF(AC9=1,IF(AF8&gt;0,AF8+1,1),0)</f>
        <v>0</v>
      </c>
    </row>
    <row r="10" customFormat="false" ht="15" hidden="false" customHeight="false" outlineLevel="0" collapsed="false">
      <c r="A10" s="1" t="n">
        <f aca="false">A6+1</f>
        <v>3.1</v>
      </c>
      <c r="B10" s="4" t="n">
        <f aca="false">B6+7</f>
        <v>44610</v>
      </c>
      <c r="C10" s="12" t="n">
        <f aca="false">C6+7</f>
        <v>44616</v>
      </c>
      <c r="D10" s="1" t="n">
        <f aca="false">INDEX(Nifty!$A$1:$K$251,MATCH('Iron Condor (Hedge)'!B10,Nifty!$A$1:$A$251),Nifty!$L$253)</f>
        <v>17550</v>
      </c>
      <c r="E10" s="1" t="str">
        <f aca="false">E6</f>
        <v>CE</v>
      </c>
      <c r="F10" s="1" t="str">
        <f aca="false">F6</f>
        <v>SELL</v>
      </c>
      <c r="G10" s="1" t="n">
        <v>72.7</v>
      </c>
      <c r="I10" s="1" t="n">
        <v>0.1</v>
      </c>
      <c r="J10" s="1" t="n">
        <f aca="false">IF(F10="SELL",(G10-I10)*50,(I10-G10)*50)</f>
        <v>3630</v>
      </c>
      <c r="L10" s="1" t="n">
        <f aca="false">J10+L9</f>
        <v>10115</v>
      </c>
      <c r="N10" s="1" t="n">
        <v>20</v>
      </c>
      <c r="O10" s="1" t="n">
        <f aca="false">N10*2</f>
        <v>40</v>
      </c>
      <c r="P10" s="1" t="n">
        <f aca="false">IF(F10="SELL",G10*50*0.05%,I10*50*0.05%)</f>
        <v>1.8175</v>
      </c>
      <c r="Q10" s="1" t="n">
        <f aca="false">(G10+I10)*50*0.053%</f>
        <v>1.9292</v>
      </c>
      <c r="R10" s="1" t="n">
        <f aca="false">(O10+S10+Q10)*18%</f>
        <v>7.5479112</v>
      </c>
      <c r="S10" s="1" t="n">
        <f aca="false">(10/10000000)*(G10+I10)*50</f>
        <v>0.00364</v>
      </c>
      <c r="T10" s="1" t="n">
        <f aca="false">IF(F10="SELL",I10*0.003%,G10*0.003%)</f>
        <v>3E-006</v>
      </c>
      <c r="U10" s="1" t="n">
        <f aca="false">SUM(P10:T10)</f>
        <v>11.2982542</v>
      </c>
      <c r="V10" s="1" t="n">
        <f aca="false">J10-O10-U10</f>
        <v>3578.7017458</v>
      </c>
      <c r="W10" s="1" t="n">
        <f aca="false">W9+V10</f>
        <v>9672.8111685</v>
      </c>
      <c r="Y10" s="13" t="n">
        <v>9</v>
      </c>
      <c r="Z10" s="14" t="n">
        <v>2792.5</v>
      </c>
      <c r="AA10" s="14" t="n">
        <f aca="false">IF(Z10&gt;0,1,0)</f>
        <v>1</v>
      </c>
      <c r="AB10" s="14" t="n">
        <f aca="false">IF(AA10=1,Z10,0)</f>
        <v>2792.5</v>
      </c>
      <c r="AC10" s="14" t="n">
        <f aca="false">IF(Z10&lt;0,1,0)</f>
        <v>0</v>
      </c>
      <c r="AD10" s="14" t="n">
        <f aca="false">IF(AC10=1,Z10,0)</f>
        <v>0</v>
      </c>
      <c r="AE10" s="14" t="n">
        <f aca="false">IF(AA10=1,IF(AE9&gt;0,AE9+1,1),0)</f>
        <v>3</v>
      </c>
      <c r="AF10" s="15" t="n">
        <f aca="false">IF(AC10=1,IF(AF9&gt;0,AF9+1,1),0)</f>
        <v>0</v>
      </c>
    </row>
    <row r="11" customFormat="false" ht="15" hidden="false" customHeight="false" outlineLevel="0" collapsed="false">
      <c r="A11" s="1" t="n">
        <f aca="false">A7+1</f>
        <v>3.2</v>
      </c>
      <c r="B11" s="4" t="n">
        <f aca="false">B7+7</f>
        <v>44610</v>
      </c>
      <c r="C11" s="12" t="n">
        <f aca="false">C7+7</f>
        <v>44616</v>
      </c>
      <c r="D11" s="1" t="n">
        <f aca="false">INDEX(Nifty!$A$2:$K$252,MATCH('Iron Condor (Hedge)'!B11,Nifty!$A$2:$A$252),Nifty!$L$254)</f>
        <v>17000</v>
      </c>
      <c r="E11" s="1" t="str">
        <f aca="false">E7</f>
        <v>PE</v>
      </c>
      <c r="F11" s="1" t="str">
        <f aca="false">F7</f>
        <v>SELL</v>
      </c>
      <c r="G11" s="1" t="n">
        <v>101.55</v>
      </c>
      <c r="I11" s="1" t="n">
        <v>738</v>
      </c>
      <c r="J11" s="1" t="n">
        <f aca="false">IF(F11="SELL",(G11-I11)*50,(I11-G11)*50)</f>
        <v>-31822.5</v>
      </c>
      <c r="L11" s="1" t="n">
        <f aca="false">J11+L10</f>
        <v>-21707.5</v>
      </c>
      <c r="N11" s="1" t="n">
        <v>20</v>
      </c>
      <c r="O11" s="1" t="n">
        <f aca="false">N11*2</f>
        <v>40</v>
      </c>
      <c r="P11" s="1" t="n">
        <f aca="false">IF(F11="SELL",G11*50*0.05%,I11*50*0.05%)</f>
        <v>2.53875</v>
      </c>
      <c r="Q11" s="1" t="n">
        <f aca="false">(G11+I11)*50*0.053%</f>
        <v>22.248075</v>
      </c>
      <c r="R11" s="1" t="n">
        <f aca="false">(O11+S11+Q11)*18%</f>
        <v>11.21220945</v>
      </c>
      <c r="S11" s="1" t="n">
        <f aca="false">(10/10000000)*(G11+I11)*50</f>
        <v>0.0419775</v>
      </c>
      <c r="T11" s="1" t="n">
        <f aca="false">IF(F11="SELL",I11*0.003%,G11*0.003%)</f>
        <v>0.02214</v>
      </c>
      <c r="U11" s="1" t="n">
        <f aca="false">SUM(P11:T11)</f>
        <v>36.06315195</v>
      </c>
      <c r="V11" s="1" t="n">
        <f aca="false">J11-O11-U11</f>
        <v>-31898.56315195</v>
      </c>
      <c r="W11" s="1" t="n">
        <f aca="false">W10+V11</f>
        <v>-22225.75198345</v>
      </c>
      <c r="Y11" s="13" t="n">
        <v>10</v>
      </c>
      <c r="Z11" s="14" t="n">
        <v>1225</v>
      </c>
      <c r="AA11" s="14" t="n">
        <f aca="false">IF(Z11&gt;0,1,0)</f>
        <v>1</v>
      </c>
      <c r="AB11" s="14" t="n">
        <f aca="false">IF(AA11=1,Z11,0)</f>
        <v>1225</v>
      </c>
      <c r="AC11" s="14" t="n">
        <f aca="false">IF(Z11&lt;0,1,0)</f>
        <v>0</v>
      </c>
      <c r="AD11" s="14" t="n">
        <f aca="false">IF(AC11=1,Z11,0)</f>
        <v>0</v>
      </c>
      <c r="AE11" s="14" t="n">
        <f aca="false">IF(AA11=1,IF(AE10&gt;0,AE10+1,1),0)</f>
        <v>4</v>
      </c>
      <c r="AF11" s="15" t="n">
        <f aca="false">IF(AC11=1,IF(AF10&gt;0,AF10+1,1),0)</f>
        <v>0</v>
      </c>
    </row>
    <row r="12" customFormat="false" ht="15" hidden="false" customHeight="false" outlineLevel="0" collapsed="false">
      <c r="A12" s="1" t="n">
        <f aca="false">A8+1</f>
        <v>3.3</v>
      </c>
      <c r="B12" s="4" t="n">
        <f aca="false">B8+7</f>
        <v>44610</v>
      </c>
      <c r="C12" s="12" t="n">
        <f aca="false">C8+7</f>
        <v>44616</v>
      </c>
      <c r="D12" s="1" t="n">
        <f aca="false">INDEX(Nifty!$A$3:$K$253,MATCH('Iron Condor (Hedge)'!B12,Nifty!$A$3:$A$253),Nifty!$L$255)</f>
        <v>17800</v>
      </c>
      <c r="E12" s="1" t="str">
        <f aca="false">E8</f>
        <v>CE</v>
      </c>
      <c r="F12" s="1" t="str">
        <f aca="false">F8</f>
        <v>BUY</v>
      </c>
      <c r="G12" s="1" t="n">
        <v>20.65</v>
      </c>
      <c r="I12" s="1" t="n">
        <v>0.1</v>
      </c>
      <c r="J12" s="1" t="n">
        <f aca="false">IF(F12="SELL",(G12-I12)*50,(I12-G12)*50)</f>
        <v>-1027.5</v>
      </c>
      <c r="L12" s="1" t="n">
        <f aca="false">J12+L11</f>
        <v>-22735</v>
      </c>
      <c r="N12" s="1" t="n">
        <v>20</v>
      </c>
      <c r="O12" s="1" t="n">
        <f aca="false">N12*2</f>
        <v>40</v>
      </c>
      <c r="P12" s="1" t="n">
        <f aca="false">IF(F12="SELL",G12*50*0.05%,I12*50*0.05%)</f>
        <v>0.0025</v>
      </c>
      <c r="Q12" s="1" t="n">
        <f aca="false">(G12+I12)*50*0.053%</f>
        <v>0.549875</v>
      </c>
      <c r="R12" s="1" t="n">
        <f aca="false">(O12+S12+Q12)*18%</f>
        <v>7.29916425</v>
      </c>
      <c r="S12" s="1" t="n">
        <f aca="false">(10/10000000)*(G12+I12)*50</f>
        <v>0.0010375</v>
      </c>
      <c r="T12" s="1" t="n">
        <f aca="false">IF(F12="SELL",I12*0.003%,G12*0.003%)</f>
        <v>0.0006195</v>
      </c>
      <c r="U12" s="1" t="n">
        <f aca="false">SUM(P12:T12)</f>
        <v>7.85319625</v>
      </c>
      <c r="V12" s="1" t="n">
        <f aca="false">J12-O12-U12</f>
        <v>-1075.35319625</v>
      </c>
      <c r="W12" s="1" t="n">
        <f aca="false">W11+V12</f>
        <v>-23301.1051797</v>
      </c>
      <c r="Y12" s="13" t="n">
        <v>11</v>
      </c>
      <c r="Z12" s="14" t="n">
        <v>2440</v>
      </c>
      <c r="AA12" s="14" t="n">
        <f aca="false">IF(Z12&gt;0,1,0)</f>
        <v>1</v>
      </c>
      <c r="AB12" s="14" t="n">
        <f aca="false">IF(AA12=1,Z12,0)</f>
        <v>2440</v>
      </c>
      <c r="AC12" s="14" t="n">
        <f aca="false">IF(Z12&lt;0,1,0)</f>
        <v>0</v>
      </c>
      <c r="AD12" s="14" t="n">
        <f aca="false">IF(AC12=1,Z12,0)</f>
        <v>0</v>
      </c>
      <c r="AE12" s="14" t="n">
        <f aca="false">IF(AA12=1,IF(AE11&gt;0,AE11+1,1),0)</f>
        <v>5</v>
      </c>
      <c r="AF12" s="15" t="n">
        <f aca="false">IF(AC12=1,IF(AF11&gt;0,AF11+1,1),0)</f>
        <v>0</v>
      </c>
    </row>
    <row r="13" customFormat="false" ht="15" hidden="false" customHeight="false" outlineLevel="0" collapsed="false">
      <c r="A13" s="16" t="n">
        <f aca="false">A9+1</f>
        <v>3.4</v>
      </c>
      <c r="B13" s="17" t="n">
        <f aca="false">B9+7</f>
        <v>44610</v>
      </c>
      <c r="C13" s="18" t="n">
        <f aca="false">C9+7</f>
        <v>44616</v>
      </c>
      <c r="D13" s="16" t="n">
        <f aca="false">INDEX(Nifty!$A$4:$K$254,MATCH('Iron Condor (Hedge)'!B13,Nifty!$A$4:$A$254),Nifty!$L$256)</f>
        <v>16750</v>
      </c>
      <c r="E13" s="16" t="str">
        <f aca="false">E9</f>
        <v>PE</v>
      </c>
      <c r="F13" s="16" t="str">
        <f aca="false">F9</f>
        <v>BUY</v>
      </c>
      <c r="G13" s="16" t="n">
        <v>58.55</v>
      </c>
      <c r="H13" s="16" t="n">
        <f aca="false">G10+G11-G12-G13</f>
        <v>95.05</v>
      </c>
      <c r="I13" s="16" t="n">
        <v>488</v>
      </c>
      <c r="J13" s="16" t="n">
        <f aca="false">IF(F13="SELL",(G13-I13)*50,(I13-G13)*50)</f>
        <v>21472.5</v>
      </c>
      <c r="K13" s="16" t="n">
        <f aca="false">SUM(J10:J13)</f>
        <v>-7747.5</v>
      </c>
      <c r="L13" s="16" t="n">
        <f aca="false">J13+L12</f>
        <v>-1262.5</v>
      </c>
      <c r="M13" s="1" t="n">
        <f aca="false">IF(K13+M9&lt;0,K13+M9,0)</f>
        <v>-7747.5</v>
      </c>
      <c r="N13" s="1" t="n">
        <v>20</v>
      </c>
      <c r="O13" s="1" t="n">
        <f aca="false">N13*2</f>
        <v>40</v>
      </c>
      <c r="P13" s="1" t="n">
        <f aca="false">IF(F13="SELL",G13*50*0.05%,I13*50*0.05%)</f>
        <v>12.2</v>
      </c>
      <c r="Q13" s="1" t="n">
        <f aca="false">(G13+I13)*50*0.053%</f>
        <v>14.483575</v>
      </c>
      <c r="R13" s="1" t="n">
        <f aca="false">(O13+S13+Q13)*18%</f>
        <v>9.81196245</v>
      </c>
      <c r="S13" s="1" t="n">
        <f aca="false">(10/10000000)*(G13+I13)*50</f>
        <v>0.0273275</v>
      </c>
      <c r="T13" s="1" t="n">
        <f aca="false">IF(F13="SELL",I13*0.003%,G13*0.003%)</f>
        <v>0.0017565</v>
      </c>
      <c r="U13" s="1" t="n">
        <f aca="false">SUM(P13:T13)</f>
        <v>36.52462145</v>
      </c>
      <c r="V13" s="1" t="n">
        <f aca="false">J13-O13-U13</f>
        <v>21395.97537855</v>
      </c>
      <c r="W13" s="1" t="n">
        <f aca="false">W12+V13</f>
        <v>-1905.12980115</v>
      </c>
      <c r="Y13" s="13" t="n">
        <v>12</v>
      </c>
      <c r="Z13" s="14" t="n">
        <v>3214</v>
      </c>
      <c r="AA13" s="14" t="n">
        <f aca="false">IF(Z13&gt;0,1,0)</f>
        <v>1</v>
      </c>
      <c r="AB13" s="14" t="n">
        <f aca="false">IF(AA13=1,Z13,0)</f>
        <v>3214</v>
      </c>
      <c r="AC13" s="14" t="n">
        <f aca="false">IF(Z13&lt;0,1,0)</f>
        <v>0</v>
      </c>
      <c r="AD13" s="14" t="n">
        <f aca="false">IF(AC13=1,Z13,0)</f>
        <v>0</v>
      </c>
      <c r="AE13" s="14" t="n">
        <f aca="false">IF(AA13=1,IF(AE12&gt;0,AE12+1,1),0)</f>
        <v>6</v>
      </c>
      <c r="AF13" s="15" t="n">
        <f aca="false">IF(AC13=1,IF(AF12&gt;0,AF12+1,1),0)</f>
        <v>0</v>
      </c>
    </row>
    <row r="14" customFormat="false" ht="15" hidden="false" customHeight="false" outlineLevel="0" collapsed="false">
      <c r="A14" s="1" t="n">
        <f aca="false">A10+1</f>
        <v>4.1</v>
      </c>
      <c r="B14" s="4" t="n">
        <f aca="false">B10+7</f>
        <v>44617</v>
      </c>
      <c r="C14" s="12" t="n">
        <f aca="false">C10+7</f>
        <v>44623</v>
      </c>
      <c r="D14" s="1" t="n">
        <f aca="false">INDEX(Nifty!$A$1:$K$251,MATCH('Iron Condor (Hedge)'!B14,Nifty!$A$1:$A$251),Nifty!$L$253)</f>
        <v>16950</v>
      </c>
      <c r="E14" s="1" t="str">
        <f aca="false">E10</f>
        <v>CE</v>
      </c>
      <c r="F14" s="1" t="str">
        <f aca="false">F10</f>
        <v>SELL</v>
      </c>
      <c r="G14" s="1" t="n">
        <v>97.85</v>
      </c>
      <c r="I14" s="1" t="n">
        <v>0.15</v>
      </c>
      <c r="J14" s="1" t="n">
        <f aca="false">IF(F14="SELL",(G14-I14)*50,(I14-G14)*50)</f>
        <v>4885</v>
      </c>
      <c r="L14" s="1" t="n">
        <f aca="false">J14+L13</f>
        <v>3622.5</v>
      </c>
      <c r="N14" s="1" t="n">
        <v>20</v>
      </c>
      <c r="O14" s="1" t="n">
        <f aca="false">N14*2</f>
        <v>40</v>
      </c>
      <c r="P14" s="1" t="n">
        <f aca="false">IF(F14="SELL",G14*50*0.05%,I14*50*0.05%)</f>
        <v>2.44625</v>
      </c>
      <c r="Q14" s="1" t="n">
        <f aca="false">(G14+I14)*50*0.053%</f>
        <v>2.597</v>
      </c>
      <c r="R14" s="1" t="n">
        <f aca="false">(O14+S14+Q14)*18%</f>
        <v>7.668342</v>
      </c>
      <c r="S14" s="1" t="n">
        <f aca="false">(10/10000000)*(G14+I14)*50</f>
        <v>0.0049</v>
      </c>
      <c r="T14" s="1" t="n">
        <f aca="false">IF(F14="SELL",I14*0.003%,G14*0.003%)</f>
        <v>4.5E-006</v>
      </c>
      <c r="U14" s="1" t="n">
        <f aca="false">SUM(P14:T14)</f>
        <v>12.7164965</v>
      </c>
      <c r="V14" s="1" t="n">
        <f aca="false">J14-O14-U14</f>
        <v>4832.2835035</v>
      </c>
      <c r="W14" s="1" t="n">
        <f aca="false">W13+V14</f>
        <v>2927.15370235</v>
      </c>
      <c r="Y14" s="13" t="n">
        <v>13</v>
      </c>
      <c r="Z14" s="14" t="n">
        <v>-4767.5</v>
      </c>
      <c r="AA14" s="14" t="n">
        <f aca="false">IF(Z14&gt;0,1,0)</f>
        <v>0</v>
      </c>
      <c r="AB14" s="14" t="n">
        <f aca="false">IF(AA14=1,Z14,0)</f>
        <v>0</v>
      </c>
      <c r="AC14" s="14" t="n">
        <f aca="false">IF(Z14&lt;0,1,0)</f>
        <v>1</v>
      </c>
      <c r="AD14" s="14" t="n">
        <f aca="false">IF(AC14=1,Z14,0)</f>
        <v>-4767.5</v>
      </c>
      <c r="AE14" s="14" t="n">
        <f aca="false">IF(AA14=1,IF(AE13&gt;0,AE13+1,1),0)</f>
        <v>0</v>
      </c>
      <c r="AF14" s="15" t="n">
        <f aca="false">IF(AC14=1,IF(AF13&gt;0,AF13+1,1),0)</f>
        <v>1</v>
      </c>
    </row>
    <row r="15" customFormat="false" ht="15" hidden="false" customHeight="false" outlineLevel="0" collapsed="false">
      <c r="A15" s="1" t="n">
        <f aca="false">A11+1</f>
        <v>4.2</v>
      </c>
      <c r="B15" s="4" t="n">
        <f aca="false">B11+7</f>
        <v>44617</v>
      </c>
      <c r="C15" s="12" t="n">
        <f aca="false">C11+7</f>
        <v>44623</v>
      </c>
      <c r="D15" s="1" t="n">
        <f aca="false">INDEX(Nifty!$A$2:$K$252,MATCH('Iron Condor (Hedge)'!B15,Nifty!$A$2:$A$252),Nifty!$L$254)</f>
        <v>16400</v>
      </c>
      <c r="E15" s="1" t="str">
        <f aca="false">E11</f>
        <v>PE</v>
      </c>
      <c r="F15" s="1" t="str">
        <f aca="false">F11</f>
        <v>SELL</v>
      </c>
      <c r="G15" s="1" t="n">
        <v>158.05</v>
      </c>
      <c r="I15" s="1" t="n">
        <v>0.15</v>
      </c>
      <c r="J15" s="1" t="n">
        <f aca="false">IF(F15="SELL",(G15-I15)*50,(I15-G15)*50)</f>
        <v>7895</v>
      </c>
      <c r="L15" s="1" t="n">
        <f aca="false">J15+L14</f>
        <v>11517.5</v>
      </c>
      <c r="N15" s="1" t="n">
        <v>20</v>
      </c>
      <c r="O15" s="1" t="n">
        <f aca="false">N15*2</f>
        <v>40</v>
      </c>
      <c r="P15" s="1" t="n">
        <f aca="false">IF(F15="SELL",G15*50*0.05%,I15*50*0.05%)</f>
        <v>3.95125</v>
      </c>
      <c r="Q15" s="1" t="n">
        <f aca="false">(G15+I15)*50*0.053%</f>
        <v>4.1923</v>
      </c>
      <c r="R15" s="1" t="n">
        <f aca="false">(O15+S15+Q15)*18%</f>
        <v>7.9560378</v>
      </c>
      <c r="S15" s="1" t="n">
        <f aca="false">(10/10000000)*(G15+I15)*50</f>
        <v>0.00791</v>
      </c>
      <c r="T15" s="1" t="n">
        <f aca="false">IF(F15="SELL",I15*0.003%,G15*0.003%)</f>
        <v>4.5E-006</v>
      </c>
      <c r="U15" s="1" t="n">
        <f aca="false">SUM(P15:T15)</f>
        <v>16.1075023</v>
      </c>
      <c r="V15" s="1" t="n">
        <f aca="false">J15-O15-U15</f>
        <v>7838.8924977</v>
      </c>
      <c r="W15" s="1" t="n">
        <f aca="false">W14+V15</f>
        <v>10766.04620005</v>
      </c>
      <c r="Y15" s="13" t="n">
        <v>14</v>
      </c>
      <c r="Z15" s="14" t="n">
        <v>-8071</v>
      </c>
      <c r="AA15" s="14" t="n">
        <f aca="false">IF(Z15&gt;0,1,0)</f>
        <v>0</v>
      </c>
      <c r="AB15" s="14" t="n">
        <f aca="false">IF(AA15=1,Z15,0)</f>
        <v>0</v>
      </c>
      <c r="AC15" s="14" t="n">
        <f aca="false">IF(Z15&lt;0,1,0)</f>
        <v>1</v>
      </c>
      <c r="AD15" s="14" t="n">
        <f aca="false">IF(AC15=1,Z15,0)</f>
        <v>-8071</v>
      </c>
      <c r="AE15" s="14" t="n">
        <f aca="false">IF(AA15=1,IF(AE14&gt;0,AE14+1,1),0)</f>
        <v>0</v>
      </c>
      <c r="AF15" s="15" t="n">
        <f aca="false">IF(AC15=1,IF(AF14&gt;0,AF14+1,1),0)</f>
        <v>2</v>
      </c>
    </row>
    <row r="16" customFormat="false" ht="15" hidden="false" customHeight="false" outlineLevel="0" collapsed="false">
      <c r="A16" s="1" t="n">
        <f aca="false">A12+1</f>
        <v>4.3</v>
      </c>
      <c r="B16" s="4" t="n">
        <f aca="false">B12+7</f>
        <v>44617</v>
      </c>
      <c r="C16" s="12" t="n">
        <f aca="false">C12+7</f>
        <v>44623</v>
      </c>
      <c r="D16" s="1" t="n">
        <f aca="false">INDEX(Nifty!$A$3:$K$253,MATCH('Iron Condor (Hedge)'!B16,Nifty!$A$3:$A$253),Nifty!$L$255)</f>
        <v>17200</v>
      </c>
      <c r="E16" s="1" t="str">
        <f aca="false">E12</f>
        <v>CE</v>
      </c>
      <c r="F16" s="1" t="str">
        <f aca="false">F12</f>
        <v>BUY</v>
      </c>
      <c r="G16" s="1" t="n">
        <v>36.1</v>
      </c>
      <c r="I16" s="1" t="n">
        <v>0.05</v>
      </c>
      <c r="J16" s="1" t="n">
        <f aca="false">IF(F16="SELL",(G16-I16)*50,(I16-G16)*50)</f>
        <v>-1802.5</v>
      </c>
      <c r="L16" s="1" t="n">
        <f aca="false">J16+L15</f>
        <v>9715</v>
      </c>
      <c r="N16" s="1" t="n">
        <v>20</v>
      </c>
      <c r="O16" s="1" t="n">
        <f aca="false">N16*2</f>
        <v>40</v>
      </c>
      <c r="P16" s="1" t="n">
        <f aca="false">IF(F16="SELL",G16*50*0.05%,I16*50*0.05%)</f>
        <v>0.00125</v>
      </c>
      <c r="Q16" s="1" t="n">
        <f aca="false">(G16+I16)*50*0.053%</f>
        <v>0.957975</v>
      </c>
      <c r="R16" s="1" t="n">
        <f aca="false">(O16+S16+Q16)*18%</f>
        <v>7.37276085</v>
      </c>
      <c r="S16" s="1" t="n">
        <f aca="false">(10/10000000)*(G16+I16)*50</f>
        <v>0.0018075</v>
      </c>
      <c r="T16" s="1" t="n">
        <f aca="false">IF(F16="SELL",I16*0.003%,G16*0.003%)</f>
        <v>0.001083</v>
      </c>
      <c r="U16" s="1" t="n">
        <f aca="false">SUM(P16:T16)</f>
        <v>8.33487635</v>
      </c>
      <c r="V16" s="1" t="n">
        <f aca="false">J16-O16-U16</f>
        <v>-1850.83487635</v>
      </c>
      <c r="W16" s="1" t="n">
        <f aca="false">W15+V16</f>
        <v>8915.2113237</v>
      </c>
      <c r="Y16" s="13" t="n">
        <v>15</v>
      </c>
      <c r="Z16" s="14" t="n">
        <v>4510</v>
      </c>
      <c r="AA16" s="14" t="n">
        <f aca="false">IF(Z16&gt;0,1,0)</f>
        <v>1</v>
      </c>
      <c r="AB16" s="14" t="n">
        <f aca="false">IF(AA16=1,Z16,0)</f>
        <v>4510</v>
      </c>
      <c r="AC16" s="14" t="n">
        <f aca="false">IF(Z16&lt;0,1,0)</f>
        <v>0</v>
      </c>
      <c r="AD16" s="14" t="n">
        <f aca="false">IF(AC16=1,Z16,0)</f>
        <v>0</v>
      </c>
      <c r="AE16" s="14" t="n">
        <f aca="false">IF(AA16=1,IF(AE15&gt;0,AE15+1,1),0)</f>
        <v>1</v>
      </c>
      <c r="AF16" s="15" t="n">
        <f aca="false">IF(AC16=1,IF(AF15&gt;0,AF15+1,1),0)</f>
        <v>0</v>
      </c>
    </row>
    <row r="17" customFormat="false" ht="15" hidden="false" customHeight="false" outlineLevel="0" collapsed="false">
      <c r="A17" s="16" t="n">
        <f aca="false">A13+1</f>
        <v>4.4</v>
      </c>
      <c r="B17" s="17" t="n">
        <f aca="false">B13+7</f>
        <v>44617</v>
      </c>
      <c r="C17" s="18" t="n">
        <f aca="false">C13+7</f>
        <v>44623</v>
      </c>
      <c r="D17" s="16" t="n">
        <f aca="false">INDEX(Nifty!$A$4:$K$254,MATCH('Iron Condor (Hedge)'!B17,Nifty!$A$4:$A$254),Nifty!$L$256)</f>
        <v>16150</v>
      </c>
      <c r="E17" s="16" t="str">
        <f aca="false">E13</f>
        <v>PE</v>
      </c>
      <c r="F17" s="16" t="str">
        <f aca="false">F13</f>
        <v>BUY</v>
      </c>
      <c r="G17" s="16" t="n">
        <v>101.85</v>
      </c>
      <c r="H17" s="16" t="n">
        <f aca="false">G14+G15-G16-G17</f>
        <v>117.95</v>
      </c>
      <c r="I17" s="16" t="n">
        <v>0.1</v>
      </c>
      <c r="J17" s="16" t="n">
        <f aca="false">IF(F17="SELL",(G17-I17)*50,(I17-G17)*50)</f>
        <v>-5087.5</v>
      </c>
      <c r="K17" s="16" t="n">
        <f aca="false">SUM(J14:J17)</f>
        <v>5890</v>
      </c>
      <c r="L17" s="16" t="n">
        <f aca="false">J17+L16</f>
        <v>4627.5</v>
      </c>
      <c r="M17" s="1" t="n">
        <f aca="false">IF(K17+M13&lt;0,K17+M13,0)</f>
        <v>-1857.5</v>
      </c>
      <c r="N17" s="1" t="n">
        <v>20</v>
      </c>
      <c r="O17" s="1" t="n">
        <f aca="false">N17*2</f>
        <v>40</v>
      </c>
      <c r="P17" s="1" t="n">
        <f aca="false">IF(F17="SELL",G17*50*0.05%,I17*50*0.05%)</f>
        <v>0.0025</v>
      </c>
      <c r="Q17" s="1" t="n">
        <f aca="false">(G17+I17)*50*0.053%</f>
        <v>2.701675</v>
      </c>
      <c r="R17" s="1" t="n">
        <f aca="false">(O17+S17+Q17)*18%</f>
        <v>7.68721905</v>
      </c>
      <c r="S17" s="1" t="n">
        <f aca="false">(10/10000000)*(G17+I17)*50</f>
        <v>0.0050975</v>
      </c>
      <c r="T17" s="1" t="n">
        <f aca="false">IF(F17="SELL",I17*0.003%,G17*0.003%)</f>
        <v>0.0030555</v>
      </c>
      <c r="U17" s="1" t="n">
        <f aca="false">SUM(P17:T17)</f>
        <v>10.39954705</v>
      </c>
      <c r="V17" s="1" t="n">
        <f aca="false">J17-O17-U17</f>
        <v>-5137.89954705</v>
      </c>
      <c r="W17" s="1" t="n">
        <f aca="false">W16+V17</f>
        <v>3777.31177665</v>
      </c>
      <c r="Y17" s="13" t="n">
        <v>16</v>
      </c>
      <c r="Z17" s="14" t="n">
        <v>4330</v>
      </c>
      <c r="AA17" s="14" t="n">
        <f aca="false">IF(Z17&gt;0,1,0)</f>
        <v>1</v>
      </c>
      <c r="AB17" s="14" t="n">
        <f aca="false">IF(AA17=1,Z17,0)</f>
        <v>4330</v>
      </c>
      <c r="AC17" s="14" t="n">
        <f aca="false">IF(Z17&lt;0,1,0)</f>
        <v>0</v>
      </c>
      <c r="AD17" s="14" t="n">
        <f aca="false">IF(AC17=1,Z17,0)</f>
        <v>0</v>
      </c>
      <c r="AE17" s="14" t="n">
        <f aca="false">IF(AA17=1,IF(AE16&gt;0,AE16+1,1),0)</f>
        <v>2</v>
      </c>
      <c r="AF17" s="15" t="n">
        <f aca="false">IF(AC17=1,IF(AF16&gt;0,AF16+1,1),0)</f>
        <v>0</v>
      </c>
    </row>
    <row r="18" customFormat="false" ht="15" hidden="false" customHeight="false" outlineLevel="0" collapsed="false">
      <c r="A18" s="1" t="n">
        <f aca="false">A14+1</f>
        <v>5.1</v>
      </c>
      <c r="B18" s="4" t="n">
        <f aca="false">B14+7</f>
        <v>44624</v>
      </c>
      <c r="C18" s="12" t="n">
        <f aca="false">C14+7</f>
        <v>44630</v>
      </c>
      <c r="D18" s="1" t="n">
        <f aca="false">INDEX(Nifty!$A$1:$K$251,MATCH('Iron Condor (Hedge)'!B18,Nifty!$A$1:$A$251),Nifty!$L$253)</f>
        <v>16500</v>
      </c>
      <c r="E18" s="1" t="str">
        <f aca="false">E14</f>
        <v>CE</v>
      </c>
      <c r="F18" s="1" t="str">
        <f aca="false">F14</f>
        <v>SELL</v>
      </c>
      <c r="G18" s="14" t="n">
        <v>127.7</v>
      </c>
      <c r="I18" s="14" t="n">
        <v>110.6</v>
      </c>
      <c r="J18" s="14" t="n">
        <f aca="false">IF(F18="SELL",(G18-I18)*50,(I18-G18)*50)</f>
        <v>855.000000000001</v>
      </c>
      <c r="L18" s="14" t="n">
        <f aca="false">J18+L17</f>
        <v>5482.5</v>
      </c>
      <c r="N18" s="1" t="n">
        <v>20</v>
      </c>
      <c r="O18" s="1" t="n">
        <f aca="false">N18*2</f>
        <v>40</v>
      </c>
      <c r="P18" s="1" t="n">
        <f aca="false">IF(F18="SELL",G18*50*0.05%,I18*50*0.05%)</f>
        <v>3.1925</v>
      </c>
      <c r="Q18" s="1" t="n">
        <f aca="false">(G18+I18)*50*0.053%</f>
        <v>6.31495</v>
      </c>
      <c r="R18" s="1" t="n">
        <f aca="false">(O18+S18+Q18)*18%</f>
        <v>8.3388357</v>
      </c>
      <c r="S18" s="1" t="n">
        <f aca="false">(10/10000000)*(G18+I18)*50</f>
        <v>0.011915</v>
      </c>
      <c r="T18" s="1" t="n">
        <f aca="false">IF(F18="SELL",I18*0.003%,G18*0.003%)</f>
        <v>0.003318</v>
      </c>
      <c r="U18" s="1" t="n">
        <f aca="false">SUM(P18:T18)</f>
        <v>17.8615187</v>
      </c>
      <c r="V18" s="1" t="n">
        <f aca="false">J18-O18-U18</f>
        <v>797.1384813</v>
      </c>
      <c r="W18" s="1" t="n">
        <f aca="false">W17+V18</f>
        <v>4574.45025795</v>
      </c>
      <c r="Y18" s="13" t="n">
        <v>17</v>
      </c>
      <c r="Z18" s="14" t="n">
        <v>4015</v>
      </c>
      <c r="AA18" s="14" t="n">
        <f aca="false">IF(Z18&gt;0,1,0)</f>
        <v>1</v>
      </c>
      <c r="AB18" s="14" t="n">
        <f aca="false">IF(AA18=1,Z18,0)</f>
        <v>4015</v>
      </c>
      <c r="AC18" s="14" t="n">
        <f aca="false">IF(Z18&lt;0,1,0)</f>
        <v>0</v>
      </c>
      <c r="AD18" s="14" t="n">
        <f aca="false">IF(AC18=1,Z18,0)</f>
        <v>0</v>
      </c>
      <c r="AE18" s="14" t="n">
        <f aca="false">IF(AA18=1,IF(AE17&gt;0,AE17+1,1),0)</f>
        <v>3</v>
      </c>
      <c r="AF18" s="15" t="n">
        <f aca="false">IF(AC18=1,IF(AF17&gt;0,AF17+1,1),0)</f>
        <v>0</v>
      </c>
    </row>
    <row r="19" customFormat="false" ht="15" hidden="false" customHeight="false" outlineLevel="0" collapsed="false">
      <c r="A19" s="1" t="n">
        <f aca="false">A15+1</f>
        <v>5.2</v>
      </c>
      <c r="B19" s="4" t="n">
        <f aca="false">B15+7</f>
        <v>44624</v>
      </c>
      <c r="C19" s="12" t="n">
        <f aca="false">C15+7</f>
        <v>44630</v>
      </c>
      <c r="D19" s="1" t="n">
        <f aca="false">INDEX(Nifty!$A$2:$K$252,MATCH('Iron Condor (Hedge)'!B19,Nifty!$A$2:$A$252),Nifty!$L$254)</f>
        <v>15950</v>
      </c>
      <c r="E19" s="1" t="str">
        <f aca="false">E15</f>
        <v>PE</v>
      </c>
      <c r="F19" s="1" t="str">
        <f aca="false">F15</f>
        <v>SELL</v>
      </c>
      <c r="G19" s="14" t="n">
        <v>142.2</v>
      </c>
      <c r="I19" s="14" t="n">
        <v>0.15</v>
      </c>
      <c r="J19" s="14" t="n">
        <f aca="false">IF(F19="SELL",(G19-I19)*50,(I19-G19)*50)</f>
        <v>7102.5</v>
      </c>
      <c r="L19" s="14" t="n">
        <f aca="false">J19+L18</f>
        <v>12585</v>
      </c>
      <c r="N19" s="1" t="n">
        <v>20</v>
      </c>
      <c r="O19" s="1" t="n">
        <f aca="false">N19*2</f>
        <v>40</v>
      </c>
      <c r="P19" s="1" t="n">
        <f aca="false">IF(F19="SELL",G19*50*0.05%,I19*50*0.05%)</f>
        <v>3.555</v>
      </c>
      <c r="Q19" s="1" t="n">
        <f aca="false">(G19+I19)*50*0.053%</f>
        <v>3.772275</v>
      </c>
      <c r="R19" s="1" t="n">
        <f aca="false">(O19+S19+Q19)*18%</f>
        <v>7.88029065</v>
      </c>
      <c r="S19" s="1" t="n">
        <f aca="false">(10/10000000)*(G19+I19)*50</f>
        <v>0.0071175</v>
      </c>
      <c r="T19" s="1" t="n">
        <f aca="false">IF(F19="SELL",I19*0.003%,G19*0.003%)</f>
        <v>4.5E-006</v>
      </c>
      <c r="U19" s="1" t="n">
        <f aca="false">SUM(P19:T19)</f>
        <v>15.21468765</v>
      </c>
      <c r="V19" s="1" t="n">
        <f aca="false">J19-O19-U19</f>
        <v>7047.28531235</v>
      </c>
      <c r="W19" s="1" t="n">
        <f aca="false">W18+V19</f>
        <v>11621.7355703</v>
      </c>
      <c r="Y19" s="13" t="n">
        <v>18</v>
      </c>
      <c r="Z19" s="14" t="n">
        <v>3845</v>
      </c>
      <c r="AA19" s="14" t="n">
        <f aca="false">IF(Z19&gt;0,1,0)</f>
        <v>1</v>
      </c>
      <c r="AB19" s="14" t="n">
        <f aca="false">IF(AA19=1,Z19,0)</f>
        <v>3845</v>
      </c>
      <c r="AC19" s="14" t="n">
        <f aca="false">IF(Z19&lt;0,1,0)</f>
        <v>0</v>
      </c>
      <c r="AD19" s="14" t="n">
        <f aca="false">IF(AC19=1,Z19,0)</f>
        <v>0</v>
      </c>
      <c r="AE19" s="14" t="n">
        <f aca="false">IF(AA19=1,IF(AE18&gt;0,AE18+1,1),0)</f>
        <v>4</v>
      </c>
      <c r="AF19" s="15" t="n">
        <f aca="false">IF(AC19=1,IF(AF18&gt;0,AF18+1,1),0)</f>
        <v>0</v>
      </c>
    </row>
    <row r="20" customFormat="false" ht="15" hidden="false" customHeight="false" outlineLevel="0" collapsed="false">
      <c r="A20" s="1" t="n">
        <f aca="false">A16+1</f>
        <v>5.3</v>
      </c>
      <c r="B20" s="4" t="n">
        <f aca="false">B16+7</f>
        <v>44624</v>
      </c>
      <c r="C20" s="12" t="n">
        <f aca="false">C16+7</f>
        <v>44630</v>
      </c>
      <c r="D20" s="1" t="n">
        <f aca="false">INDEX(Nifty!$A$3:$K$253,MATCH('Iron Condor (Hedge)'!B20,Nifty!$A$3:$A$253),Nifty!$L$255)</f>
        <v>16750</v>
      </c>
      <c r="E20" s="1" t="str">
        <f aca="false">E16</f>
        <v>CE</v>
      </c>
      <c r="F20" s="1" t="str">
        <f aca="false">F16</f>
        <v>BUY</v>
      </c>
      <c r="G20" s="14" t="n">
        <v>57.85</v>
      </c>
      <c r="I20" s="14" t="n">
        <v>0.25</v>
      </c>
      <c r="J20" s="14" t="n">
        <f aca="false">IF(F20="SELL",(G20-I20)*50,(I20-G20)*50)</f>
        <v>-2880</v>
      </c>
      <c r="L20" s="14" t="n">
        <f aca="false">J20+L19</f>
        <v>9705</v>
      </c>
      <c r="N20" s="1" t="n">
        <v>20</v>
      </c>
      <c r="O20" s="1" t="n">
        <f aca="false">N20*2</f>
        <v>40</v>
      </c>
      <c r="P20" s="1" t="n">
        <f aca="false">IF(F20="SELL",G20*50*0.05%,I20*50*0.05%)</f>
        <v>0.00625</v>
      </c>
      <c r="Q20" s="1" t="n">
        <f aca="false">(G20+I20)*50*0.053%</f>
        <v>1.53965</v>
      </c>
      <c r="R20" s="1" t="n">
        <f aca="false">(O20+S20+Q20)*18%</f>
        <v>7.4776599</v>
      </c>
      <c r="S20" s="1" t="n">
        <f aca="false">(10/10000000)*(G20+I20)*50</f>
        <v>0.002905</v>
      </c>
      <c r="T20" s="1" t="n">
        <f aca="false">IF(F20="SELL",I20*0.003%,G20*0.003%)</f>
        <v>0.0017355</v>
      </c>
      <c r="U20" s="1" t="n">
        <f aca="false">SUM(P20:T20)</f>
        <v>9.0282004</v>
      </c>
      <c r="V20" s="1" t="n">
        <f aca="false">J20-O20-U20</f>
        <v>-2929.0282004</v>
      </c>
      <c r="W20" s="1" t="n">
        <f aca="false">W19+V20</f>
        <v>8692.7073699</v>
      </c>
      <c r="Y20" s="13" t="n">
        <v>19</v>
      </c>
      <c r="Z20" s="14" t="n">
        <v>-8680.00000000001</v>
      </c>
      <c r="AA20" s="14" t="n">
        <f aca="false">IF(Z20&gt;0,1,0)</f>
        <v>0</v>
      </c>
      <c r="AB20" s="14" t="n">
        <f aca="false">IF(AA20=1,Z20,0)</f>
        <v>0</v>
      </c>
      <c r="AC20" s="14" t="n">
        <f aca="false">IF(Z20&lt;0,1,0)</f>
        <v>1</v>
      </c>
      <c r="AD20" s="14" t="n">
        <f aca="false">IF(AC20=1,Z20,0)</f>
        <v>-8680.00000000001</v>
      </c>
      <c r="AE20" s="14" t="n">
        <f aca="false">IF(AA20=1,IF(AE19&gt;0,AE19+1,1),0)</f>
        <v>0</v>
      </c>
      <c r="AF20" s="15" t="n">
        <f aca="false">IF(AC20=1,IF(AF19&gt;0,AF19+1,1),0)</f>
        <v>1</v>
      </c>
    </row>
    <row r="21" customFormat="false" ht="15" hidden="false" customHeight="false" outlineLevel="0" collapsed="false">
      <c r="A21" s="16" t="n">
        <f aca="false">A17+1</f>
        <v>5.4</v>
      </c>
      <c r="B21" s="17" t="n">
        <f aca="false">B17+7</f>
        <v>44624</v>
      </c>
      <c r="C21" s="18" t="n">
        <f aca="false">C17+7</f>
        <v>44630</v>
      </c>
      <c r="D21" s="16" t="n">
        <f aca="false">INDEX(Nifty!$A$4:$K$254,MATCH('Iron Condor (Hedge)'!B21,Nifty!$A$4:$A$254),Nifty!$L$256)</f>
        <v>15700</v>
      </c>
      <c r="E21" s="16" t="str">
        <f aca="false">E17</f>
        <v>PE</v>
      </c>
      <c r="F21" s="16" t="str">
        <f aca="false">F17</f>
        <v>BUY</v>
      </c>
      <c r="G21" s="16" t="n">
        <v>85.15</v>
      </c>
      <c r="H21" s="16" t="n">
        <f aca="false">G18+G19-G20-G21</f>
        <v>126.9</v>
      </c>
      <c r="I21" s="16" t="n">
        <v>0.1</v>
      </c>
      <c r="J21" s="16" t="n">
        <f aca="false">IF(F21="SELL",(G21-I21)*50,(I21-G21)*50)</f>
        <v>-4252.5</v>
      </c>
      <c r="K21" s="16" t="n">
        <f aca="false">SUM(J18:J21)</f>
        <v>824.999999999999</v>
      </c>
      <c r="L21" s="16" t="n">
        <f aca="false">J21+L20</f>
        <v>5452.5</v>
      </c>
      <c r="M21" s="1" t="n">
        <f aca="false">IF(K21+M17&lt;0,K21+M17,0)</f>
        <v>-1032.5</v>
      </c>
      <c r="N21" s="1" t="n">
        <v>20</v>
      </c>
      <c r="O21" s="1" t="n">
        <f aca="false">N21*2</f>
        <v>40</v>
      </c>
      <c r="P21" s="1" t="n">
        <f aca="false">IF(F21="SELL",G21*50*0.05%,I21*50*0.05%)</f>
        <v>0.0025</v>
      </c>
      <c r="Q21" s="1" t="n">
        <f aca="false">(G21+I21)*50*0.053%</f>
        <v>2.259125</v>
      </c>
      <c r="R21" s="1" t="n">
        <f aca="false">(O21+S21+Q21)*18%</f>
        <v>7.60740975</v>
      </c>
      <c r="S21" s="1" t="n">
        <f aca="false">(10/10000000)*(G21+I21)*50</f>
        <v>0.0042625</v>
      </c>
      <c r="T21" s="1" t="n">
        <f aca="false">IF(F21="SELL",I21*0.003%,G21*0.003%)</f>
        <v>0.0025545</v>
      </c>
      <c r="U21" s="1" t="n">
        <f aca="false">SUM(P21:T21)</f>
        <v>9.87585175</v>
      </c>
      <c r="V21" s="1" t="n">
        <f aca="false">J21-O21-U21</f>
        <v>-4302.37585175</v>
      </c>
      <c r="W21" s="1" t="n">
        <f aca="false">W20+V21</f>
        <v>4390.33151815</v>
      </c>
      <c r="Y21" s="13" t="n">
        <v>20</v>
      </c>
      <c r="Z21" s="14" t="n">
        <v>4384.5</v>
      </c>
      <c r="AA21" s="14" t="n">
        <f aca="false">IF(Z21&gt;0,1,0)</f>
        <v>1</v>
      </c>
      <c r="AB21" s="14" t="n">
        <f aca="false">IF(AA21=1,Z21,0)</f>
        <v>4384.5</v>
      </c>
      <c r="AC21" s="14" t="n">
        <f aca="false">IF(Z21&lt;0,1,0)</f>
        <v>0</v>
      </c>
      <c r="AD21" s="14" t="n">
        <f aca="false">IF(AC21=1,Z21,0)</f>
        <v>0</v>
      </c>
      <c r="AE21" s="14" t="n">
        <f aca="false">IF(AA21=1,IF(AE20&gt;0,AE20+1,1),0)</f>
        <v>1</v>
      </c>
      <c r="AF21" s="15" t="n">
        <f aca="false">IF(AC21=1,IF(AF20&gt;0,AF20+1,1),0)</f>
        <v>0</v>
      </c>
    </row>
    <row r="22" customFormat="false" ht="15" hidden="false" customHeight="false" outlineLevel="0" collapsed="false">
      <c r="A22" s="1" t="n">
        <f aca="false">A18+1</f>
        <v>6.1</v>
      </c>
      <c r="B22" s="4" t="n">
        <f aca="false">B18+7</f>
        <v>44631</v>
      </c>
      <c r="C22" s="12" t="n">
        <f aca="false">C18+7</f>
        <v>44637</v>
      </c>
      <c r="D22" s="1" t="n">
        <f aca="false">INDEX(Nifty!$A$1:$K$251,MATCH('Iron Condor (Hedge)'!B22,Nifty!$A$1:$A$251),Nifty!$L$253)</f>
        <v>16900</v>
      </c>
      <c r="E22" s="1" t="str">
        <f aca="false">E18</f>
        <v>CE</v>
      </c>
      <c r="F22" s="1" t="str">
        <f aca="false">F18</f>
        <v>SELL</v>
      </c>
      <c r="G22" s="14" t="n">
        <v>103.75</v>
      </c>
      <c r="I22" s="14" t="n">
        <v>376.05</v>
      </c>
      <c r="J22" s="14" t="n">
        <f aca="false">IF(F22="SELL",(G22-I22)*50,(I22-G22)*50)</f>
        <v>-13615</v>
      </c>
      <c r="L22" s="14" t="n">
        <f aca="false">J22+L21</f>
        <v>-8162.50000000001</v>
      </c>
      <c r="N22" s="1" t="n">
        <v>20</v>
      </c>
      <c r="O22" s="1" t="n">
        <f aca="false">N22*2</f>
        <v>40</v>
      </c>
      <c r="P22" s="1" t="n">
        <f aca="false">IF(F22="SELL",G22*50*0.05%,I22*50*0.05%)</f>
        <v>2.59375</v>
      </c>
      <c r="Q22" s="1" t="n">
        <f aca="false">(G22+I22)*50*0.053%</f>
        <v>12.7147</v>
      </c>
      <c r="R22" s="1" t="n">
        <f aca="false">(O22+S22+Q22)*18%</f>
        <v>9.4929642</v>
      </c>
      <c r="S22" s="1" t="n">
        <f aca="false">(10/10000000)*(G22+I22)*50</f>
        <v>0.02399</v>
      </c>
      <c r="T22" s="1" t="n">
        <f aca="false">IF(F22="SELL",I22*0.003%,G22*0.003%)</f>
        <v>0.0112815</v>
      </c>
      <c r="U22" s="1" t="n">
        <f aca="false">SUM(P22:T22)</f>
        <v>24.8366857</v>
      </c>
      <c r="V22" s="1" t="n">
        <f aca="false">J22-O22-U22</f>
        <v>-13679.8366857</v>
      </c>
      <c r="W22" s="1" t="n">
        <f aca="false">W21+V22</f>
        <v>-9289.50516755001</v>
      </c>
      <c r="Y22" s="13" t="n">
        <v>21</v>
      </c>
      <c r="Z22" s="14" t="n">
        <v>6020</v>
      </c>
      <c r="AA22" s="14" t="n">
        <f aca="false">IF(Z22&gt;0,1,0)</f>
        <v>1</v>
      </c>
      <c r="AB22" s="14" t="n">
        <f aca="false">IF(AA22=1,Z22,0)</f>
        <v>6020</v>
      </c>
      <c r="AC22" s="14" t="n">
        <f aca="false">IF(Z22&lt;0,1,0)</f>
        <v>0</v>
      </c>
      <c r="AD22" s="14" t="n">
        <f aca="false">IF(AC22=1,Z22,0)</f>
        <v>0</v>
      </c>
      <c r="AE22" s="14" t="n">
        <f aca="false">IF(AA22=1,IF(AE21&gt;0,AE21+1,1),0)</f>
        <v>2</v>
      </c>
      <c r="AF22" s="15" t="n">
        <f aca="false">IF(AC22=1,IF(AF21&gt;0,AF21+1,1),0)</f>
        <v>0</v>
      </c>
    </row>
    <row r="23" customFormat="false" ht="15" hidden="false" customHeight="false" outlineLevel="0" collapsed="false">
      <c r="A23" s="1" t="n">
        <f aca="false">A19+1</f>
        <v>6.2</v>
      </c>
      <c r="B23" s="4" t="n">
        <f aca="false">B19+7</f>
        <v>44631</v>
      </c>
      <c r="C23" s="12" t="n">
        <f aca="false">C19+7</f>
        <v>44637</v>
      </c>
      <c r="D23" s="1" t="n">
        <f aca="false">INDEX(Nifty!$A$2:$K$252,MATCH('Iron Condor (Hedge)'!B23,Nifty!$A$2:$A$252),Nifty!$L$254)</f>
        <v>16350</v>
      </c>
      <c r="E23" s="1" t="str">
        <f aca="false">E19</f>
        <v>PE</v>
      </c>
      <c r="F23" s="1" t="str">
        <f aca="false">F19</f>
        <v>SELL</v>
      </c>
      <c r="G23" s="14" t="n">
        <v>130.85</v>
      </c>
      <c r="I23" s="14" t="n">
        <v>0.05</v>
      </c>
      <c r="J23" s="14" t="n">
        <f aca="false">IF(F23="SELL",(G23-I23)*50,(I23-G23)*50)</f>
        <v>6540</v>
      </c>
      <c r="L23" s="14" t="n">
        <f aca="false">J23+L22</f>
        <v>-1622.50000000001</v>
      </c>
      <c r="N23" s="1" t="n">
        <v>20</v>
      </c>
      <c r="O23" s="1" t="n">
        <f aca="false">N23*2</f>
        <v>40</v>
      </c>
      <c r="P23" s="1" t="n">
        <f aca="false">IF(F23="SELL",G23*50*0.05%,I23*50*0.05%)</f>
        <v>3.27125</v>
      </c>
      <c r="Q23" s="1" t="n">
        <f aca="false">(G23+I23)*50*0.053%</f>
        <v>3.46885</v>
      </c>
      <c r="R23" s="1" t="n">
        <f aca="false">(O23+S23+Q23)*18%</f>
        <v>7.8255711</v>
      </c>
      <c r="S23" s="1" t="n">
        <f aca="false">(10/10000000)*(G23+I23)*50</f>
        <v>0.006545</v>
      </c>
      <c r="T23" s="1" t="n">
        <f aca="false">IF(F23="SELL",I23*0.003%,G23*0.003%)</f>
        <v>1.5E-006</v>
      </c>
      <c r="U23" s="1" t="n">
        <f aca="false">SUM(P23:T23)</f>
        <v>14.5722176</v>
      </c>
      <c r="V23" s="1" t="n">
        <f aca="false">J23-O23-U23</f>
        <v>6485.4277824</v>
      </c>
      <c r="W23" s="1" t="n">
        <f aca="false">W22+V23</f>
        <v>-2804.07738515001</v>
      </c>
      <c r="Y23" s="13" t="n">
        <v>22</v>
      </c>
      <c r="Z23" s="14" t="n">
        <v>3717.5</v>
      </c>
      <c r="AA23" s="14" t="n">
        <f aca="false">IF(Z23&gt;0,1,0)</f>
        <v>1</v>
      </c>
      <c r="AB23" s="14" t="n">
        <f aca="false">IF(AA23=1,Z23,0)</f>
        <v>3717.5</v>
      </c>
      <c r="AC23" s="14" t="n">
        <f aca="false">IF(Z23&lt;0,1,0)</f>
        <v>0</v>
      </c>
      <c r="AD23" s="14" t="n">
        <f aca="false">IF(AC23=1,Z23,0)</f>
        <v>0</v>
      </c>
      <c r="AE23" s="14" t="n">
        <f aca="false">IF(AA23=1,IF(AE22&gt;0,AE22+1,1),0)</f>
        <v>3</v>
      </c>
      <c r="AF23" s="15" t="n">
        <f aca="false">IF(AC23=1,IF(AF22&gt;0,AF22+1,1),0)</f>
        <v>0</v>
      </c>
    </row>
    <row r="24" customFormat="false" ht="15" hidden="false" customHeight="false" outlineLevel="0" collapsed="false">
      <c r="A24" s="1" t="n">
        <f aca="false">A20+1</f>
        <v>6.3</v>
      </c>
      <c r="B24" s="4" t="n">
        <f aca="false">B20+7</f>
        <v>44631</v>
      </c>
      <c r="C24" s="12" t="n">
        <f aca="false">C20+7</f>
        <v>44637</v>
      </c>
      <c r="D24" s="1" t="n">
        <f aca="false">INDEX(Nifty!$A$3:$K$253,MATCH('Iron Condor (Hedge)'!B24,Nifty!$A$3:$A$253),Nifty!$L$255)</f>
        <v>17150</v>
      </c>
      <c r="E24" s="1" t="str">
        <f aca="false">E20</f>
        <v>CE</v>
      </c>
      <c r="F24" s="1" t="str">
        <f aca="false">F20</f>
        <v>BUY</v>
      </c>
      <c r="G24" s="14" t="n">
        <v>40.95</v>
      </c>
      <c r="I24" s="14" t="n">
        <v>127.25</v>
      </c>
      <c r="J24" s="14" t="n">
        <f aca="false">IF(F24="SELL",(G24-I24)*50,(I24-G24)*50)</f>
        <v>4315</v>
      </c>
      <c r="L24" s="14" t="n">
        <f aca="false">J24+L23</f>
        <v>2692.49999999999</v>
      </c>
      <c r="N24" s="1" t="n">
        <v>20</v>
      </c>
      <c r="O24" s="1" t="n">
        <f aca="false">N24*2</f>
        <v>40</v>
      </c>
      <c r="P24" s="1" t="n">
        <f aca="false">IF(F24="SELL",G24*50*0.05%,I24*50*0.05%)</f>
        <v>3.18125</v>
      </c>
      <c r="Q24" s="1" t="n">
        <f aca="false">(G24+I24)*50*0.053%</f>
        <v>4.4573</v>
      </c>
      <c r="R24" s="1" t="n">
        <f aca="false">(O24+S24+Q24)*18%</f>
        <v>8.0038278</v>
      </c>
      <c r="S24" s="1" t="n">
        <f aca="false">(10/10000000)*(G24+I24)*50</f>
        <v>0.00841</v>
      </c>
      <c r="T24" s="1" t="n">
        <f aca="false">IF(F24="SELL",I24*0.003%,G24*0.003%)</f>
        <v>0.0012285</v>
      </c>
      <c r="U24" s="1" t="n">
        <f aca="false">SUM(P24:T24)</f>
        <v>15.6520163</v>
      </c>
      <c r="V24" s="1" t="n">
        <f aca="false">J24-O24-U24</f>
        <v>4259.3479837</v>
      </c>
      <c r="W24" s="1" t="n">
        <f aca="false">W23+V24</f>
        <v>1455.27059854999</v>
      </c>
      <c r="Y24" s="13" t="n">
        <v>23</v>
      </c>
      <c r="Z24" s="14" t="n">
        <v>2115</v>
      </c>
      <c r="AA24" s="14" t="n">
        <f aca="false">IF(Z24&gt;0,1,0)</f>
        <v>1</v>
      </c>
      <c r="AB24" s="14" t="n">
        <f aca="false">IF(AA24=1,Z24,0)</f>
        <v>2115</v>
      </c>
      <c r="AC24" s="14" t="n">
        <f aca="false">IF(Z24&lt;0,1,0)</f>
        <v>0</v>
      </c>
      <c r="AD24" s="14" t="n">
        <f aca="false">IF(AC24=1,Z24,0)</f>
        <v>0</v>
      </c>
      <c r="AE24" s="14" t="n">
        <f aca="false">IF(AA24=1,IF(AE23&gt;0,AE23+1,1),0)</f>
        <v>4</v>
      </c>
      <c r="AF24" s="15" t="n">
        <f aca="false">IF(AC24=1,IF(AF23&gt;0,AF23+1,1),0)</f>
        <v>0</v>
      </c>
    </row>
    <row r="25" customFormat="false" ht="15" hidden="false" customHeight="false" outlineLevel="0" collapsed="false">
      <c r="A25" s="16" t="n">
        <f aca="false">A21+1</f>
        <v>6.4</v>
      </c>
      <c r="B25" s="17" t="n">
        <f aca="false">B21+7</f>
        <v>44631</v>
      </c>
      <c r="C25" s="18" t="n">
        <f aca="false">C21+7</f>
        <v>44637</v>
      </c>
      <c r="D25" s="16" t="n">
        <f aca="false">INDEX(Nifty!$A$4:$K$254,MATCH('Iron Condor (Hedge)'!B25,Nifty!$A$4:$A$254),Nifty!$L$256)</f>
        <v>16100</v>
      </c>
      <c r="E25" s="16" t="str">
        <f aca="false">E21</f>
        <v>PE</v>
      </c>
      <c r="F25" s="16" t="str">
        <f aca="false">F21</f>
        <v>BUY</v>
      </c>
      <c r="G25" s="16" t="n">
        <v>77.1</v>
      </c>
      <c r="H25" s="16" t="n">
        <f aca="false">G22+G23-G24-G25</f>
        <v>116.55</v>
      </c>
      <c r="I25" s="16" t="n">
        <v>0.1</v>
      </c>
      <c r="J25" s="16" t="n">
        <f aca="false">IF(F25="SELL",(G25-I25)*50,(I25-G25)*50)</f>
        <v>-3850</v>
      </c>
      <c r="K25" s="16" t="n">
        <f aca="false">SUM(J22:J25)</f>
        <v>-6610</v>
      </c>
      <c r="L25" s="16" t="n">
        <f aca="false">J25+L24</f>
        <v>-1157.50000000001</v>
      </c>
      <c r="M25" s="1" t="n">
        <f aca="false">IF(K25+M21&lt;0,K25+M21,0)</f>
        <v>-7642.50000000001</v>
      </c>
      <c r="N25" s="1" t="n">
        <v>20</v>
      </c>
      <c r="O25" s="1" t="n">
        <f aca="false">N25*2</f>
        <v>40</v>
      </c>
      <c r="P25" s="1" t="n">
        <f aca="false">IF(F25="SELL",G25*50*0.05%,I25*50*0.05%)</f>
        <v>0.0025</v>
      </c>
      <c r="Q25" s="1" t="n">
        <f aca="false">(G25+I25)*50*0.053%</f>
        <v>2.0458</v>
      </c>
      <c r="R25" s="1" t="n">
        <f aca="false">(O25+S25+Q25)*18%</f>
        <v>7.5689388</v>
      </c>
      <c r="S25" s="1" t="n">
        <f aca="false">(10/10000000)*(G25+I25)*50</f>
        <v>0.00386</v>
      </c>
      <c r="T25" s="1" t="n">
        <f aca="false">IF(F25="SELL",I25*0.003%,G25*0.003%)</f>
        <v>0.002313</v>
      </c>
      <c r="U25" s="1" t="n">
        <f aca="false">SUM(P25:T25)</f>
        <v>9.6234118</v>
      </c>
      <c r="V25" s="1" t="n">
        <f aca="false">J25-O25-U25</f>
        <v>-3899.6234118</v>
      </c>
      <c r="W25" s="1" t="n">
        <f aca="false">W24+V25</f>
        <v>-2444.35281325001</v>
      </c>
      <c r="Y25" s="13" t="n">
        <v>24</v>
      </c>
      <c r="Z25" s="14" t="n">
        <v>-10105</v>
      </c>
      <c r="AA25" s="14" t="n">
        <f aca="false">IF(Z25&gt;0,1,0)</f>
        <v>0</v>
      </c>
      <c r="AB25" s="14" t="n">
        <f aca="false">IF(AA25=1,Z25,0)</f>
        <v>0</v>
      </c>
      <c r="AC25" s="14" t="n">
        <f aca="false">IF(Z25&lt;0,1,0)</f>
        <v>1</v>
      </c>
      <c r="AD25" s="14" t="n">
        <f aca="false">IF(AC25=1,Z25,0)</f>
        <v>-10105</v>
      </c>
      <c r="AE25" s="14" t="n">
        <f aca="false">IF(AA25=1,IF(AE24&gt;0,AE24+1,1),0)</f>
        <v>0</v>
      </c>
      <c r="AF25" s="15" t="n">
        <f aca="false">IF(AC25=1,IF(AF24&gt;0,AF24+1,1),0)</f>
        <v>1</v>
      </c>
    </row>
    <row r="26" customFormat="false" ht="15" hidden="false" customHeight="false" outlineLevel="0" collapsed="false">
      <c r="A26" s="1" t="n">
        <f aca="false">A22+1</f>
        <v>7.1</v>
      </c>
      <c r="B26" s="4" t="n">
        <v>44641</v>
      </c>
      <c r="C26" s="12" t="n">
        <f aca="false">C22+7</f>
        <v>44644</v>
      </c>
      <c r="D26" s="1" t="n">
        <f aca="false">INDEX(Nifty!$A$1:$K$251,MATCH('Iron Condor (Hedge)'!B26,Nifty!$A$1:$A$251),Nifty!$L$253)</f>
        <v>17400</v>
      </c>
      <c r="E26" s="1" t="str">
        <f aca="false">E22</f>
        <v>CE</v>
      </c>
      <c r="F26" s="1" t="str">
        <f aca="false">F22</f>
        <v>SELL</v>
      </c>
      <c r="G26" s="14" t="n">
        <v>81.25</v>
      </c>
      <c r="I26" s="14" t="n">
        <v>0.1</v>
      </c>
      <c r="J26" s="14" t="n">
        <f aca="false">IF(F26="SELL",(G26-I26)*50,(I26-G26)*50)</f>
        <v>4057.5</v>
      </c>
      <c r="L26" s="16" t="n">
        <f aca="false">J26+L25</f>
        <v>2900</v>
      </c>
      <c r="N26" s="1" t="n">
        <v>20</v>
      </c>
      <c r="O26" s="1" t="n">
        <f aca="false">N26*2</f>
        <v>40</v>
      </c>
      <c r="P26" s="1" t="n">
        <f aca="false">IF(F26="SELL",G26*50*0.05%,I26*50*0.05%)</f>
        <v>2.03125</v>
      </c>
      <c r="Q26" s="1" t="n">
        <f aca="false">(G26+I26)*50*0.053%</f>
        <v>2.155775</v>
      </c>
      <c r="R26" s="1" t="n">
        <f aca="false">(O26+S26+Q26)*18%</f>
        <v>7.58877165</v>
      </c>
      <c r="S26" s="1" t="n">
        <f aca="false">(10/10000000)*(G26+I26)*50</f>
        <v>0.0040675</v>
      </c>
      <c r="T26" s="1" t="n">
        <f aca="false">IF(F26="SELL",I26*0.003%,G26*0.003%)</f>
        <v>3E-006</v>
      </c>
      <c r="U26" s="1" t="n">
        <f aca="false">SUM(P26:T26)</f>
        <v>11.77986715</v>
      </c>
      <c r="V26" s="1" t="n">
        <f aca="false">J26-O26-U26</f>
        <v>4005.72013285</v>
      </c>
      <c r="W26" s="1" t="n">
        <f aca="false">W25+V26</f>
        <v>1561.36731959999</v>
      </c>
      <c r="Y26" s="13" t="n">
        <v>25</v>
      </c>
      <c r="Z26" s="14" t="n">
        <v>2517.5</v>
      </c>
      <c r="AA26" s="14" t="n">
        <f aca="false">IF(Z26&gt;0,1,0)</f>
        <v>1</v>
      </c>
      <c r="AB26" s="14" t="n">
        <f aca="false">IF(AA26=1,Z26,0)</f>
        <v>2517.5</v>
      </c>
      <c r="AC26" s="14" t="n">
        <f aca="false">IF(Z26&lt;0,1,0)</f>
        <v>0</v>
      </c>
      <c r="AD26" s="14" t="n">
        <f aca="false">IF(AC26=1,Z26,0)</f>
        <v>0</v>
      </c>
      <c r="AE26" s="14" t="n">
        <f aca="false">IF(AA26=1,IF(AE25&gt;0,AE25+1,1),0)</f>
        <v>1</v>
      </c>
      <c r="AF26" s="15" t="n">
        <f aca="false">IF(AC26=1,IF(AF25&gt;0,AF25+1,1),0)</f>
        <v>0</v>
      </c>
    </row>
    <row r="27" customFormat="false" ht="15" hidden="false" customHeight="false" outlineLevel="0" collapsed="false">
      <c r="A27" s="1" t="n">
        <f aca="false">A23+1</f>
        <v>7.2</v>
      </c>
      <c r="B27" s="4" t="n">
        <v>44641</v>
      </c>
      <c r="C27" s="12" t="n">
        <f aca="false">C23+7</f>
        <v>44644</v>
      </c>
      <c r="D27" s="1" t="n">
        <f aca="false">INDEX(Nifty!$A$2:$K$252,MATCH('Iron Condor (Hedge)'!B27,Nifty!$A$2:$A$252),Nifty!$L$254)</f>
        <v>16850</v>
      </c>
      <c r="E27" s="1" t="str">
        <f aca="false">E23</f>
        <v>PE</v>
      </c>
      <c r="F27" s="1" t="str">
        <f aca="false">F23</f>
        <v>SELL</v>
      </c>
      <c r="G27" s="14" t="n">
        <v>84.75</v>
      </c>
      <c r="I27" s="14" t="n">
        <v>0.05</v>
      </c>
      <c r="J27" s="14" t="n">
        <f aca="false">IF(F27="SELL",(G27-I27)*50,(I27-G27)*50)</f>
        <v>4235</v>
      </c>
      <c r="L27" s="16" t="n">
        <f aca="false">J27+L26</f>
        <v>7134.99999999999</v>
      </c>
      <c r="N27" s="1" t="n">
        <v>20</v>
      </c>
      <c r="O27" s="1" t="n">
        <f aca="false">N27*2</f>
        <v>40</v>
      </c>
      <c r="P27" s="1" t="n">
        <f aca="false">IF(F27="SELL",G27*50*0.05%,I27*50*0.05%)</f>
        <v>2.11875</v>
      </c>
      <c r="Q27" s="1" t="n">
        <f aca="false">(G27+I27)*50*0.053%</f>
        <v>2.2472</v>
      </c>
      <c r="R27" s="1" t="n">
        <f aca="false">(O27+S27+Q27)*18%</f>
        <v>7.6052592</v>
      </c>
      <c r="S27" s="1" t="n">
        <f aca="false">(10/10000000)*(G27+I27)*50</f>
        <v>0.00424</v>
      </c>
      <c r="T27" s="1" t="n">
        <f aca="false">IF(F27="SELL",I27*0.003%,G27*0.003%)</f>
        <v>1.5E-006</v>
      </c>
      <c r="U27" s="1" t="n">
        <f aca="false">SUM(P27:T27)</f>
        <v>11.9754507</v>
      </c>
      <c r="V27" s="1" t="n">
        <f aca="false">J27-O27-U27</f>
        <v>4183.0245493</v>
      </c>
      <c r="W27" s="1" t="n">
        <f aca="false">W26+V27</f>
        <v>5744.3918689</v>
      </c>
      <c r="Y27" s="13" t="n">
        <v>26</v>
      </c>
      <c r="Z27" s="14" t="n">
        <v>2457.5</v>
      </c>
      <c r="AA27" s="14" t="n">
        <f aca="false">IF(Z27&gt;0,1,0)</f>
        <v>1</v>
      </c>
      <c r="AB27" s="14" t="n">
        <f aca="false">IF(AA27=1,Z27,0)</f>
        <v>2457.5</v>
      </c>
      <c r="AC27" s="14" t="n">
        <f aca="false">IF(Z27&lt;0,1,0)</f>
        <v>0</v>
      </c>
      <c r="AD27" s="14" t="n">
        <f aca="false">IF(AC27=1,Z27,0)</f>
        <v>0</v>
      </c>
      <c r="AE27" s="14" t="n">
        <f aca="false">IF(AA27=1,IF(AE26&gt;0,AE26+1,1),0)</f>
        <v>2</v>
      </c>
      <c r="AF27" s="15" t="n">
        <f aca="false">IF(AC27=1,IF(AF26&gt;0,AF26+1,1),0)</f>
        <v>0</v>
      </c>
    </row>
    <row r="28" customFormat="false" ht="15" hidden="false" customHeight="false" outlineLevel="0" collapsed="false">
      <c r="A28" s="1" t="n">
        <f aca="false">A24+1</f>
        <v>7.3</v>
      </c>
      <c r="B28" s="4" t="n">
        <v>44641</v>
      </c>
      <c r="C28" s="12" t="n">
        <f aca="false">C24+7</f>
        <v>44644</v>
      </c>
      <c r="D28" s="1" t="n">
        <f aca="false">INDEX(Nifty!$A$3:$K$253,MATCH('Iron Condor (Hedge)'!B28,Nifty!$A$3:$A$253),Nifty!$L$255)</f>
        <v>17650</v>
      </c>
      <c r="E28" s="1" t="str">
        <f aca="false">E24</f>
        <v>CE</v>
      </c>
      <c r="F28" s="1" t="str">
        <f aca="false">F24</f>
        <v>BUY</v>
      </c>
      <c r="G28" s="14" t="n">
        <v>28.1</v>
      </c>
      <c r="I28" s="14" t="n">
        <v>0.05</v>
      </c>
      <c r="J28" s="14" t="n">
        <f aca="false">IF(F28="SELL",(G28-I28)*50,(I28-G28)*50)</f>
        <v>-1402.5</v>
      </c>
      <c r="L28" s="16" t="n">
        <f aca="false">J28+L27</f>
        <v>5732.49999999999</v>
      </c>
      <c r="N28" s="1" t="n">
        <v>20</v>
      </c>
      <c r="O28" s="1" t="n">
        <f aca="false">N28*2</f>
        <v>40</v>
      </c>
      <c r="P28" s="1" t="n">
        <f aca="false">IF(F28="SELL",G28*50*0.05%,I28*50*0.05%)</f>
        <v>0.00125</v>
      </c>
      <c r="Q28" s="1" t="n">
        <f aca="false">(G28+I28)*50*0.053%</f>
        <v>0.745975</v>
      </c>
      <c r="R28" s="1" t="n">
        <f aca="false">(O28+S28+Q28)*18%</f>
        <v>7.33452885</v>
      </c>
      <c r="S28" s="1" t="n">
        <f aca="false">(10/10000000)*(G28+I28)*50</f>
        <v>0.0014075</v>
      </c>
      <c r="T28" s="1" t="n">
        <f aca="false">IF(F28="SELL",I28*0.003%,G28*0.003%)</f>
        <v>0.000843</v>
      </c>
      <c r="U28" s="1" t="n">
        <f aca="false">SUM(P28:T28)</f>
        <v>8.08400435</v>
      </c>
      <c r="V28" s="1" t="n">
        <f aca="false">J28-O28-U28</f>
        <v>-1450.58400435</v>
      </c>
      <c r="W28" s="1" t="n">
        <f aca="false">W27+V28</f>
        <v>4293.80786454999</v>
      </c>
      <c r="Y28" s="13" t="n">
        <v>27</v>
      </c>
      <c r="Z28" s="14" t="n">
        <v>2642.5</v>
      </c>
      <c r="AA28" s="14" t="n">
        <f aca="false">IF(Z28&gt;0,1,0)</f>
        <v>1</v>
      </c>
      <c r="AB28" s="14" t="n">
        <f aca="false">IF(AA28=1,Z28,0)</f>
        <v>2642.5</v>
      </c>
      <c r="AC28" s="14" t="n">
        <f aca="false">IF(Z28&lt;0,1,0)</f>
        <v>0</v>
      </c>
      <c r="AD28" s="14" t="n">
        <f aca="false">IF(AC28=1,Z28,0)</f>
        <v>0</v>
      </c>
      <c r="AE28" s="14" t="n">
        <f aca="false">IF(AA28=1,IF(AE27&gt;0,AE27+1,1),0)</f>
        <v>3</v>
      </c>
      <c r="AF28" s="15" t="n">
        <f aca="false">IF(AC28=1,IF(AF27&gt;0,AF27+1,1),0)</f>
        <v>0</v>
      </c>
    </row>
    <row r="29" customFormat="false" ht="15" hidden="false" customHeight="false" outlineLevel="0" collapsed="false">
      <c r="A29" s="16" t="n">
        <f aca="false">A25+1</f>
        <v>7.4</v>
      </c>
      <c r="B29" s="17" t="n">
        <v>44641</v>
      </c>
      <c r="C29" s="18" t="n">
        <f aca="false">C25+7</f>
        <v>44644</v>
      </c>
      <c r="D29" s="16" t="n">
        <f aca="false">INDEX(Nifty!$A$4:$K$254,MATCH('Iron Condor (Hedge)'!B29,Nifty!$A$4:$A$254),Nifty!$L$256)</f>
        <v>16600</v>
      </c>
      <c r="E29" s="16" t="str">
        <f aca="false">E25</f>
        <v>PE</v>
      </c>
      <c r="F29" s="16" t="str">
        <f aca="false">F25</f>
        <v>BUY</v>
      </c>
      <c r="G29" s="16" t="n">
        <v>39.9</v>
      </c>
      <c r="H29" s="16" t="n">
        <f aca="false">G26+G27-G28-G29</f>
        <v>98</v>
      </c>
      <c r="I29" s="16" t="n">
        <v>0.05</v>
      </c>
      <c r="J29" s="16" t="n">
        <f aca="false">IF(F29="SELL",(G29-I29)*50,(I29-G29)*50)</f>
        <v>-1992.5</v>
      </c>
      <c r="K29" s="16" t="n">
        <f aca="false">SUM(J26:J29)</f>
        <v>4897.5</v>
      </c>
      <c r="L29" s="16" t="n">
        <f aca="false">J29+L28</f>
        <v>3739.99999999999</v>
      </c>
      <c r="M29" s="1" t="n">
        <f aca="false">IF(K29+M25&lt;0,K29+M25,0)</f>
        <v>-2745.00000000001</v>
      </c>
      <c r="N29" s="1" t="n">
        <v>20</v>
      </c>
      <c r="O29" s="1" t="n">
        <f aca="false">N29*2</f>
        <v>40</v>
      </c>
      <c r="P29" s="1" t="n">
        <f aca="false">IF(F29="SELL",G29*50*0.05%,I29*50*0.05%)</f>
        <v>0.00125</v>
      </c>
      <c r="Q29" s="1" t="n">
        <f aca="false">(G29+I29)*50*0.053%</f>
        <v>1.058675</v>
      </c>
      <c r="R29" s="1" t="n">
        <f aca="false">(O29+S29+Q29)*18%</f>
        <v>7.39092105</v>
      </c>
      <c r="S29" s="1" t="n">
        <f aca="false">(10/10000000)*(G29+I29)*50</f>
        <v>0.0019975</v>
      </c>
      <c r="T29" s="1" t="n">
        <f aca="false">IF(F29="SELL",I29*0.003%,G29*0.003%)</f>
        <v>0.001197</v>
      </c>
      <c r="U29" s="1" t="n">
        <f aca="false">SUM(P29:T29)</f>
        <v>8.45404055</v>
      </c>
      <c r="V29" s="1" t="n">
        <f aca="false">J29-O29-U29</f>
        <v>-2040.95404055</v>
      </c>
      <c r="W29" s="1" t="n">
        <f aca="false">W28+V29</f>
        <v>2252.85382399999</v>
      </c>
      <c r="Y29" s="13" t="n">
        <v>28</v>
      </c>
      <c r="Z29" s="14" t="n">
        <v>1395</v>
      </c>
      <c r="AA29" s="14" t="n">
        <f aca="false">IF(Z29&gt;0,1,0)</f>
        <v>1</v>
      </c>
      <c r="AB29" s="14" t="n">
        <f aca="false">IF(AA29=1,Z29,0)</f>
        <v>1395</v>
      </c>
      <c r="AC29" s="14" t="n">
        <f aca="false">IF(Z29&lt;0,1,0)</f>
        <v>0</v>
      </c>
      <c r="AD29" s="14" t="n">
        <f aca="false">IF(AC29=1,Z29,0)</f>
        <v>0</v>
      </c>
      <c r="AE29" s="14" t="n">
        <f aca="false">IF(AA29=1,IF(AE28&gt;0,AE28+1,1),0)</f>
        <v>4</v>
      </c>
      <c r="AF29" s="15" t="n">
        <f aca="false">IF(AC29=1,IF(AF28&gt;0,AF28+1,1),0)</f>
        <v>0</v>
      </c>
    </row>
    <row r="30" customFormat="false" ht="15" hidden="false" customHeight="false" outlineLevel="0" collapsed="false">
      <c r="A30" s="1" t="n">
        <f aca="false">A26+1</f>
        <v>8.1</v>
      </c>
      <c r="B30" s="4" t="n">
        <v>44645</v>
      </c>
      <c r="C30" s="12" t="n">
        <f aca="false">C26+7</f>
        <v>44651</v>
      </c>
      <c r="D30" s="1" t="n">
        <f aca="false">INDEX(Nifty!$A$1:$K$251,MATCH('Iron Condor (Hedge)'!B30,Nifty!$A$1:$A$251),Nifty!$L$253)</f>
        <v>17450</v>
      </c>
      <c r="E30" s="1" t="str">
        <f aca="false">E26</f>
        <v>CE</v>
      </c>
      <c r="F30" s="1" t="str">
        <f aca="false">F26</f>
        <v>SELL</v>
      </c>
      <c r="G30" s="14" t="n">
        <v>66.45</v>
      </c>
      <c r="I30" s="14" t="n">
        <v>19.45</v>
      </c>
      <c r="J30" s="14" t="n">
        <f aca="false">IF(F30="SELL",(G30-I30)*50,(I30-G30)*50)</f>
        <v>2350</v>
      </c>
      <c r="L30" s="14" t="n">
        <f aca="false">J30+L29</f>
        <v>6089.99999999999</v>
      </c>
      <c r="N30" s="1" t="n">
        <v>20</v>
      </c>
      <c r="O30" s="1" t="n">
        <f aca="false">N30*2</f>
        <v>40</v>
      </c>
      <c r="P30" s="1" t="n">
        <f aca="false">IF(F30="SELL",G30*50*0.05%,I30*50*0.05%)</f>
        <v>1.66125</v>
      </c>
      <c r="Q30" s="1" t="n">
        <f aca="false">(G30+I30)*50*0.053%</f>
        <v>2.27635</v>
      </c>
      <c r="R30" s="1" t="n">
        <f aca="false">(O30+S30+Q30)*18%</f>
        <v>7.6105161</v>
      </c>
      <c r="S30" s="1" t="n">
        <f aca="false">(10/10000000)*(G30+I30)*50</f>
        <v>0.004295</v>
      </c>
      <c r="T30" s="1" t="n">
        <f aca="false">IF(F30="SELL",I30*0.003%,G30*0.003%)</f>
        <v>0.0005835</v>
      </c>
      <c r="U30" s="1" t="n">
        <f aca="false">SUM(P30:T30)</f>
        <v>11.5529946</v>
      </c>
      <c r="V30" s="1" t="n">
        <f aca="false">J30-O30-U30</f>
        <v>2298.4470054</v>
      </c>
      <c r="W30" s="1" t="n">
        <f aca="false">W29+V30</f>
        <v>4551.30082939999</v>
      </c>
      <c r="Y30" s="13" t="n">
        <v>29</v>
      </c>
      <c r="Z30" s="14" t="n">
        <v>2315</v>
      </c>
      <c r="AA30" s="14" t="n">
        <f aca="false">IF(Z30&gt;0,1,0)</f>
        <v>1</v>
      </c>
      <c r="AB30" s="14" t="n">
        <f aca="false">IF(AA30=1,Z30,0)</f>
        <v>2315</v>
      </c>
      <c r="AC30" s="14" t="n">
        <f aca="false">IF(Z30&lt;0,1,0)</f>
        <v>0</v>
      </c>
      <c r="AD30" s="14" t="n">
        <f aca="false">IF(AC30=1,Z30,0)</f>
        <v>0</v>
      </c>
      <c r="AE30" s="14" t="n">
        <f aca="false">IF(AA30=1,IF(AE29&gt;0,AE29+1,1),0)</f>
        <v>5</v>
      </c>
      <c r="AF30" s="15" t="n">
        <f aca="false">IF(AC30=1,IF(AF29&gt;0,AF29+1,1),0)</f>
        <v>0</v>
      </c>
    </row>
    <row r="31" customFormat="false" ht="15" hidden="false" customHeight="false" outlineLevel="0" collapsed="false">
      <c r="A31" s="1" t="n">
        <f aca="false">A27+1</f>
        <v>8.2</v>
      </c>
      <c r="B31" s="4" t="n">
        <v>44645</v>
      </c>
      <c r="C31" s="12" t="n">
        <f aca="false">C27+7</f>
        <v>44651</v>
      </c>
      <c r="D31" s="1" t="n">
        <f aca="false">INDEX(Nifty!$A$2:$K$252,MATCH('Iron Condor (Hedge)'!B31,Nifty!$A$2:$A$252),Nifty!$L$254)</f>
        <v>16900</v>
      </c>
      <c r="E31" s="1" t="str">
        <f aca="false">E27</f>
        <v>PE</v>
      </c>
      <c r="F31" s="1" t="str">
        <f aca="false">F27</f>
        <v>SELL</v>
      </c>
      <c r="G31" s="14" t="n">
        <v>86.1</v>
      </c>
      <c r="I31" s="14" t="n">
        <v>0.1</v>
      </c>
      <c r="J31" s="14" t="n">
        <f aca="false">IF(F31="SELL",(G31-I31)*50,(I31-G31)*50)</f>
        <v>4300</v>
      </c>
      <c r="L31" s="14" t="n">
        <f aca="false">J31+L30</f>
        <v>10390</v>
      </c>
      <c r="N31" s="1" t="n">
        <v>20</v>
      </c>
      <c r="O31" s="1" t="n">
        <f aca="false">N31*2</f>
        <v>40</v>
      </c>
      <c r="P31" s="1" t="n">
        <f aca="false">IF(F31="SELL",G31*50*0.05%,I31*50*0.05%)</f>
        <v>2.1525</v>
      </c>
      <c r="Q31" s="1" t="n">
        <f aca="false">(G31+I31)*50*0.053%</f>
        <v>2.2843</v>
      </c>
      <c r="R31" s="1" t="n">
        <f aca="false">(O31+S31+Q31)*18%</f>
        <v>7.6119498</v>
      </c>
      <c r="S31" s="1" t="n">
        <f aca="false">(10/10000000)*(G31+I31)*50</f>
        <v>0.00431</v>
      </c>
      <c r="T31" s="1" t="n">
        <f aca="false">IF(F31="SELL",I31*0.003%,G31*0.003%)</f>
        <v>3E-006</v>
      </c>
      <c r="U31" s="1" t="n">
        <f aca="false">SUM(P31:T31)</f>
        <v>12.0530628</v>
      </c>
      <c r="V31" s="1" t="n">
        <f aca="false">J31-O31-U31</f>
        <v>4247.9469372</v>
      </c>
      <c r="W31" s="1" t="n">
        <f aca="false">W30+V31</f>
        <v>8799.24776659999</v>
      </c>
      <c r="Y31" s="13" t="n">
        <v>30</v>
      </c>
      <c r="Z31" s="14" t="n">
        <v>3082.5</v>
      </c>
      <c r="AA31" s="14" t="n">
        <f aca="false">IF(Z31&gt;0,1,0)</f>
        <v>1</v>
      </c>
      <c r="AB31" s="14" t="n">
        <f aca="false">IF(AA31=1,Z31,0)</f>
        <v>3082.5</v>
      </c>
      <c r="AC31" s="14" t="n">
        <f aca="false">IF(Z31&lt;0,1,0)</f>
        <v>0</v>
      </c>
      <c r="AD31" s="14" t="n">
        <f aca="false">IF(AC31=1,Z31,0)</f>
        <v>0</v>
      </c>
      <c r="AE31" s="14" t="n">
        <f aca="false">IF(AA31=1,IF(AE30&gt;0,AE30+1,1),0)</f>
        <v>6</v>
      </c>
      <c r="AF31" s="15" t="n">
        <f aca="false">IF(AC31=1,IF(AF30&gt;0,AF30+1,1),0)</f>
        <v>0</v>
      </c>
    </row>
    <row r="32" customFormat="false" ht="15" hidden="false" customHeight="false" outlineLevel="0" collapsed="false">
      <c r="A32" s="1" t="n">
        <f aca="false">A28+1</f>
        <v>8.3</v>
      </c>
      <c r="B32" s="4" t="n">
        <v>44645</v>
      </c>
      <c r="C32" s="12" t="n">
        <f aca="false">C28+7</f>
        <v>44651</v>
      </c>
      <c r="D32" s="1" t="n">
        <f aca="false">INDEX(Nifty!$A$3:$K$253,MATCH('Iron Condor (Hedge)'!B32,Nifty!$A$3:$A$253),Nifty!$L$255)</f>
        <v>17700</v>
      </c>
      <c r="E32" s="1" t="str">
        <f aca="false">E28</f>
        <v>CE</v>
      </c>
      <c r="F32" s="1" t="str">
        <f aca="false">F28</f>
        <v>BUY</v>
      </c>
      <c r="G32" s="14" t="n">
        <v>21.7</v>
      </c>
      <c r="I32" s="14" t="n">
        <v>0.1</v>
      </c>
      <c r="J32" s="14" t="n">
        <f aca="false">IF(F32="SELL",(G32-I32)*50,(I32-G32)*50)</f>
        <v>-1080</v>
      </c>
      <c r="L32" s="14" t="n">
        <f aca="false">J32+L31</f>
        <v>9310</v>
      </c>
      <c r="N32" s="1" t="n">
        <v>20</v>
      </c>
      <c r="O32" s="1" t="n">
        <f aca="false">N32*2</f>
        <v>40</v>
      </c>
      <c r="P32" s="1" t="n">
        <f aca="false">IF(F32="SELL",G32*50*0.05%,I32*50*0.05%)</f>
        <v>0.0025</v>
      </c>
      <c r="Q32" s="1" t="n">
        <f aca="false">(G32+I32)*50*0.053%</f>
        <v>0.5777</v>
      </c>
      <c r="R32" s="1" t="n">
        <f aca="false">(O32+S32+Q32)*18%</f>
        <v>7.3041822</v>
      </c>
      <c r="S32" s="1" t="n">
        <f aca="false">(10/10000000)*(G32+I32)*50</f>
        <v>0.00109</v>
      </c>
      <c r="T32" s="1" t="n">
        <f aca="false">IF(F32="SELL",I32*0.003%,G32*0.003%)</f>
        <v>0.000651</v>
      </c>
      <c r="U32" s="1" t="n">
        <f aca="false">SUM(P32:T32)</f>
        <v>7.8861232</v>
      </c>
      <c r="V32" s="1" t="n">
        <f aca="false">J32-O32-U32</f>
        <v>-1127.8861232</v>
      </c>
      <c r="W32" s="1" t="n">
        <f aca="false">W31+V32</f>
        <v>7671.36164339999</v>
      </c>
      <c r="Y32" s="13" t="n">
        <v>31</v>
      </c>
      <c r="Z32" s="14" t="n">
        <v>3522.5</v>
      </c>
      <c r="AA32" s="14" t="n">
        <f aca="false">IF(Z32&gt;0,1,0)</f>
        <v>1</v>
      </c>
      <c r="AB32" s="14" t="n">
        <f aca="false">IF(AA32=1,Z32,0)</f>
        <v>3522.5</v>
      </c>
      <c r="AC32" s="14" t="n">
        <f aca="false">IF(Z32&lt;0,1,0)</f>
        <v>0</v>
      </c>
      <c r="AD32" s="14" t="n">
        <f aca="false">IF(AC32=1,Z32,0)</f>
        <v>0</v>
      </c>
      <c r="AE32" s="14" t="n">
        <f aca="false">IF(AA32=1,IF(AE31&gt;0,AE31+1,1),0)</f>
        <v>7</v>
      </c>
      <c r="AF32" s="15" t="n">
        <f aca="false">IF(AC32=1,IF(AF31&gt;0,AF31+1,1),0)</f>
        <v>0</v>
      </c>
    </row>
    <row r="33" customFormat="false" ht="15" hidden="false" customHeight="false" outlineLevel="0" collapsed="false">
      <c r="A33" s="16" t="n">
        <f aca="false">A29+1</f>
        <v>8.4</v>
      </c>
      <c r="B33" s="17" t="n">
        <v>44645</v>
      </c>
      <c r="C33" s="18" t="n">
        <f aca="false">C29+7</f>
        <v>44651</v>
      </c>
      <c r="D33" s="16" t="n">
        <f aca="false">INDEX(Nifty!$A$4:$K$254,MATCH('Iron Condor (Hedge)'!B33,Nifty!$A$4:$A$254),Nifty!$L$256)</f>
        <v>16650</v>
      </c>
      <c r="E33" s="16" t="str">
        <f aca="false">E29</f>
        <v>PE</v>
      </c>
      <c r="F33" s="16" t="str">
        <f aca="false">F29</f>
        <v>BUY</v>
      </c>
      <c r="G33" s="16" t="n">
        <v>40.3</v>
      </c>
      <c r="H33" s="16" t="n">
        <f aca="false">G30+G31-G32-G33</f>
        <v>90.55</v>
      </c>
      <c r="I33" s="16" t="n">
        <v>0.05</v>
      </c>
      <c r="J33" s="16" t="n">
        <f aca="false">IF(F33="SELL",(G33-I33)*50,(I33-G33)*50)</f>
        <v>-2012.5</v>
      </c>
      <c r="K33" s="16" t="n">
        <f aca="false">SUM(J30:J33)</f>
        <v>3557.5</v>
      </c>
      <c r="L33" s="16" t="n">
        <f aca="false">J33+L32</f>
        <v>7297.49999999999</v>
      </c>
      <c r="M33" s="1" t="n">
        <f aca="false">IF(K33+M29&lt;0,K33+M29,0)</f>
        <v>0</v>
      </c>
      <c r="N33" s="1" t="n">
        <v>20</v>
      </c>
      <c r="O33" s="1" t="n">
        <f aca="false">N33*2</f>
        <v>40</v>
      </c>
      <c r="P33" s="1" t="n">
        <f aca="false">IF(F33="SELL",G33*50*0.05%,I33*50*0.05%)</f>
        <v>0.00125</v>
      </c>
      <c r="Q33" s="1" t="n">
        <f aca="false">(G33+I33)*50*0.053%</f>
        <v>1.069275</v>
      </c>
      <c r="R33" s="1" t="n">
        <f aca="false">(O33+S33+Q33)*18%</f>
        <v>7.39283265</v>
      </c>
      <c r="S33" s="1" t="n">
        <f aca="false">(10/10000000)*(G33+I33)*50</f>
        <v>0.0020175</v>
      </c>
      <c r="T33" s="1" t="n">
        <f aca="false">IF(F33="SELL",I33*0.003%,G33*0.003%)</f>
        <v>0.001209</v>
      </c>
      <c r="U33" s="1" t="n">
        <f aca="false">SUM(P33:T33)</f>
        <v>8.46658415</v>
      </c>
      <c r="V33" s="1" t="n">
        <f aca="false">J33-O33-U33</f>
        <v>-2060.96658415</v>
      </c>
      <c r="W33" s="1" t="n">
        <f aca="false">W32+V33</f>
        <v>5610.39505924999</v>
      </c>
      <c r="Y33" s="13" t="n">
        <v>32</v>
      </c>
      <c r="Z33" s="14" t="n">
        <v>2965</v>
      </c>
      <c r="AA33" s="14" t="n">
        <f aca="false">IF(Z33&gt;0,1,0)</f>
        <v>1</v>
      </c>
      <c r="AB33" s="14" t="n">
        <f aca="false">IF(AA33=1,Z33,0)</f>
        <v>2965</v>
      </c>
      <c r="AC33" s="14" t="n">
        <f aca="false">IF(Z33&lt;0,1,0)</f>
        <v>0</v>
      </c>
      <c r="AD33" s="14" t="n">
        <f aca="false">IF(AC33=1,Z33,0)</f>
        <v>0</v>
      </c>
      <c r="AE33" s="14" t="n">
        <f aca="false">IF(AA33=1,IF(AE32&gt;0,AE32+1,1),0)</f>
        <v>8</v>
      </c>
      <c r="AF33" s="15" t="n">
        <f aca="false">IF(AC33=1,IF(AF32&gt;0,AF32+1,1),0)</f>
        <v>0</v>
      </c>
    </row>
    <row r="34" customFormat="false" ht="15" hidden="false" customHeight="false" outlineLevel="0" collapsed="false">
      <c r="A34" s="1" t="n">
        <f aca="false">A30+1</f>
        <v>9.1</v>
      </c>
      <c r="B34" s="4" t="n">
        <f aca="false">B30+7</f>
        <v>44652</v>
      </c>
      <c r="C34" s="12" t="n">
        <f aca="false">C30+7</f>
        <v>44658</v>
      </c>
      <c r="D34" s="1" t="n">
        <f aca="false">INDEX(Nifty!$A$1:$K$251,MATCH('Iron Condor (Hedge)'!B34,Nifty!$A$1:$A$251),Nifty!$L$253)</f>
        <v>17950</v>
      </c>
      <c r="E34" s="1" t="str">
        <f aca="false">E30</f>
        <v>CE</v>
      </c>
      <c r="F34" s="1" t="str">
        <f aca="false">F30</f>
        <v>SELL</v>
      </c>
      <c r="G34" s="14" t="n">
        <v>31.8</v>
      </c>
      <c r="I34" s="14" t="n">
        <v>0.15</v>
      </c>
      <c r="J34" s="14" t="n">
        <f aca="false">IF(F34="SELL",(G34-I34)*50,(I34-G34)*50)</f>
        <v>1582.5</v>
      </c>
      <c r="L34" s="14" t="n">
        <f aca="false">J34+L33</f>
        <v>8880</v>
      </c>
      <c r="N34" s="1" t="n">
        <v>20</v>
      </c>
      <c r="O34" s="1" t="n">
        <f aca="false">N34*2</f>
        <v>40</v>
      </c>
      <c r="P34" s="1" t="n">
        <f aca="false">IF(F34="SELL",G34*50*0.05%,I34*50*0.05%)</f>
        <v>0.795</v>
      </c>
      <c r="Q34" s="1" t="n">
        <f aca="false">(G34+I34)*50*0.053%</f>
        <v>0.846675</v>
      </c>
      <c r="R34" s="1" t="n">
        <f aca="false">(O34+S34+Q34)*18%</f>
        <v>7.35268905</v>
      </c>
      <c r="S34" s="1" t="n">
        <f aca="false">(10/10000000)*(G34+I34)*50</f>
        <v>0.0015975</v>
      </c>
      <c r="T34" s="1" t="n">
        <f aca="false">IF(F34="SELL",I34*0.003%,G34*0.003%)</f>
        <v>4.5E-006</v>
      </c>
      <c r="U34" s="1" t="n">
        <f aca="false">SUM(P34:T34)</f>
        <v>8.99596605</v>
      </c>
      <c r="V34" s="1" t="n">
        <f aca="false">J34-O34-U34</f>
        <v>1533.50403395</v>
      </c>
      <c r="W34" s="1" t="n">
        <f aca="false">W33+V34</f>
        <v>7143.89909319999</v>
      </c>
      <c r="Y34" s="13" t="n">
        <v>33</v>
      </c>
      <c r="Z34" s="14" t="n">
        <v>4132.5</v>
      </c>
      <c r="AA34" s="14" t="n">
        <f aca="false">IF(Z34&gt;0,1,0)</f>
        <v>1</v>
      </c>
      <c r="AB34" s="14" t="n">
        <f aca="false">IF(AA34=1,Z34,0)</f>
        <v>4132.5</v>
      </c>
      <c r="AC34" s="14" t="n">
        <f aca="false">IF(Z34&lt;0,1,0)</f>
        <v>0</v>
      </c>
      <c r="AD34" s="14" t="n">
        <f aca="false">IF(AC34=1,Z34,0)</f>
        <v>0</v>
      </c>
      <c r="AE34" s="14" t="n">
        <f aca="false">IF(AA34=1,IF(AE33&gt;0,AE33+1,1),0)</f>
        <v>9</v>
      </c>
      <c r="AF34" s="15" t="n">
        <f aca="false">IF(AC34=1,IF(AF33&gt;0,AF33+1,1),0)</f>
        <v>0</v>
      </c>
    </row>
    <row r="35" customFormat="false" ht="15" hidden="false" customHeight="false" outlineLevel="0" collapsed="false">
      <c r="A35" s="1" t="n">
        <f aca="false">A31+1</f>
        <v>9.2</v>
      </c>
      <c r="B35" s="4" t="n">
        <f aca="false">B31+7</f>
        <v>44652</v>
      </c>
      <c r="C35" s="12" t="n">
        <f aca="false">C31+7</f>
        <v>44658</v>
      </c>
      <c r="D35" s="1" t="n">
        <f aca="false">INDEX(Nifty!$A$2:$K$252,MATCH('Iron Condor (Hedge)'!B35,Nifty!$A$2:$A$252),Nifty!$L$254)</f>
        <v>17400</v>
      </c>
      <c r="E35" s="1" t="str">
        <f aca="false">E31</f>
        <v>PE</v>
      </c>
      <c r="F35" s="1" t="str">
        <f aca="false">F31</f>
        <v>SELL</v>
      </c>
      <c r="G35" s="14" t="n">
        <v>51.7</v>
      </c>
      <c r="I35" s="14" t="n">
        <v>0.05</v>
      </c>
      <c r="J35" s="14" t="n">
        <f aca="false">IF(F35="SELL",(G35-I35)*50,(I35-G35)*50)</f>
        <v>2582.5</v>
      </c>
      <c r="L35" s="14" t="n">
        <f aca="false">J35+L34</f>
        <v>11462.5</v>
      </c>
      <c r="N35" s="1" t="n">
        <v>20</v>
      </c>
      <c r="O35" s="1" t="n">
        <f aca="false">N35*2</f>
        <v>40</v>
      </c>
      <c r="P35" s="1" t="n">
        <f aca="false">IF(F35="SELL",G35*50*0.05%,I35*50*0.05%)</f>
        <v>1.2925</v>
      </c>
      <c r="Q35" s="1" t="n">
        <f aca="false">(G35+I35)*50*0.053%</f>
        <v>1.371375</v>
      </c>
      <c r="R35" s="1" t="n">
        <f aca="false">(O35+S35+Q35)*18%</f>
        <v>7.44731325</v>
      </c>
      <c r="S35" s="1" t="n">
        <f aca="false">(10/10000000)*(G35+I35)*50</f>
        <v>0.0025875</v>
      </c>
      <c r="T35" s="1" t="n">
        <f aca="false">IF(F35="SELL",I35*0.003%,G35*0.003%)</f>
        <v>1.5E-006</v>
      </c>
      <c r="U35" s="1" t="n">
        <f aca="false">SUM(P35:T35)</f>
        <v>10.11377725</v>
      </c>
      <c r="V35" s="1" t="n">
        <f aca="false">J35-O35-U35</f>
        <v>2532.38622275</v>
      </c>
      <c r="W35" s="1" t="n">
        <f aca="false">W34+V35</f>
        <v>9676.28531594999</v>
      </c>
      <c r="Y35" s="13" t="n">
        <v>34</v>
      </c>
      <c r="Z35" s="14" t="n">
        <v>-6580</v>
      </c>
      <c r="AA35" s="14" t="n">
        <f aca="false">IF(Z35&gt;0,1,0)</f>
        <v>0</v>
      </c>
      <c r="AB35" s="14" t="n">
        <f aca="false">IF(AA35=1,Z35,0)</f>
        <v>0</v>
      </c>
      <c r="AC35" s="14" t="n">
        <f aca="false">IF(Z35&lt;0,1,0)</f>
        <v>1</v>
      </c>
      <c r="AD35" s="14" t="n">
        <f aca="false">IF(AC35=1,Z35,0)</f>
        <v>-6580</v>
      </c>
      <c r="AE35" s="14" t="n">
        <f aca="false">IF(AA35=1,IF(AE34&gt;0,AE34+1,1),0)</f>
        <v>0</v>
      </c>
      <c r="AF35" s="15" t="n">
        <f aca="false">IF(AC35=1,IF(AF34&gt;0,AF34+1,1),0)</f>
        <v>1</v>
      </c>
    </row>
    <row r="36" customFormat="false" ht="15" hidden="false" customHeight="false" outlineLevel="0" collapsed="false">
      <c r="A36" s="1" t="n">
        <f aca="false">A32+1</f>
        <v>9.3</v>
      </c>
      <c r="B36" s="4" t="n">
        <f aca="false">B32+7</f>
        <v>44652</v>
      </c>
      <c r="C36" s="12" t="n">
        <f aca="false">C32+7</f>
        <v>44658</v>
      </c>
      <c r="D36" s="1" t="n">
        <f aca="false">INDEX(Nifty!$A$3:$K$253,MATCH('Iron Condor (Hedge)'!B36,Nifty!$A$3:$A$253),Nifty!$L$255)</f>
        <v>18200</v>
      </c>
      <c r="E36" s="1" t="str">
        <f aca="false">E32</f>
        <v>CE</v>
      </c>
      <c r="F36" s="1" t="str">
        <f aca="false">F32</f>
        <v>BUY</v>
      </c>
      <c r="G36" s="14" t="n">
        <v>4.6</v>
      </c>
      <c r="I36" s="14" t="n">
        <v>0.15</v>
      </c>
      <c r="J36" s="14" t="n">
        <f aca="false">IF(F36="SELL",(G36-I36)*50,(I36-G36)*50)</f>
        <v>-222.5</v>
      </c>
      <c r="L36" s="14" t="n">
        <f aca="false">J36+L35</f>
        <v>11240</v>
      </c>
      <c r="N36" s="1" t="n">
        <v>20</v>
      </c>
      <c r="O36" s="1" t="n">
        <f aca="false">N36*2</f>
        <v>40</v>
      </c>
      <c r="P36" s="1" t="n">
        <f aca="false">IF(F36="SELL",G36*50*0.05%,I36*50*0.05%)</f>
        <v>0.00375</v>
      </c>
      <c r="Q36" s="1" t="n">
        <f aca="false">(G36+I36)*50*0.053%</f>
        <v>0.125875</v>
      </c>
      <c r="R36" s="1" t="n">
        <f aca="false">(O36+S36+Q36)*18%</f>
        <v>7.22270025</v>
      </c>
      <c r="S36" s="1" t="n">
        <f aca="false">(10/10000000)*(G36+I36)*50</f>
        <v>0.0002375</v>
      </c>
      <c r="T36" s="1" t="n">
        <f aca="false">IF(F36="SELL",I36*0.003%,G36*0.003%)</f>
        <v>0.000138</v>
      </c>
      <c r="U36" s="1" t="n">
        <f aca="false">SUM(P36:T36)</f>
        <v>7.35270075</v>
      </c>
      <c r="V36" s="1" t="n">
        <f aca="false">J36-O36-U36</f>
        <v>-269.85270075</v>
      </c>
      <c r="W36" s="1" t="n">
        <f aca="false">W35+V36</f>
        <v>9406.43261519999</v>
      </c>
      <c r="Y36" s="13" t="n">
        <v>35</v>
      </c>
      <c r="Z36" s="14" t="n">
        <v>3030</v>
      </c>
      <c r="AA36" s="14" t="n">
        <f aca="false">IF(Z36&gt;0,1,0)</f>
        <v>1</v>
      </c>
      <c r="AB36" s="14" t="n">
        <f aca="false">IF(AA36=1,Z36,0)</f>
        <v>3030</v>
      </c>
      <c r="AC36" s="14" t="n">
        <f aca="false">IF(Z36&lt;0,1,0)</f>
        <v>0</v>
      </c>
      <c r="AD36" s="14" t="n">
        <f aca="false">IF(AC36=1,Z36,0)</f>
        <v>0</v>
      </c>
      <c r="AE36" s="14" t="n">
        <f aca="false">IF(AA36=1,IF(AE35&gt;0,AE35+1,1),0)</f>
        <v>1</v>
      </c>
      <c r="AF36" s="15" t="n">
        <f aca="false">IF(AC36=1,IF(AF35&gt;0,AF35+1,1),0)</f>
        <v>0</v>
      </c>
    </row>
    <row r="37" customFormat="false" ht="15" hidden="false" customHeight="false" outlineLevel="0" collapsed="false">
      <c r="A37" s="16" t="n">
        <f aca="false">A33+1</f>
        <v>9.4</v>
      </c>
      <c r="B37" s="17" t="n">
        <f aca="false">B33+7</f>
        <v>44652</v>
      </c>
      <c r="C37" s="18" t="n">
        <f aca="false">C33+7</f>
        <v>44658</v>
      </c>
      <c r="D37" s="16" t="n">
        <f aca="false">INDEX(Nifty!$A$4:$K$254,MATCH('Iron Condor (Hedge)'!B37,Nifty!$A$4:$A$254),Nifty!$L$256)</f>
        <v>17150</v>
      </c>
      <c r="E37" s="16" t="str">
        <f aca="false">E33</f>
        <v>PE</v>
      </c>
      <c r="F37" s="16" t="str">
        <f aca="false">F33</f>
        <v>BUY</v>
      </c>
      <c r="G37" s="16" t="n">
        <v>23.05</v>
      </c>
      <c r="H37" s="16" t="n">
        <f aca="false">G34+G35-G36-G37</f>
        <v>55.85</v>
      </c>
      <c r="I37" s="16" t="n">
        <v>0.05</v>
      </c>
      <c r="J37" s="16" t="n">
        <f aca="false">IF(F37="SELL",(G37-I37)*50,(I37-G37)*50)</f>
        <v>-1150</v>
      </c>
      <c r="K37" s="16" t="n">
        <f aca="false">SUM(J34:J37)</f>
        <v>2792.5</v>
      </c>
      <c r="L37" s="14" t="n">
        <f aca="false">J37+L36</f>
        <v>10090</v>
      </c>
      <c r="M37" s="1" t="n">
        <f aca="false">IF(K37+M33&lt;0,K37+M33,0)</f>
        <v>0</v>
      </c>
      <c r="N37" s="1" t="n">
        <v>20</v>
      </c>
      <c r="O37" s="1" t="n">
        <f aca="false">N37*2</f>
        <v>40</v>
      </c>
      <c r="P37" s="1" t="n">
        <f aca="false">IF(F37="SELL",G37*50*0.05%,I37*50*0.05%)</f>
        <v>0.00125</v>
      </c>
      <c r="Q37" s="1" t="n">
        <f aca="false">(G37+I37)*50*0.053%</f>
        <v>0.61215</v>
      </c>
      <c r="R37" s="1" t="n">
        <f aca="false">(O37+S37+Q37)*18%</f>
        <v>7.3103949</v>
      </c>
      <c r="S37" s="1" t="n">
        <f aca="false">(10/10000000)*(G37+I37)*50</f>
        <v>0.001155</v>
      </c>
      <c r="T37" s="1" t="n">
        <f aca="false">IF(F37="SELL",I37*0.003%,G37*0.003%)</f>
        <v>0.0006915</v>
      </c>
      <c r="U37" s="1" t="n">
        <f aca="false">SUM(P37:T37)</f>
        <v>7.9256414</v>
      </c>
      <c r="V37" s="1" t="n">
        <f aca="false">J37-O37-U37</f>
        <v>-1197.9256414</v>
      </c>
      <c r="W37" s="1" t="n">
        <f aca="false">W36+V37</f>
        <v>8208.5069738</v>
      </c>
      <c r="Y37" s="13" t="n">
        <v>36</v>
      </c>
      <c r="Z37" s="14" t="n">
        <v>1087.5</v>
      </c>
      <c r="AA37" s="14" t="n">
        <f aca="false">IF(Z37&gt;0,1,0)</f>
        <v>1</v>
      </c>
      <c r="AB37" s="14" t="n">
        <f aca="false">IF(AA37=1,Z37,0)</f>
        <v>1087.5</v>
      </c>
      <c r="AC37" s="14" t="n">
        <f aca="false">IF(Z37&lt;0,1,0)</f>
        <v>0</v>
      </c>
      <c r="AD37" s="14" t="n">
        <f aca="false">IF(AC37=1,Z37,0)</f>
        <v>0</v>
      </c>
      <c r="AE37" s="14" t="n">
        <f aca="false">IF(AA37=1,IF(AE36&gt;0,AE36+1,1),0)</f>
        <v>2</v>
      </c>
      <c r="AF37" s="15" t="n">
        <f aca="false">IF(AC37=1,IF(AF36&gt;0,AF36+1,1),0)</f>
        <v>0</v>
      </c>
    </row>
    <row r="38" customFormat="false" ht="15" hidden="false" customHeight="false" outlineLevel="0" collapsed="false">
      <c r="A38" s="1" t="n">
        <f aca="false">A34+1</f>
        <v>10.1</v>
      </c>
      <c r="B38" s="4" t="n">
        <f aca="false">B34+7</f>
        <v>44659</v>
      </c>
      <c r="C38" s="12" t="n">
        <v>44664</v>
      </c>
      <c r="D38" s="1" t="n">
        <f aca="false">INDEX(Nifty!$A$1:$K$251,MATCH('Iron Condor (Hedge)'!B38,Nifty!$A$1:$A$251),Nifty!$L$253)</f>
        <v>18050</v>
      </c>
      <c r="E38" s="1" t="str">
        <f aca="false">E34</f>
        <v>CE</v>
      </c>
      <c r="F38" s="1" t="str">
        <f aca="false">F34</f>
        <v>SELL</v>
      </c>
      <c r="G38" s="14" t="n">
        <v>38.9</v>
      </c>
      <c r="I38" s="14" t="n">
        <v>0.05</v>
      </c>
      <c r="J38" s="14" t="n">
        <f aca="false">IF(F38="SELL",(G38-I38)*50,(I38-G38)*50)</f>
        <v>1942.5</v>
      </c>
      <c r="L38" s="14" t="n">
        <f aca="false">J38+L37</f>
        <v>12032.5</v>
      </c>
      <c r="N38" s="1" t="n">
        <v>20</v>
      </c>
      <c r="O38" s="1" t="n">
        <f aca="false">N38*2</f>
        <v>40</v>
      </c>
      <c r="P38" s="1" t="n">
        <f aca="false">IF(F38="SELL",G38*50*0.05%,I38*50*0.05%)</f>
        <v>0.9725</v>
      </c>
      <c r="Q38" s="1" t="n">
        <f aca="false">(G38+I38)*50*0.053%</f>
        <v>1.032175</v>
      </c>
      <c r="R38" s="1" t="n">
        <f aca="false">(O38+S38+Q38)*18%</f>
        <v>7.38614205</v>
      </c>
      <c r="S38" s="1" t="n">
        <f aca="false">(10/10000000)*(G38+I38)*50</f>
        <v>0.0019475</v>
      </c>
      <c r="T38" s="1" t="n">
        <f aca="false">IF(F38="SELL",I38*0.003%,G38*0.003%)</f>
        <v>1.5E-006</v>
      </c>
      <c r="U38" s="1" t="n">
        <f aca="false">SUM(P38:T38)</f>
        <v>9.39276605</v>
      </c>
      <c r="V38" s="1" t="n">
        <f aca="false">J38-O38-U38</f>
        <v>1893.10723395</v>
      </c>
      <c r="W38" s="1" t="n">
        <f aca="false">W37+V38</f>
        <v>10101.61420775</v>
      </c>
      <c r="Y38" s="13" t="n">
        <v>37</v>
      </c>
      <c r="Z38" s="14" t="n">
        <v>-2042.5</v>
      </c>
      <c r="AA38" s="14" t="n">
        <f aca="false">IF(Z38&gt;0,1,0)</f>
        <v>0</v>
      </c>
      <c r="AB38" s="14" t="n">
        <f aca="false">IF(AA38=1,Z38,0)</f>
        <v>0</v>
      </c>
      <c r="AC38" s="14" t="n">
        <f aca="false">IF(Z38&lt;0,1,0)</f>
        <v>1</v>
      </c>
      <c r="AD38" s="14" t="n">
        <f aca="false">IF(AC38=1,Z38,0)</f>
        <v>-2042.5</v>
      </c>
      <c r="AE38" s="14" t="n">
        <f aca="false">IF(AA38=1,IF(AE37&gt;0,AE37+1,1),0)</f>
        <v>0</v>
      </c>
      <c r="AF38" s="15" t="n">
        <f aca="false">IF(AC38=1,IF(AF37&gt;0,AF37+1,1),0)</f>
        <v>1</v>
      </c>
    </row>
    <row r="39" customFormat="false" ht="15" hidden="false" customHeight="false" outlineLevel="0" collapsed="false">
      <c r="A39" s="1" t="n">
        <f aca="false">A35+1</f>
        <v>10.2</v>
      </c>
      <c r="B39" s="4" t="n">
        <f aca="false">B35+7</f>
        <v>44659</v>
      </c>
      <c r="C39" s="12" t="n">
        <v>44664</v>
      </c>
      <c r="D39" s="1" t="n">
        <f aca="false">INDEX(Nifty!$A$2:$K$252,MATCH('Iron Condor (Hedge)'!B39,Nifty!$A$2:$A$252),Nifty!$L$254)</f>
        <v>17500</v>
      </c>
      <c r="E39" s="1" t="str">
        <f aca="false">E35</f>
        <v>PE</v>
      </c>
      <c r="F39" s="1" t="str">
        <f aca="false">F35</f>
        <v>SELL</v>
      </c>
      <c r="G39" s="14" t="n">
        <v>33.15</v>
      </c>
      <c r="I39" s="14" t="n">
        <v>26.95</v>
      </c>
      <c r="J39" s="14" t="n">
        <f aca="false">IF(F39="SELL",(G39-I39)*50,(I39-G39)*50)</f>
        <v>310</v>
      </c>
      <c r="L39" s="14" t="n">
        <f aca="false">J39+L38</f>
        <v>12342.5</v>
      </c>
      <c r="N39" s="1" t="n">
        <v>20</v>
      </c>
      <c r="O39" s="1" t="n">
        <f aca="false">N39*2</f>
        <v>40</v>
      </c>
      <c r="P39" s="1" t="n">
        <f aca="false">IF(F39="SELL",G39*50*0.05%,I39*50*0.05%)</f>
        <v>0.82875</v>
      </c>
      <c r="Q39" s="1" t="n">
        <f aca="false">(G39+I39)*50*0.053%</f>
        <v>1.59265</v>
      </c>
      <c r="R39" s="1" t="n">
        <f aca="false">(O39+S39+Q39)*18%</f>
        <v>7.4872179</v>
      </c>
      <c r="S39" s="1" t="n">
        <f aca="false">(10/10000000)*(G39+I39)*50</f>
        <v>0.003005</v>
      </c>
      <c r="T39" s="1" t="n">
        <f aca="false">IF(F39="SELL",I39*0.003%,G39*0.003%)</f>
        <v>0.0008085</v>
      </c>
      <c r="U39" s="1" t="n">
        <f aca="false">SUM(P39:T39)</f>
        <v>9.9124314</v>
      </c>
      <c r="V39" s="1" t="n">
        <f aca="false">J39-O39-U39</f>
        <v>260.0875686</v>
      </c>
      <c r="W39" s="1" t="n">
        <f aca="false">W38+V39</f>
        <v>10361.70177635</v>
      </c>
      <c r="Y39" s="13" t="n">
        <v>38</v>
      </c>
      <c r="Z39" s="14" t="n">
        <v>1940</v>
      </c>
      <c r="AA39" s="14" t="n">
        <f aca="false">IF(Z39&gt;0,1,0)</f>
        <v>1</v>
      </c>
      <c r="AB39" s="14" t="n">
        <f aca="false">IF(AA39=1,Z39,0)</f>
        <v>1940</v>
      </c>
      <c r="AC39" s="14" t="n">
        <f aca="false">IF(Z39&lt;0,1,0)</f>
        <v>0</v>
      </c>
      <c r="AD39" s="14" t="n">
        <f aca="false">IF(AC39=1,Z39,0)</f>
        <v>0</v>
      </c>
      <c r="AE39" s="14" t="n">
        <f aca="false">IF(AA39=1,IF(AE38&gt;0,AE38+1,1),0)</f>
        <v>1</v>
      </c>
      <c r="AF39" s="15" t="n">
        <f aca="false">IF(AC39=1,IF(AF38&gt;0,AF38+1,1),0)</f>
        <v>0</v>
      </c>
    </row>
    <row r="40" customFormat="false" ht="15" hidden="false" customHeight="false" outlineLevel="0" collapsed="false">
      <c r="A40" s="1" t="n">
        <f aca="false">A36+1</f>
        <v>10.3</v>
      </c>
      <c r="B40" s="4" t="n">
        <f aca="false">B36+7</f>
        <v>44659</v>
      </c>
      <c r="C40" s="12" t="n">
        <v>44664</v>
      </c>
      <c r="D40" s="1" t="n">
        <f aca="false">INDEX(Nifty!$A$3:$K$253,MATCH('Iron Condor (Hedge)'!B40,Nifty!$A$3:$A$253),Nifty!$L$255)</f>
        <v>18300</v>
      </c>
      <c r="E40" s="1" t="str">
        <f aca="false">E36</f>
        <v>CE</v>
      </c>
      <c r="F40" s="1" t="str">
        <f aca="false">F36</f>
        <v>BUY</v>
      </c>
      <c r="G40" s="14" t="n">
        <v>9.8</v>
      </c>
      <c r="I40" s="14" t="n">
        <v>0.05</v>
      </c>
      <c r="J40" s="14" t="n">
        <f aca="false">IF(F40="SELL",(G40-I40)*50,(I40-G40)*50)</f>
        <v>-487.5</v>
      </c>
      <c r="L40" s="14" t="n">
        <f aca="false">J40+L39</f>
        <v>11855</v>
      </c>
      <c r="N40" s="1" t="n">
        <v>20</v>
      </c>
      <c r="O40" s="1" t="n">
        <f aca="false">N40*2</f>
        <v>40</v>
      </c>
      <c r="P40" s="1" t="n">
        <f aca="false">IF(F40="SELL",G40*50*0.05%,I40*50*0.05%)</f>
        <v>0.00125</v>
      </c>
      <c r="Q40" s="1" t="n">
        <f aca="false">(G40+I40)*50*0.053%</f>
        <v>0.261025</v>
      </c>
      <c r="R40" s="1" t="n">
        <f aca="false">(O40+S40+Q40)*18%</f>
        <v>7.24707315</v>
      </c>
      <c r="S40" s="1" t="n">
        <f aca="false">(10/10000000)*(G40+I40)*50</f>
        <v>0.0004925</v>
      </c>
      <c r="T40" s="1" t="n">
        <f aca="false">IF(F40="SELL",I40*0.003%,G40*0.003%)</f>
        <v>0.000294</v>
      </c>
      <c r="U40" s="1" t="n">
        <f aca="false">SUM(P40:T40)</f>
        <v>7.51013465</v>
      </c>
      <c r="V40" s="1" t="n">
        <f aca="false">J40-O40-U40</f>
        <v>-535.01013465</v>
      </c>
      <c r="W40" s="1" t="n">
        <f aca="false">W39+V40</f>
        <v>9826.6916417</v>
      </c>
      <c r="Y40" s="13" t="n">
        <v>39</v>
      </c>
      <c r="Z40" s="14" t="n">
        <v>2360</v>
      </c>
      <c r="AA40" s="14" t="n">
        <f aca="false">IF(Z40&gt;0,1,0)</f>
        <v>1</v>
      </c>
      <c r="AB40" s="14" t="n">
        <f aca="false">IF(AA40=1,Z40,0)</f>
        <v>2360</v>
      </c>
      <c r="AC40" s="14" t="n">
        <f aca="false">IF(Z40&lt;0,1,0)</f>
        <v>0</v>
      </c>
      <c r="AD40" s="14" t="n">
        <f aca="false">IF(AC40=1,Z40,0)</f>
        <v>0</v>
      </c>
      <c r="AE40" s="14" t="n">
        <f aca="false">IF(AA40=1,IF(AE39&gt;0,AE39+1,1),0)</f>
        <v>2</v>
      </c>
      <c r="AF40" s="15" t="n">
        <f aca="false">IF(AC40=1,IF(AF39&gt;0,AF39+1,1),0)</f>
        <v>0</v>
      </c>
    </row>
    <row r="41" customFormat="false" ht="15" hidden="false" customHeight="false" outlineLevel="0" collapsed="false">
      <c r="A41" s="16" t="n">
        <f aca="false">A37+1</f>
        <v>10.4</v>
      </c>
      <c r="B41" s="17" t="n">
        <f aca="false">B37+7</f>
        <v>44659</v>
      </c>
      <c r="C41" s="12" t="n">
        <v>44664</v>
      </c>
      <c r="D41" s="16" t="n">
        <f aca="false">INDEX(Nifty!$A$4:$K$254,MATCH('Iron Condor (Hedge)'!B41,Nifty!$A$4:$A$254),Nifty!$L$256)</f>
        <v>17250</v>
      </c>
      <c r="E41" s="16" t="str">
        <f aca="false">E37</f>
        <v>PE</v>
      </c>
      <c r="F41" s="16" t="str">
        <f aca="false">F37</f>
        <v>BUY</v>
      </c>
      <c r="G41" s="16" t="n">
        <v>10.85</v>
      </c>
      <c r="H41" s="16" t="n">
        <f aca="false">G38+G39-G40-G41</f>
        <v>51.4</v>
      </c>
      <c r="I41" s="16" t="n">
        <v>0.05</v>
      </c>
      <c r="J41" s="16" t="n">
        <f aca="false">IF(F41="SELL",(G41-I41)*50,(I41-G41)*50)</f>
        <v>-540</v>
      </c>
      <c r="K41" s="16" t="n">
        <f aca="false">SUM(J38:J41)</f>
        <v>1225</v>
      </c>
      <c r="L41" s="14" t="n">
        <f aca="false">J41+L40</f>
        <v>11315</v>
      </c>
      <c r="M41" s="1" t="n">
        <f aca="false">IF(K41+M37&lt;0,K41+M37,0)</f>
        <v>0</v>
      </c>
      <c r="N41" s="1" t="n">
        <v>20</v>
      </c>
      <c r="O41" s="1" t="n">
        <f aca="false">N41*2</f>
        <v>40</v>
      </c>
      <c r="P41" s="1" t="n">
        <f aca="false">IF(F41="SELL",G41*50*0.05%,I41*50*0.05%)</f>
        <v>0.00125</v>
      </c>
      <c r="Q41" s="1" t="n">
        <f aca="false">(G41+I41)*50*0.053%</f>
        <v>0.28885</v>
      </c>
      <c r="R41" s="1" t="n">
        <f aca="false">(O41+S41+Q41)*18%</f>
        <v>7.2520911</v>
      </c>
      <c r="S41" s="1" t="n">
        <f aca="false">(10/10000000)*(G41+I41)*50</f>
        <v>0.000545</v>
      </c>
      <c r="T41" s="1" t="n">
        <f aca="false">IF(F41="SELL",I41*0.003%,G41*0.003%)</f>
        <v>0.0003255</v>
      </c>
      <c r="U41" s="1" t="n">
        <f aca="false">SUM(P41:T41)</f>
        <v>7.5430616</v>
      </c>
      <c r="V41" s="1" t="n">
        <f aca="false">J41-O41-U41</f>
        <v>-587.5430616</v>
      </c>
      <c r="W41" s="1" t="n">
        <f aca="false">W40+V41</f>
        <v>9239.1485801</v>
      </c>
      <c r="Y41" s="13" t="n">
        <v>40</v>
      </c>
      <c r="Z41" s="14" t="n">
        <v>2227.5</v>
      </c>
      <c r="AA41" s="14" t="n">
        <f aca="false">IF(Z41&gt;0,1,0)</f>
        <v>1</v>
      </c>
      <c r="AB41" s="14" t="n">
        <f aca="false">IF(AA41=1,Z41,0)</f>
        <v>2227.5</v>
      </c>
      <c r="AC41" s="14" t="n">
        <f aca="false">IF(Z41&lt;0,1,0)</f>
        <v>0</v>
      </c>
      <c r="AD41" s="14" t="n">
        <f aca="false">IF(AC41=1,Z41,0)</f>
        <v>0</v>
      </c>
      <c r="AE41" s="14" t="n">
        <f aca="false">IF(AA41=1,IF(AE40&gt;0,AE40+1,1),0)</f>
        <v>3</v>
      </c>
      <c r="AF41" s="15" t="n">
        <f aca="false">IF(AC41=1,IF(AF40&gt;0,AF40+1,1),0)</f>
        <v>0</v>
      </c>
    </row>
    <row r="42" customFormat="false" ht="15" hidden="false" customHeight="false" outlineLevel="0" collapsed="false">
      <c r="A42" s="1" t="n">
        <f aca="false">A38+1</f>
        <v>11.1</v>
      </c>
      <c r="B42" s="4" t="n">
        <v>44669</v>
      </c>
      <c r="C42" s="12" t="n">
        <v>44672</v>
      </c>
      <c r="D42" s="1" t="n">
        <f aca="false">INDEX(Nifty!$A$1:$K$251,MATCH('Iron Condor (Hedge)'!B42,Nifty!$A$1:$A$251),Nifty!$L$253)</f>
        <v>17450</v>
      </c>
      <c r="E42" s="1" t="str">
        <f aca="false">E38</f>
        <v>CE</v>
      </c>
      <c r="F42" s="1" t="str">
        <f aca="false">F38</f>
        <v>SELL</v>
      </c>
      <c r="G42" s="14" t="n">
        <v>34.3</v>
      </c>
      <c r="I42" s="14" t="n">
        <v>0.15</v>
      </c>
      <c r="J42" s="14" t="n">
        <f aca="false">IF(F42="SELL",(G42-I42)*50,(I42-G42)*50)</f>
        <v>1707.5</v>
      </c>
      <c r="L42" s="14" t="n">
        <f aca="false">J42+L41</f>
        <v>13022.5</v>
      </c>
      <c r="N42" s="1" t="n">
        <v>20</v>
      </c>
      <c r="O42" s="1" t="n">
        <f aca="false">N42*2</f>
        <v>40</v>
      </c>
      <c r="P42" s="1" t="n">
        <f aca="false">IF(F42="SELL",G42*50*0.05%,I42*50*0.05%)</f>
        <v>0.8575</v>
      </c>
      <c r="Q42" s="1" t="n">
        <f aca="false">(G42+I42)*50*0.053%</f>
        <v>0.912925</v>
      </c>
      <c r="R42" s="1" t="n">
        <f aca="false">(O42+S42+Q42)*18%</f>
        <v>7.36463655</v>
      </c>
      <c r="S42" s="1" t="n">
        <f aca="false">(10/10000000)*(G42+I42)*50</f>
        <v>0.0017225</v>
      </c>
      <c r="T42" s="1" t="n">
        <f aca="false">IF(F42="SELL",I42*0.003%,G42*0.003%)</f>
        <v>4.5E-006</v>
      </c>
      <c r="U42" s="1" t="n">
        <f aca="false">SUM(P42:T42)</f>
        <v>9.13678855</v>
      </c>
      <c r="V42" s="1" t="n">
        <f aca="false">J42-O42-U42</f>
        <v>1658.36321145</v>
      </c>
      <c r="W42" s="1" t="n">
        <f aca="false">W41+V42</f>
        <v>10897.51179155</v>
      </c>
      <c r="Y42" s="13" t="n">
        <v>41</v>
      </c>
      <c r="Z42" s="14" t="n">
        <v>1797.5</v>
      </c>
      <c r="AA42" s="14" t="n">
        <f aca="false">IF(Z42&gt;0,1,0)</f>
        <v>1</v>
      </c>
      <c r="AB42" s="14" t="n">
        <f aca="false">IF(AA42=1,Z42,0)</f>
        <v>1797.5</v>
      </c>
      <c r="AC42" s="14" t="n">
        <f aca="false">IF(Z42&lt;0,1,0)</f>
        <v>0</v>
      </c>
      <c r="AD42" s="14" t="n">
        <f aca="false">IF(AC42=1,Z42,0)</f>
        <v>0</v>
      </c>
      <c r="AE42" s="14" t="n">
        <f aca="false">IF(AA42=1,IF(AE41&gt;0,AE41+1,1),0)</f>
        <v>4</v>
      </c>
      <c r="AF42" s="15" t="n">
        <f aca="false">IF(AC42=1,IF(AF41&gt;0,AF41+1,1),0)</f>
        <v>0</v>
      </c>
    </row>
    <row r="43" customFormat="false" ht="15" hidden="false" customHeight="false" outlineLevel="0" collapsed="false">
      <c r="A43" s="1" t="n">
        <f aca="false">A39+1</f>
        <v>11.2</v>
      </c>
      <c r="B43" s="4" t="n">
        <v>44669</v>
      </c>
      <c r="C43" s="12" t="n">
        <v>44672</v>
      </c>
      <c r="D43" s="1" t="n">
        <f aca="false">INDEX(Nifty!$A$2:$K$252,MATCH('Iron Condor (Hedge)'!B43,Nifty!$A$2:$A$252),Nifty!$L$254)</f>
        <v>16900</v>
      </c>
      <c r="E43" s="1" t="str">
        <f aca="false">E39</f>
        <v>PE</v>
      </c>
      <c r="F43" s="1" t="str">
        <f aca="false">F39</f>
        <v>SELL</v>
      </c>
      <c r="G43" s="14" t="n">
        <v>33.15</v>
      </c>
      <c r="I43" s="14" t="n">
        <v>0.1</v>
      </c>
      <c r="J43" s="14" t="n">
        <f aca="false">IF(F43="SELL",(G43-I43)*50,(I43-G43)*50)</f>
        <v>1652.5</v>
      </c>
      <c r="L43" s="14" t="n">
        <f aca="false">J43+L42</f>
        <v>14675</v>
      </c>
      <c r="N43" s="1" t="n">
        <v>20</v>
      </c>
      <c r="O43" s="1" t="n">
        <f aca="false">N43*2</f>
        <v>40</v>
      </c>
      <c r="P43" s="1" t="n">
        <f aca="false">IF(F43="SELL",G43*50*0.05%,I43*50*0.05%)</f>
        <v>0.82875</v>
      </c>
      <c r="Q43" s="1" t="n">
        <f aca="false">(G43+I43)*50*0.053%</f>
        <v>0.881125</v>
      </c>
      <c r="R43" s="1" t="n">
        <f aca="false">(O43+S43+Q43)*18%</f>
        <v>7.35890175</v>
      </c>
      <c r="S43" s="1" t="n">
        <f aca="false">(10/10000000)*(G43+I43)*50</f>
        <v>0.0016625</v>
      </c>
      <c r="T43" s="1" t="n">
        <f aca="false">IF(F43="SELL",I43*0.003%,G43*0.003%)</f>
        <v>3E-006</v>
      </c>
      <c r="U43" s="1" t="n">
        <f aca="false">SUM(P43:T43)</f>
        <v>9.07044225</v>
      </c>
      <c r="V43" s="1" t="n">
        <f aca="false">J43-O43-U43</f>
        <v>1603.42955775</v>
      </c>
      <c r="W43" s="1" t="n">
        <f aca="false">W42+V43</f>
        <v>12500.9413493</v>
      </c>
      <c r="Y43" s="13" t="n">
        <v>42</v>
      </c>
      <c r="Z43" s="14" t="n">
        <v>1637.5</v>
      </c>
      <c r="AA43" s="14" t="n">
        <f aca="false">IF(Z43&gt;0,1,0)</f>
        <v>1</v>
      </c>
      <c r="AB43" s="14" t="n">
        <f aca="false">IF(AA43=1,Z43,0)</f>
        <v>1637.5</v>
      </c>
      <c r="AC43" s="14" t="n">
        <f aca="false">IF(Z43&lt;0,1,0)</f>
        <v>0</v>
      </c>
      <c r="AD43" s="14" t="n">
        <f aca="false">IF(AC43=1,Z43,0)</f>
        <v>0</v>
      </c>
      <c r="AE43" s="14" t="n">
        <f aca="false">IF(AA43=1,IF(AE42&gt;0,AE42+1,1),0)</f>
        <v>5</v>
      </c>
      <c r="AF43" s="15" t="n">
        <f aca="false">IF(AC43=1,IF(AF42&gt;0,AF42+1,1),0)</f>
        <v>0</v>
      </c>
    </row>
    <row r="44" customFormat="false" ht="15" hidden="false" customHeight="false" outlineLevel="0" collapsed="false">
      <c r="A44" s="1" t="n">
        <f aca="false">A40+1</f>
        <v>11.3</v>
      </c>
      <c r="B44" s="4" t="n">
        <v>44669</v>
      </c>
      <c r="C44" s="12" t="n">
        <v>44672</v>
      </c>
      <c r="D44" s="1" t="n">
        <f aca="false">INDEX(Nifty!$A$3:$K$253,MATCH('Iron Condor (Hedge)'!B44,Nifty!$A$3:$A$253),Nifty!$L$255)</f>
        <v>17700</v>
      </c>
      <c r="E44" s="1" t="str">
        <f aca="false">E40</f>
        <v>CE</v>
      </c>
      <c r="F44" s="1" t="str">
        <f aca="false">F40</f>
        <v>BUY</v>
      </c>
      <c r="G44" s="14" t="n">
        <v>8.5</v>
      </c>
      <c r="I44" s="14" t="n">
        <v>0.1</v>
      </c>
      <c r="J44" s="14" t="n">
        <f aca="false">IF(F44="SELL",(G44-I44)*50,(I44-G44)*50)</f>
        <v>-420</v>
      </c>
      <c r="L44" s="14" t="n">
        <f aca="false">J44+L43</f>
        <v>14255</v>
      </c>
      <c r="N44" s="1" t="n">
        <v>20</v>
      </c>
      <c r="O44" s="1" t="n">
        <f aca="false">N44*2</f>
        <v>40</v>
      </c>
      <c r="P44" s="1" t="n">
        <f aca="false">IF(F44="SELL",G44*50*0.05%,I44*50*0.05%)</f>
        <v>0.0025</v>
      </c>
      <c r="Q44" s="1" t="n">
        <f aca="false">(G44+I44)*50*0.053%</f>
        <v>0.2279</v>
      </c>
      <c r="R44" s="1" t="n">
        <f aca="false">(O44+S44+Q44)*18%</f>
        <v>7.2410994</v>
      </c>
      <c r="S44" s="1" t="n">
        <f aca="false">(10/10000000)*(G44+I44)*50</f>
        <v>0.00043</v>
      </c>
      <c r="T44" s="1" t="n">
        <f aca="false">IF(F44="SELL",I44*0.003%,G44*0.003%)</f>
        <v>0.000255</v>
      </c>
      <c r="U44" s="1" t="n">
        <f aca="false">SUM(P44:T44)</f>
        <v>7.4721844</v>
      </c>
      <c r="V44" s="1" t="n">
        <f aca="false">J44-O44-U44</f>
        <v>-467.4721844</v>
      </c>
      <c r="W44" s="1" t="n">
        <f aca="false">W43+V44</f>
        <v>12033.4691649</v>
      </c>
      <c r="Y44" s="13" t="n">
        <v>43</v>
      </c>
      <c r="Z44" s="14" t="n">
        <v>485</v>
      </c>
      <c r="AA44" s="14" t="n">
        <f aca="false">IF(Z44&gt;0,1,0)</f>
        <v>1</v>
      </c>
      <c r="AB44" s="14" t="n">
        <f aca="false">IF(AA44=1,Z44,0)</f>
        <v>485</v>
      </c>
      <c r="AC44" s="14" t="n">
        <f aca="false">IF(Z44&lt;0,1,0)</f>
        <v>0</v>
      </c>
      <c r="AD44" s="14" t="n">
        <f aca="false">IF(AC44=1,Z44,0)</f>
        <v>0</v>
      </c>
      <c r="AE44" s="14" t="n">
        <f aca="false">IF(AA44=1,IF(AE43&gt;0,AE43+1,1),0)</f>
        <v>6</v>
      </c>
      <c r="AF44" s="15" t="n">
        <f aca="false">IF(AC44=1,IF(AF43&gt;0,AF43+1,1),0)</f>
        <v>0</v>
      </c>
    </row>
    <row r="45" customFormat="false" ht="15" hidden="false" customHeight="false" outlineLevel="0" collapsed="false">
      <c r="A45" s="16" t="n">
        <f aca="false">A41+1</f>
        <v>11.4</v>
      </c>
      <c r="B45" s="17" t="n">
        <v>44669</v>
      </c>
      <c r="C45" s="18" t="n">
        <v>44672</v>
      </c>
      <c r="D45" s="16" t="n">
        <f aca="false">INDEX(Nifty!$A$4:$K$254,MATCH('Iron Condor (Hedge)'!B45,Nifty!$A$4:$A$254),Nifty!$L$256)</f>
        <v>16650</v>
      </c>
      <c r="E45" s="16" t="str">
        <f aca="false">E41</f>
        <v>PE</v>
      </c>
      <c r="F45" s="16" t="str">
        <f aca="false">F41</f>
        <v>BUY</v>
      </c>
      <c r="G45" s="16" t="n">
        <v>10.05</v>
      </c>
      <c r="H45" s="16" t="n">
        <f aca="false">G42+G43-G44-G45</f>
        <v>48.9</v>
      </c>
      <c r="I45" s="16" t="n">
        <v>0.05</v>
      </c>
      <c r="J45" s="16" t="n">
        <f aca="false">IF(F45="SELL",(G45-I45)*50,(I45-G45)*50)</f>
        <v>-500</v>
      </c>
      <c r="K45" s="16" t="n">
        <f aca="false">SUM(J42:J45)</f>
        <v>2440</v>
      </c>
      <c r="L45" s="14" t="n">
        <f aca="false">J45+L44</f>
        <v>13755</v>
      </c>
      <c r="M45" s="1" t="n">
        <f aca="false">IF(K45+M41&lt;0,K45+M41,0)</f>
        <v>0</v>
      </c>
      <c r="N45" s="1" t="n">
        <v>20</v>
      </c>
      <c r="O45" s="1" t="n">
        <f aca="false">N45*2</f>
        <v>40</v>
      </c>
      <c r="P45" s="1" t="n">
        <f aca="false">IF(F45="SELL",G45*50*0.05%,I45*50*0.05%)</f>
        <v>0.00125</v>
      </c>
      <c r="Q45" s="1" t="n">
        <f aca="false">(G45+I45)*50*0.053%</f>
        <v>0.26765</v>
      </c>
      <c r="R45" s="1" t="n">
        <f aca="false">(O45+S45+Q45)*18%</f>
        <v>7.2482679</v>
      </c>
      <c r="S45" s="1" t="n">
        <f aca="false">(10/10000000)*(G45+I45)*50</f>
        <v>0.000505</v>
      </c>
      <c r="T45" s="1" t="n">
        <f aca="false">IF(F45="SELL",I45*0.003%,G45*0.003%)</f>
        <v>0.0003015</v>
      </c>
      <c r="U45" s="1" t="n">
        <f aca="false">SUM(P45:T45)</f>
        <v>7.5179744</v>
      </c>
      <c r="V45" s="1" t="n">
        <f aca="false">J45-O45-U45</f>
        <v>-547.5179744</v>
      </c>
      <c r="W45" s="1" t="n">
        <f aca="false">W44+V45</f>
        <v>11485.9511905</v>
      </c>
      <c r="Y45" s="13" t="n">
        <v>44</v>
      </c>
      <c r="Z45" s="14" t="n">
        <v>1752.5</v>
      </c>
      <c r="AA45" s="14" t="n">
        <f aca="false">IF(Z45&gt;0,1,0)</f>
        <v>1</v>
      </c>
      <c r="AB45" s="14" t="n">
        <f aca="false">IF(AA45=1,Z45,0)</f>
        <v>1752.5</v>
      </c>
      <c r="AC45" s="14" t="n">
        <f aca="false">IF(Z45&lt;0,1,0)</f>
        <v>0</v>
      </c>
      <c r="AD45" s="14" t="n">
        <f aca="false">IF(AC45=1,Z45,0)</f>
        <v>0</v>
      </c>
      <c r="AE45" s="14" t="n">
        <f aca="false">IF(AA45=1,IF(AE44&gt;0,AE44+1,1),0)</f>
        <v>7</v>
      </c>
      <c r="AF45" s="15" t="n">
        <f aca="false">IF(AC45=1,IF(AF44&gt;0,AF44+1,1),0)</f>
        <v>0</v>
      </c>
    </row>
    <row r="46" customFormat="false" ht="15" hidden="false" customHeight="false" outlineLevel="0" collapsed="false">
      <c r="A46" s="1" t="n">
        <f aca="false">A42+1</f>
        <v>12.1</v>
      </c>
      <c r="B46" s="4" t="n">
        <v>44673</v>
      </c>
      <c r="C46" s="12" t="n">
        <f aca="false">C42+7</f>
        <v>44679</v>
      </c>
      <c r="D46" s="1" t="n">
        <f aca="false">INDEX(Nifty!$A$1:$K$251,MATCH('Iron Condor (Hedge)'!B46,Nifty!$A$1:$A$251),Nifty!$L$253)</f>
        <v>17450</v>
      </c>
      <c r="E46" s="1" t="str">
        <f aca="false">E42</f>
        <v>CE</v>
      </c>
      <c r="F46" s="1" t="str">
        <f aca="false">F42</f>
        <v>SELL</v>
      </c>
      <c r="G46" s="14" t="n">
        <v>42.1</v>
      </c>
      <c r="I46" s="14" t="n">
        <v>0.1</v>
      </c>
      <c r="J46" s="14" t="n">
        <f aca="false">IF(F46="SELL",(G46-I46)*50,(I46-G46)*50)</f>
        <v>2100</v>
      </c>
      <c r="L46" s="14" t="n">
        <f aca="false">J46+L45</f>
        <v>15855</v>
      </c>
      <c r="N46" s="1" t="n">
        <v>20</v>
      </c>
      <c r="O46" s="1" t="n">
        <f aca="false">N46*2</f>
        <v>40</v>
      </c>
      <c r="P46" s="1" t="n">
        <f aca="false">IF(F46="SELL",G46*50*0.05%,I46*50*0.05%)</f>
        <v>1.0525</v>
      </c>
      <c r="Q46" s="1" t="n">
        <f aca="false">(G46+I46)*50*0.053%</f>
        <v>1.1183</v>
      </c>
      <c r="R46" s="1" t="n">
        <f aca="false">(O46+S46+Q46)*18%</f>
        <v>7.4016738</v>
      </c>
      <c r="S46" s="1" t="n">
        <f aca="false">(10/10000000)*(G46+I46)*50</f>
        <v>0.00211</v>
      </c>
      <c r="T46" s="1" t="n">
        <f aca="false">IF(F46="SELL",I46*0.003%,G46*0.003%)</f>
        <v>3E-006</v>
      </c>
      <c r="U46" s="1" t="n">
        <f aca="false">SUM(P46:T46)</f>
        <v>9.5745868</v>
      </c>
      <c r="V46" s="1" t="n">
        <f aca="false">J46-O46-U46</f>
        <v>2050.4254132</v>
      </c>
      <c r="W46" s="1" t="n">
        <f aca="false">W45+V46</f>
        <v>13536.3766037</v>
      </c>
      <c r="Y46" s="13" t="n">
        <v>45</v>
      </c>
      <c r="Z46" s="14" t="n">
        <v>1437.5</v>
      </c>
      <c r="AA46" s="14" t="n">
        <f aca="false">IF(Z46&gt;0,1,0)</f>
        <v>1</v>
      </c>
      <c r="AB46" s="14" t="n">
        <f aca="false">IF(AA46=1,Z46,0)</f>
        <v>1437.5</v>
      </c>
      <c r="AC46" s="14" t="n">
        <f aca="false">IF(Z46&lt;0,1,0)</f>
        <v>0</v>
      </c>
      <c r="AD46" s="14" t="n">
        <f aca="false">IF(AC46=1,Z46,0)</f>
        <v>0</v>
      </c>
      <c r="AE46" s="14" t="n">
        <f aca="false">IF(AA46=1,IF(AE45&gt;0,AE45+1,1),0)</f>
        <v>8</v>
      </c>
      <c r="AF46" s="15" t="n">
        <f aca="false">IF(AC46=1,IF(AF45&gt;0,AF45+1,1),0)</f>
        <v>0</v>
      </c>
    </row>
    <row r="47" customFormat="false" ht="15" hidden="false" customHeight="false" outlineLevel="0" collapsed="false">
      <c r="A47" s="1" t="n">
        <f aca="false">A43+1</f>
        <v>12.2</v>
      </c>
      <c r="B47" s="4" t="n">
        <v>44673</v>
      </c>
      <c r="C47" s="12" t="n">
        <f aca="false">C43+7</f>
        <v>44679</v>
      </c>
      <c r="D47" s="1" t="n">
        <f aca="false">INDEX(Nifty!$A$2:$K$252,MATCH('Iron Condor (Hedge)'!B47,Nifty!$A$2:$A$252),Nifty!$L$254)</f>
        <v>16900</v>
      </c>
      <c r="E47" s="1" t="str">
        <f aca="false">E43</f>
        <v>PE</v>
      </c>
      <c r="F47" s="1" t="str">
        <f aca="false">F43</f>
        <v>SELL</v>
      </c>
      <c r="G47" s="14" t="n">
        <v>56.4</v>
      </c>
      <c r="I47" s="14" t="n">
        <v>0.1</v>
      </c>
      <c r="J47" s="14" t="n">
        <f aca="false">IF(F47="SELL",(G47-I47)*50,(I47-G47)*50)</f>
        <v>2815</v>
      </c>
      <c r="L47" s="14" t="n">
        <f aca="false">J47+L46</f>
        <v>18670</v>
      </c>
      <c r="N47" s="1" t="n">
        <v>20</v>
      </c>
      <c r="O47" s="1" t="n">
        <f aca="false">N47*2</f>
        <v>40</v>
      </c>
      <c r="P47" s="1" t="n">
        <f aca="false">IF(F47="SELL",G47*50*0.05%,I47*50*0.05%)</f>
        <v>1.41</v>
      </c>
      <c r="Q47" s="1" t="n">
        <f aca="false">(G47+I47)*50*0.053%</f>
        <v>1.49725</v>
      </c>
      <c r="R47" s="1" t="n">
        <f aca="false">(O47+S47+Q47)*18%</f>
        <v>7.4700135</v>
      </c>
      <c r="S47" s="1" t="n">
        <f aca="false">(10/10000000)*(G47+I47)*50</f>
        <v>0.002825</v>
      </c>
      <c r="T47" s="1" t="n">
        <f aca="false">IF(F47="SELL",I47*0.003%,G47*0.003%)</f>
        <v>3E-006</v>
      </c>
      <c r="U47" s="1" t="n">
        <f aca="false">SUM(P47:T47)</f>
        <v>10.3800915</v>
      </c>
      <c r="V47" s="1" t="n">
        <f aca="false">J47-O47-U47</f>
        <v>2764.6199085</v>
      </c>
      <c r="W47" s="1" t="n">
        <f aca="false">W46+V47</f>
        <v>16300.9965122</v>
      </c>
      <c r="Y47" s="13" t="n">
        <v>46</v>
      </c>
      <c r="Z47" s="14" t="n">
        <v>1685</v>
      </c>
      <c r="AA47" s="14" t="n">
        <f aca="false">IF(Z47&gt;0,1,0)</f>
        <v>1</v>
      </c>
      <c r="AB47" s="14" t="n">
        <f aca="false">IF(AA47=1,Z47,0)</f>
        <v>1685</v>
      </c>
      <c r="AC47" s="14" t="n">
        <f aca="false">IF(Z47&lt;0,1,0)</f>
        <v>0</v>
      </c>
      <c r="AD47" s="14" t="n">
        <f aca="false">IF(AC47=1,Z47,0)</f>
        <v>0</v>
      </c>
      <c r="AE47" s="14" t="n">
        <f aca="false">IF(AA47=1,IF(AE46&gt;0,AE46+1,1),0)</f>
        <v>9</v>
      </c>
      <c r="AF47" s="15" t="n">
        <f aca="false">IF(AC47=1,IF(AF46&gt;0,AF46+1,1),0)</f>
        <v>0</v>
      </c>
    </row>
    <row r="48" customFormat="false" ht="15" hidden="false" customHeight="false" outlineLevel="0" collapsed="false">
      <c r="A48" s="1" t="n">
        <f aca="false">A44+1</f>
        <v>12.3</v>
      </c>
      <c r="B48" s="4" t="n">
        <v>44673</v>
      </c>
      <c r="C48" s="12" t="n">
        <f aca="false">C44+7</f>
        <v>44679</v>
      </c>
      <c r="D48" s="1" t="n">
        <f aca="false">INDEX(Nifty!$A$3:$K$253,MATCH('Iron Condor (Hedge)'!B48,Nifty!$A$3:$A$253),Nifty!$L$255)</f>
        <v>17700</v>
      </c>
      <c r="E48" s="1" t="str">
        <f aca="false">E44</f>
        <v>CE</v>
      </c>
      <c r="F48" s="1" t="str">
        <f aca="false">F44</f>
        <v>BUY</v>
      </c>
      <c r="G48" s="14" t="n">
        <v>11.05</v>
      </c>
      <c r="I48" s="14" t="n">
        <v>0.05</v>
      </c>
      <c r="J48" s="14" t="n">
        <f aca="false">IF(F48="SELL",(G48-I48)*50,(I48-G48)*50)</f>
        <v>-550</v>
      </c>
      <c r="L48" s="14" t="n">
        <f aca="false">J48+L47</f>
        <v>18120</v>
      </c>
      <c r="N48" s="1" t="n">
        <v>20</v>
      </c>
      <c r="O48" s="1" t="n">
        <f aca="false">N48*2</f>
        <v>40</v>
      </c>
      <c r="P48" s="1" t="n">
        <f aca="false">IF(F48="SELL",G48*50*0.05%,I48*50*0.05%)</f>
        <v>0.00125</v>
      </c>
      <c r="Q48" s="1" t="n">
        <f aca="false">(G48+I48)*50*0.053%</f>
        <v>0.29415</v>
      </c>
      <c r="R48" s="1" t="n">
        <f aca="false">(O48+S48+Q48)*18%</f>
        <v>7.2530469</v>
      </c>
      <c r="S48" s="1" t="n">
        <f aca="false">(10/10000000)*(G48+I48)*50</f>
        <v>0.000555</v>
      </c>
      <c r="T48" s="1" t="n">
        <f aca="false">IF(F48="SELL",I48*0.003%,G48*0.003%)</f>
        <v>0.0003315</v>
      </c>
      <c r="U48" s="1" t="n">
        <f aca="false">SUM(P48:T48)</f>
        <v>7.5493334</v>
      </c>
      <c r="V48" s="1" t="n">
        <f aca="false">J48-O48-U48</f>
        <v>-597.5493334</v>
      </c>
      <c r="W48" s="1" t="n">
        <f aca="false">W47+V48</f>
        <v>15703.4471788</v>
      </c>
      <c r="Y48" s="13" t="n">
        <v>47</v>
      </c>
      <c r="Z48" s="14" t="n">
        <v>-1892.5</v>
      </c>
      <c r="AA48" s="14" t="n">
        <f aca="false">IF(Z48&gt;0,1,0)</f>
        <v>0</v>
      </c>
      <c r="AB48" s="14" t="n">
        <f aca="false">IF(AA48=1,Z48,0)</f>
        <v>0</v>
      </c>
      <c r="AC48" s="14" t="n">
        <f aca="false">IF(Z48&lt;0,1,0)</f>
        <v>1</v>
      </c>
      <c r="AD48" s="14" t="n">
        <f aca="false">IF(AC48=1,Z48,0)</f>
        <v>-1892.5</v>
      </c>
      <c r="AE48" s="14" t="n">
        <f aca="false">IF(AA48=1,IF(AE47&gt;0,AE47+1,1),0)</f>
        <v>0</v>
      </c>
      <c r="AF48" s="15" t="n">
        <f aca="false">IF(AC48=1,IF(AF47&gt;0,AF47+1,1),0)</f>
        <v>1</v>
      </c>
    </row>
    <row r="49" customFormat="false" ht="15" hidden="false" customHeight="false" outlineLevel="0" collapsed="false">
      <c r="A49" s="16" t="n">
        <f aca="false">A45+1</f>
        <v>12.4</v>
      </c>
      <c r="B49" s="17" t="n">
        <v>44673</v>
      </c>
      <c r="C49" s="18" t="n">
        <f aca="false">C45+7</f>
        <v>44679</v>
      </c>
      <c r="D49" s="16" t="n">
        <f aca="false">INDEX(Nifty!$A$4:$K$254,MATCH('Iron Condor (Hedge)'!B49,Nifty!$A$4:$A$254),Nifty!$L$256)</f>
        <v>16650</v>
      </c>
      <c r="E49" s="16" t="str">
        <f aca="false">E45</f>
        <v>PE</v>
      </c>
      <c r="F49" s="16" t="str">
        <f aca="false">F45</f>
        <v>BUY</v>
      </c>
      <c r="G49" s="16" t="n">
        <v>23.07</v>
      </c>
      <c r="H49" s="16" t="n">
        <f aca="false">G46+G47-G48-G49</f>
        <v>64.38</v>
      </c>
      <c r="I49" s="16" t="n">
        <v>0.05</v>
      </c>
      <c r="J49" s="16" t="n">
        <f aca="false">IF(F49="SELL",(G49-I49)*50,(I49-G49)*50)</f>
        <v>-1151</v>
      </c>
      <c r="K49" s="16" t="n">
        <f aca="false">SUM(J46:J49)</f>
        <v>3214</v>
      </c>
      <c r="L49" s="14" t="n">
        <f aca="false">J49+L48</f>
        <v>16969</v>
      </c>
      <c r="M49" s="1" t="n">
        <f aca="false">IF(K49+M45&lt;0,K49+M45,0)</f>
        <v>0</v>
      </c>
      <c r="N49" s="1" t="n">
        <v>20</v>
      </c>
      <c r="O49" s="1" t="n">
        <f aca="false">N49*2</f>
        <v>40</v>
      </c>
      <c r="P49" s="1" t="n">
        <f aca="false">IF(F49="SELL",G49*50*0.05%,I49*50*0.05%)</f>
        <v>0.00125</v>
      </c>
      <c r="Q49" s="1" t="n">
        <f aca="false">(G49+I49)*50*0.053%</f>
        <v>0.61268</v>
      </c>
      <c r="R49" s="1" t="n">
        <f aca="false">(O49+S49+Q49)*18%</f>
        <v>7.31049048</v>
      </c>
      <c r="S49" s="1" t="n">
        <f aca="false">(10/10000000)*(G49+I49)*50</f>
        <v>0.001156</v>
      </c>
      <c r="T49" s="1" t="n">
        <f aca="false">IF(F49="SELL",I49*0.003%,G49*0.003%)</f>
        <v>0.0006921</v>
      </c>
      <c r="U49" s="1" t="n">
        <f aca="false">SUM(P49:T49)</f>
        <v>7.92626858</v>
      </c>
      <c r="V49" s="1" t="n">
        <f aca="false">J49-O49-U49</f>
        <v>-1198.92626858</v>
      </c>
      <c r="W49" s="1" t="n">
        <f aca="false">W48+V49</f>
        <v>14504.52091022</v>
      </c>
      <c r="Y49" s="13" t="n">
        <v>48</v>
      </c>
      <c r="Z49" s="14" t="n">
        <v>2095</v>
      </c>
      <c r="AA49" s="14" t="n">
        <f aca="false">IF(Z49&gt;0,1,0)</f>
        <v>1</v>
      </c>
      <c r="AB49" s="14" t="n">
        <f aca="false">IF(AA49=1,Z49,0)</f>
        <v>2095</v>
      </c>
      <c r="AC49" s="14" t="n">
        <f aca="false">IF(Z49&lt;0,1,0)</f>
        <v>0</v>
      </c>
      <c r="AD49" s="14" t="n">
        <f aca="false">IF(AC49=1,Z49,0)</f>
        <v>0</v>
      </c>
      <c r="AE49" s="14" t="n">
        <f aca="false">IF(AA49=1,IF(AE48&gt;0,AE48+1,1),0)</f>
        <v>1</v>
      </c>
      <c r="AF49" s="15" t="n">
        <f aca="false">IF(AC49=1,IF(AF48&gt;0,AF48+1,1),0)</f>
        <v>0</v>
      </c>
    </row>
    <row r="50" customFormat="false" ht="15" hidden="false" customHeight="false" outlineLevel="0" collapsed="false">
      <c r="A50" s="1" t="n">
        <f aca="false">A46+1</f>
        <v>13.1</v>
      </c>
      <c r="B50" s="4" t="n">
        <f aca="false">B46+7</f>
        <v>44680</v>
      </c>
      <c r="C50" s="12" t="n">
        <f aca="false">C46+7</f>
        <v>44686</v>
      </c>
      <c r="D50" s="1" t="n">
        <f aca="false">INDEX(Nifty!$A$1:$K$251,MATCH('Iron Condor (Hedge)'!B50,Nifty!$A$1:$A$251),Nifty!$L$253)</f>
        <v>17400</v>
      </c>
      <c r="E50" s="1" t="str">
        <f aca="false">E46</f>
        <v>CE</v>
      </c>
      <c r="F50" s="1" t="str">
        <f aca="false">F46</f>
        <v>SELL</v>
      </c>
      <c r="G50" s="14" t="n">
        <v>46.6</v>
      </c>
      <c r="I50" s="14" t="n">
        <v>0.1</v>
      </c>
      <c r="J50" s="14" t="n">
        <f aca="false">IF(F50="SELL",(G50-I50)*50,(I50-G50)*50)</f>
        <v>2325</v>
      </c>
      <c r="L50" s="14" t="n">
        <f aca="false">J50+L49</f>
        <v>19294</v>
      </c>
      <c r="N50" s="1" t="n">
        <v>20</v>
      </c>
      <c r="O50" s="1" t="n">
        <f aca="false">N50*2</f>
        <v>40</v>
      </c>
      <c r="P50" s="1" t="n">
        <f aca="false">IF(F50="SELL",G50*50*0.05%,I50*50*0.05%)</f>
        <v>1.165</v>
      </c>
      <c r="Q50" s="1" t="n">
        <f aca="false">(G50+I50)*50*0.053%</f>
        <v>1.23755</v>
      </c>
      <c r="R50" s="1" t="n">
        <f aca="false">(O50+S50+Q50)*18%</f>
        <v>7.4231793</v>
      </c>
      <c r="S50" s="1" t="n">
        <f aca="false">(10/10000000)*(G50+I50)*50</f>
        <v>0.002335</v>
      </c>
      <c r="T50" s="1" t="n">
        <f aca="false">IF(F50="SELL",I50*0.003%,G50*0.003%)</f>
        <v>3E-006</v>
      </c>
      <c r="U50" s="1" t="n">
        <f aca="false">SUM(P50:T50)</f>
        <v>9.8280673</v>
      </c>
      <c r="V50" s="1" t="n">
        <f aca="false">J50-O50-U50</f>
        <v>2275.1719327</v>
      </c>
      <c r="W50" s="1" t="n">
        <f aca="false">W49+V50</f>
        <v>16779.69284292</v>
      </c>
      <c r="Y50" s="13" t="n">
        <v>49</v>
      </c>
      <c r="Z50" s="14" t="n">
        <v>1937.5</v>
      </c>
      <c r="AA50" s="14" t="n">
        <f aca="false">IF(Z50&gt;0,1,0)</f>
        <v>1</v>
      </c>
      <c r="AB50" s="14" t="n">
        <f aca="false">IF(AA50=1,Z50,0)</f>
        <v>1937.5</v>
      </c>
      <c r="AC50" s="14" t="n">
        <f aca="false">IF(Z50&lt;0,1,0)</f>
        <v>0</v>
      </c>
      <c r="AD50" s="14" t="n">
        <f aca="false">IF(AC50=1,Z50,0)</f>
        <v>0</v>
      </c>
      <c r="AE50" s="14" t="n">
        <f aca="false">IF(AA50=1,IF(AE49&gt;0,AE49+1,1),0)</f>
        <v>2</v>
      </c>
      <c r="AF50" s="15" t="n">
        <f aca="false">IF(AC50=1,IF(AF49&gt;0,AF49+1,1),0)</f>
        <v>0</v>
      </c>
    </row>
    <row r="51" customFormat="false" ht="15" hidden="false" customHeight="false" outlineLevel="0" collapsed="false">
      <c r="A51" s="1" t="n">
        <f aca="false">A47+1</f>
        <v>13.2</v>
      </c>
      <c r="B51" s="4" t="n">
        <f aca="false">B47+7</f>
        <v>44680</v>
      </c>
      <c r="C51" s="12" t="n">
        <f aca="false">C47+7</f>
        <v>44686</v>
      </c>
      <c r="D51" s="1" t="n">
        <f aca="false">INDEX(Nifty!$A$2:$K$252,MATCH('Iron Condor (Hedge)'!B51,Nifty!$A$2:$A$252),Nifty!$L$254)</f>
        <v>16850</v>
      </c>
      <c r="E51" s="1" t="str">
        <f aca="false">E47</f>
        <v>PE</v>
      </c>
      <c r="F51" s="1" t="str">
        <f aca="false">F47</f>
        <v>SELL</v>
      </c>
      <c r="G51" s="14" t="n">
        <v>67.45</v>
      </c>
      <c r="I51" s="14" t="n">
        <v>166.8</v>
      </c>
      <c r="J51" s="14" t="n">
        <f aca="false">IF(F51="SELL",(G51-I51)*50,(I51-G51)*50)</f>
        <v>-4967.5</v>
      </c>
      <c r="L51" s="14" t="n">
        <f aca="false">J51+L50</f>
        <v>14326.5</v>
      </c>
      <c r="N51" s="1" t="n">
        <v>20</v>
      </c>
      <c r="O51" s="1" t="n">
        <f aca="false">N51*2</f>
        <v>40</v>
      </c>
      <c r="P51" s="1" t="n">
        <f aca="false">IF(F51="SELL",G51*50*0.05%,I51*50*0.05%)</f>
        <v>1.68625</v>
      </c>
      <c r="Q51" s="1" t="n">
        <f aca="false">(G51+I51)*50*0.053%</f>
        <v>6.207625</v>
      </c>
      <c r="R51" s="1" t="n">
        <f aca="false">(O51+S51+Q51)*18%</f>
        <v>8.31948075</v>
      </c>
      <c r="S51" s="1" t="n">
        <f aca="false">(10/10000000)*(G51+I51)*50</f>
        <v>0.0117125</v>
      </c>
      <c r="T51" s="1" t="n">
        <f aca="false">IF(F51="SELL",I51*0.003%,G51*0.003%)</f>
        <v>0.005004</v>
      </c>
      <c r="U51" s="1" t="n">
        <f aca="false">SUM(P51:T51)</f>
        <v>16.23007225</v>
      </c>
      <c r="V51" s="1" t="n">
        <f aca="false">J51-O51-U51</f>
        <v>-5023.73007225</v>
      </c>
      <c r="W51" s="1" t="n">
        <f aca="false">W50+V51</f>
        <v>11755.96277067</v>
      </c>
      <c r="Y51" s="13" t="n">
        <v>50</v>
      </c>
      <c r="Z51" s="14" t="n">
        <v>1757.5</v>
      </c>
      <c r="AA51" s="14" t="n">
        <f aca="false">IF(Z51&gt;0,1,0)</f>
        <v>1</v>
      </c>
      <c r="AB51" s="14" t="n">
        <f aca="false">IF(AA51=1,Z51,0)</f>
        <v>1757.5</v>
      </c>
      <c r="AC51" s="14" t="n">
        <f aca="false">IF(Z51&lt;0,1,0)</f>
        <v>0</v>
      </c>
      <c r="AD51" s="14" t="n">
        <f aca="false">IF(AC51=1,Z51,0)</f>
        <v>0</v>
      </c>
      <c r="AE51" s="14" t="n">
        <f aca="false">IF(AA51=1,IF(AE50&gt;0,AE50+1,1),0)</f>
        <v>3</v>
      </c>
      <c r="AF51" s="15" t="n">
        <f aca="false">IF(AC51=1,IF(AF50&gt;0,AF50+1,1),0)</f>
        <v>0</v>
      </c>
    </row>
    <row r="52" customFormat="false" ht="15" hidden="false" customHeight="false" outlineLevel="0" collapsed="false">
      <c r="A52" s="1" t="n">
        <f aca="false">A48+1</f>
        <v>13.3</v>
      </c>
      <c r="B52" s="4" t="n">
        <f aca="false">B48+7</f>
        <v>44680</v>
      </c>
      <c r="C52" s="12" t="n">
        <f aca="false">C48+7</f>
        <v>44686</v>
      </c>
      <c r="D52" s="1" t="n">
        <f aca="false">INDEX(Nifty!$A$3:$K$253,MATCH('Iron Condor (Hedge)'!B52,Nifty!$A$3:$A$253),Nifty!$L$255)</f>
        <v>17650</v>
      </c>
      <c r="E52" s="1" t="str">
        <f aca="false">E48</f>
        <v>CE</v>
      </c>
      <c r="F52" s="1" t="str">
        <f aca="false">F48</f>
        <v>BUY</v>
      </c>
      <c r="G52" s="14" t="n">
        <v>14.15</v>
      </c>
      <c r="I52" s="14" t="n">
        <v>0.05</v>
      </c>
      <c r="J52" s="14" t="n">
        <f aca="false">IF(F52="SELL",(G52-I52)*50,(I52-G52)*50)</f>
        <v>-705</v>
      </c>
      <c r="L52" s="14" t="n">
        <f aca="false">J52+L51</f>
        <v>13621.5</v>
      </c>
      <c r="N52" s="1" t="n">
        <v>20</v>
      </c>
      <c r="O52" s="1" t="n">
        <f aca="false">N52*2</f>
        <v>40</v>
      </c>
      <c r="P52" s="1" t="n">
        <f aca="false">IF(F52="SELL",G52*50*0.05%,I52*50*0.05%)</f>
        <v>0.00125</v>
      </c>
      <c r="Q52" s="1" t="n">
        <f aca="false">(G52+I52)*50*0.053%</f>
        <v>0.3763</v>
      </c>
      <c r="R52" s="1" t="n">
        <f aca="false">(O52+S52+Q52)*18%</f>
        <v>7.2678618</v>
      </c>
      <c r="S52" s="1" t="n">
        <f aca="false">(10/10000000)*(G52+I52)*50</f>
        <v>0.00071</v>
      </c>
      <c r="T52" s="1" t="n">
        <f aca="false">IF(F52="SELL",I52*0.003%,G52*0.003%)</f>
        <v>0.0004245</v>
      </c>
      <c r="U52" s="1" t="n">
        <f aca="false">SUM(P52:T52)</f>
        <v>7.6465463</v>
      </c>
      <c r="V52" s="1" t="n">
        <f aca="false">J52-O52-U52</f>
        <v>-752.6465463</v>
      </c>
      <c r="W52" s="1" t="n">
        <f aca="false">W51+V52</f>
        <v>11003.31622437</v>
      </c>
      <c r="Y52" s="13" t="n">
        <v>51</v>
      </c>
      <c r="Z52" s="14" t="n">
        <v>1080</v>
      </c>
      <c r="AA52" s="14" t="n">
        <f aca="false">IF(Z52&gt;0,1,0)</f>
        <v>1</v>
      </c>
      <c r="AB52" s="14" t="n">
        <f aca="false">IF(AA52=1,Z52,0)</f>
        <v>1080</v>
      </c>
      <c r="AC52" s="14" t="n">
        <f aca="false">IF(Z52&lt;0,1,0)</f>
        <v>0</v>
      </c>
      <c r="AD52" s="14" t="n">
        <f aca="false">IF(AC52=1,Z52,0)</f>
        <v>0</v>
      </c>
      <c r="AE52" s="14" t="n">
        <f aca="false">IF(AA52=1,IF(AE51&gt;0,AE51+1,1),0)</f>
        <v>4</v>
      </c>
      <c r="AF52" s="15" t="n">
        <f aca="false">IF(AC52=1,IF(AF51&gt;0,AF51+1,1),0)</f>
        <v>0</v>
      </c>
    </row>
    <row r="53" customFormat="false" ht="15" hidden="false" customHeight="false" outlineLevel="0" collapsed="false">
      <c r="A53" s="16" t="n">
        <f aca="false">A49+1</f>
        <v>13.4</v>
      </c>
      <c r="B53" s="17" t="n">
        <f aca="false">B49+7</f>
        <v>44680</v>
      </c>
      <c r="C53" s="18" t="n">
        <f aca="false">C49+7</f>
        <v>44686</v>
      </c>
      <c r="D53" s="16" t="n">
        <f aca="false">INDEX(Nifty!$A$4:$K$254,MATCH('Iron Condor (Hedge)'!B53,Nifty!$A$4:$A$254),Nifty!$L$256)</f>
        <v>16600</v>
      </c>
      <c r="E53" s="16" t="str">
        <f aca="false">E49</f>
        <v>PE</v>
      </c>
      <c r="F53" s="16" t="str">
        <f aca="false">F49</f>
        <v>BUY</v>
      </c>
      <c r="G53" s="16" t="n">
        <v>28.55</v>
      </c>
      <c r="H53" s="16" t="n">
        <f aca="false">G50+G51-G52-G53</f>
        <v>71.35</v>
      </c>
      <c r="I53" s="16" t="n">
        <v>0.15</v>
      </c>
      <c r="J53" s="16" t="n">
        <f aca="false">IF(F53="SELL",(G53-I53)*50,(I53-G53)*50)</f>
        <v>-1420</v>
      </c>
      <c r="K53" s="16" t="n">
        <f aca="false">SUM(J50:J53)</f>
        <v>-4767.5</v>
      </c>
      <c r="L53" s="14" t="n">
        <f aca="false">J53+L52</f>
        <v>12201.5</v>
      </c>
      <c r="M53" s="1" t="n">
        <f aca="false">IF(K53+M49&lt;0,K53+M49,0)</f>
        <v>-4767.5</v>
      </c>
      <c r="N53" s="1" t="n">
        <v>20</v>
      </c>
      <c r="O53" s="1" t="n">
        <f aca="false">N53*2</f>
        <v>40</v>
      </c>
      <c r="P53" s="1" t="n">
        <f aca="false">IF(F53="SELL",G53*50*0.05%,I53*50*0.05%)</f>
        <v>0.00375</v>
      </c>
      <c r="Q53" s="1" t="n">
        <f aca="false">(G53+I53)*50*0.053%</f>
        <v>0.76055</v>
      </c>
      <c r="R53" s="1" t="n">
        <f aca="false">(O53+S53+Q53)*18%</f>
        <v>7.3371573</v>
      </c>
      <c r="S53" s="1" t="n">
        <f aca="false">(10/10000000)*(G53+I53)*50</f>
        <v>0.001435</v>
      </c>
      <c r="T53" s="1" t="n">
        <f aca="false">IF(F53="SELL",I53*0.003%,G53*0.003%)</f>
        <v>0.0008565</v>
      </c>
      <c r="U53" s="1" t="n">
        <f aca="false">SUM(P53:T53)</f>
        <v>8.1037488</v>
      </c>
      <c r="V53" s="1" t="n">
        <f aca="false">J53-O53-U53</f>
        <v>-1468.1037488</v>
      </c>
      <c r="W53" s="1" t="n">
        <f aca="false">W52+V53</f>
        <v>9535.21247556999</v>
      </c>
      <c r="Y53" s="19"/>
      <c r="Z53" s="20" t="n">
        <f aca="false">SUM(Z2:Z52)</f>
        <v>59107.5</v>
      </c>
      <c r="AA53" s="20" t="n">
        <f aca="false">SUM(AA2:AA52)</f>
        <v>42</v>
      </c>
      <c r="AB53" s="20" t="n">
        <f aca="false">SUM(AB2:AB52)</f>
        <v>115603.5</v>
      </c>
      <c r="AC53" s="20" t="n">
        <f aca="false">SUM(AC2:AC52)</f>
        <v>9</v>
      </c>
      <c r="AD53" s="20" t="n">
        <f aca="false">SUM(AD2:AD52)</f>
        <v>-56496</v>
      </c>
      <c r="AE53" s="20" t="n">
        <f aca="false">MAX(AE1:AE52)</f>
        <v>9</v>
      </c>
      <c r="AF53" s="20" t="n">
        <f aca="false">MAX(AF1:AF52)</f>
        <v>2</v>
      </c>
    </row>
    <row r="54" customFormat="false" ht="15" hidden="false" customHeight="false" outlineLevel="0" collapsed="false">
      <c r="A54" s="1" t="n">
        <f aca="false">A50+1</f>
        <v>14.1</v>
      </c>
      <c r="B54" s="4" t="n">
        <f aca="false">B50+7</f>
        <v>44687</v>
      </c>
      <c r="C54" s="12" t="n">
        <f aca="false">C50+7</f>
        <v>44693</v>
      </c>
      <c r="D54" s="1" t="n">
        <f aca="false">INDEX(Nifty!$A$1:$K$251,MATCH('Iron Condor (Hedge)'!B54,Nifty!$A$1:$A$251),Nifty!$L$253)</f>
        <v>16700</v>
      </c>
      <c r="E54" s="1" t="str">
        <f aca="false">E50</f>
        <v>CE</v>
      </c>
      <c r="F54" s="1" t="str">
        <f aca="false">F50</f>
        <v>SELL</v>
      </c>
      <c r="G54" s="14" t="n">
        <v>61.5</v>
      </c>
      <c r="I54" s="14" t="n">
        <v>0.05</v>
      </c>
      <c r="J54" s="14" t="n">
        <f aca="false">IF(F54="SELL",(G54-I54)*50,(I54-G54)*50)</f>
        <v>3072.5</v>
      </c>
      <c r="L54" s="14" t="n">
        <f aca="false">J54+L53</f>
        <v>15274</v>
      </c>
      <c r="N54" s="1" t="n">
        <v>20</v>
      </c>
      <c r="O54" s="1" t="n">
        <f aca="false">N54*2</f>
        <v>40</v>
      </c>
      <c r="P54" s="1" t="n">
        <f aca="false">IF(F54="SELL",G54*50*0.05%,I54*50*0.05%)</f>
        <v>1.5375</v>
      </c>
      <c r="Q54" s="1" t="n">
        <f aca="false">(G54+I54)*50*0.053%</f>
        <v>1.631075</v>
      </c>
      <c r="R54" s="1" t="n">
        <f aca="false">(O54+S54+Q54)*18%</f>
        <v>7.49414745</v>
      </c>
      <c r="S54" s="1" t="n">
        <f aca="false">(10/10000000)*(G54+I54)*50</f>
        <v>0.0030775</v>
      </c>
      <c r="T54" s="1" t="n">
        <f aca="false">IF(F54="SELL",I54*0.003%,G54*0.003%)</f>
        <v>1.5E-006</v>
      </c>
      <c r="U54" s="1" t="n">
        <f aca="false">SUM(P54:T54)</f>
        <v>10.66580145</v>
      </c>
      <c r="V54" s="1" t="n">
        <f aca="false">J54-O54-U54</f>
        <v>3021.83419855</v>
      </c>
      <c r="W54" s="1" t="n">
        <f aca="false">W53+V54</f>
        <v>12557.04667412</v>
      </c>
    </row>
    <row r="55" customFormat="false" ht="15" hidden="false" customHeight="false" outlineLevel="0" collapsed="false">
      <c r="A55" s="1" t="n">
        <f aca="false">A51+1</f>
        <v>14.2</v>
      </c>
      <c r="B55" s="4" t="n">
        <f aca="false">B51+7</f>
        <v>44687</v>
      </c>
      <c r="C55" s="12" t="n">
        <f aca="false">C51+7</f>
        <v>44693</v>
      </c>
      <c r="D55" s="1" t="n">
        <f aca="false">INDEX(Nifty!$A$2:$K$252,MATCH('Iron Condor (Hedge)'!B55,Nifty!$A$2:$A$252),Nifty!$L$254)</f>
        <v>16150</v>
      </c>
      <c r="E55" s="1" t="str">
        <f aca="false">E51</f>
        <v>PE</v>
      </c>
      <c r="F55" s="1" t="str">
        <f aca="false">F51</f>
        <v>SELL</v>
      </c>
      <c r="G55" s="14" t="n">
        <v>88.05</v>
      </c>
      <c r="I55" s="14" t="n">
        <v>344.6</v>
      </c>
      <c r="J55" s="14" t="n">
        <f aca="false">IF(F55="SELL",(G55-I55)*50,(I55-G55)*50)</f>
        <v>-12827.5</v>
      </c>
      <c r="L55" s="14" t="n">
        <f aca="false">J55+L54</f>
        <v>2446.49999999999</v>
      </c>
      <c r="N55" s="1" t="n">
        <v>20</v>
      </c>
      <c r="O55" s="1" t="n">
        <f aca="false">N55*2</f>
        <v>40</v>
      </c>
      <c r="P55" s="1" t="n">
        <f aca="false">IF(F55="SELL",G55*50*0.05%,I55*50*0.05%)</f>
        <v>2.20125</v>
      </c>
      <c r="Q55" s="1" t="n">
        <f aca="false">(G55+I55)*50*0.053%</f>
        <v>11.465225</v>
      </c>
      <c r="R55" s="1" t="n">
        <f aca="false">(O55+S55+Q55)*18%</f>
        <v>9.26763435</v>
      </c>
      <c r="S55" s="1" t="n">
        <f aca="false">(10/10000000)*(G55+I55)*50</f>
        <v>0.0216325</v>
      </c>
      <c r="T55" s="1" t="n">
        <f aca="false">IF(F55="SELL",I55*0.003%,G55*0.003%)</f>
        <v>0.010338</v>
      </c>
      <c r="U55" s="1" t="n">
        <f aca="false">SUM(P55:T55)</f>
        <v>22.96607985</v>
      </c>
      <c r="V55" s="1" t="n">
        <f aca="false">J55-O55-U55</f>
        <v>-12890.46607985</v>
      </c>
      <c r="W55" s="1" t="n">
        <f aca="false">W54+V55</f>
        <v>-333.419405730008</v>
      </c>
    </row>
    <row r="56" customFormat="false" ht="15" hidden="false" customHeight="false" outlineLevel="0" collapsed="false">
      <c r="A56" s="1" t="n">
        <f aca="false">A52+1</f>
        <v>14.3</v>
      </c>
      <c r="B56" s="4" t="n">
        <f aca="false">B52+7</f>
        <v>44687</v>
      </c>
      <c r="C56" s="12" t="n">
        <f aca="false">C52+7</f>
        <v>44693</v>
      </c>
      <c r="D56" s="1" t="n">
        <f aca="false">INDEX(Nifty!$A$3:$K$253,MATCH('Iron Condor (Hedge)'!B56,Nifty!$A$3:$A$253),Nifty!$L$255)</f>
        <v>16950</v>
      </c>
      <c r="E56" s="1" t="str">
        <f aca="false">E52</f>
        <v>CE</v>
      </c>
      <c r="F56" s="1" t="str">
        <f aca="false">F52</f>
        <v>BUY</v>
      </c>
      <c r="G56" s="14" t="n">
        <v>18.02</v>
      </c>
      <c r="I56" s="14" t="n">
        <v>0.1</v>
      </c>
      <c r="J56" s="14" t="n">
        <f aca="false">IF(F56="SELL",(G56-I56)*50,(I56-G56)*50)</f>
        <v>-896</v>
      </c>
      <c r="L56" s="14" t="n">
        <f aca="false">J56+L55</f>
        <v>1550.49999999999</v>
      </c>
      <c r="N56" s="1" t="n">
        <v>20</v>
      </c>
      <c r="O56" s="1" t="n">
        <f aca="false">N56*2</f>
        <v>40</v>
      </c>
      <c r="P56" s="1" t="n">
        <f aca="false">IF(F56="SELL",G56*50*0.05%,I56*50*0.05%)</f>
        <v>0.0025</v>
      </c>
      <c r="Q56" s="1" t="n">
        <f aca="false">(G56+I56)*50*0.053%</f>
        <v>0.48018</v>
      </c>
      <c r="R56" s="1" t="n">
        <f aca="false">(O56+S56+Q56)*18%</f>
        <v>7.28659548</v>
      </c>
      <c r="S56" s="1" t="n">
        <f aca="false">(10/10000000)*(G56+I56)*50</f>
        <v>0.000906</v>
      </c>
      <c r="T56" s="1" t="n">
        <f aca="false">IF(F56="SELL",I56*0.003%,G56*0.003%)</f>
        <v>0.0005406</v>
      </c>
      <c r="U56" s="1" t="n">
        <f aca="false">SUM(P56:T56)</f>
        <v>7.77072208</v>
      </c>
      <c r="V56" s="1" t="n">
        <f aca="false">J56-O56-U56</f>
        <v>-943.77072208</v>
      </c>
      <c r="W56" s="1" t="n">
        <f aca="false">W55+V56</f>
        <v>-1277.19012781001</v>
      </c>
    </row>
    <row r="57" customFormat="false" ht="15" hidden="false" customHeight="false" outlineLevel="0" collapsed="false">
      <c r="A57" s="16" t="n">
        <f aca="false">A53+1</f>
        <v>14.4</v>
      </c>
      <c r="B57" s="17" t="n">
        <f aca="false">B53+7</f>
        <v>44687</v>
      </c>
      <c r="C57" s="18" t="n">
        <f aca="false">C53+7</f>
        <v>44693</v>
      </c>
      <c r="D57" s="16" t="n">
        <f aca="false">INDEX(Nifty!$A$4:$K$254,MATCH('Iron Condor (Hedge)'!B57,Nifty!$A$4:$A$254),Nifty!$L$256)</f>
        <v>15900</v>
      </c>
      <c r="E57" s="16" t="str">
        <f aca="false">E53</f>
        <v>PE</v>
      </c>
      <c r="F57" s="16" t="str">
        <f aca="false">F53</f>
        <v>BUY</v>
      </c>
      <c r="G57" s="16" t="n">
        <v>42.45</v>
      </c>
      <c r="H57" s="16" t="n">
        <f aca="false">G54+G55-G56-G57</f>
        <v>89.08</v>
      </c>
      <c r="I57" s="16" t="n">
        <v>94.05</v>
      </c>
      <c r="J57" s="16" t="n">
        <f aca="false">IF(F57="SELL",(G57-I57)*50,(I57-G57)*50)</f>
        <v>2580</v>
      </c>
      <c r="K57" s="16" t="n">
        <f aca="false">SUM(J54:J57)</f>
        <v>-8071</v>
      </c>
      <c r="L57" s="14" t="n">
        <f aca="false">J57+L56</f>
        <v>4130.49999999999</v>
      </c>
      <c r="M57" s="1" t="n">
        <f aca="false">IF(K57+M53&lt;0,K57+M53,0)</f>
        <v>-12838.5</v>
      </c>
      <c r="N57" s="1" t="n">
        <v>20</v>
      </c>
      <c r="O57" s="1" t="n">
        <f aca="false">N57*2</f>
        <v>40</v>
      </c>
      <c r="P57" s="1" t="n">
        <f aca="false">IF(F57="SELL",G57*50*0.05%,I57*50*0.05%)</f>
        <v>2.35125</v>
      </c>
      <c r="Q57" s="1" t="n">
        <f aca="false">(G57+I57)*50*0.053%</f>
        <v>3.61725</v>
      </c>
      <c r="R57" s="1" t="n">
        <f aca="false">(O57+S57+Q57)*18%</f>
        <v>7.8523335</v>
      </c>
      <c r="S57" s="1" t="n">
        <f aca="false">(10/10000000)*(G57+I57)*50</f>
        <v>0.006825</v>
      </c>
      <c r="T57" s="1" t="n">
        <f aca="false">IF(F57="SELL",I57*0.003%,G57*0.003%)</f>
        <v>0.0012735</v>
      </c>
      <c r="U57" s="1" t="n">
        <f aca="false">SUM(P57:T57)</f>
        <v>13.828932</v>
      </c>
      <c r="V57" s="1" t="n">
        <f aca="false">J57-O57-U57</f>
        <v>2526.171068</v>
      </c>
      <c r="W57" s="1" t="n">
        <f aca="false">W56+V57</f>
        <v>1248.98094018999</v>
      </c>
    </row>
    <row r="58" customFormat="false" ht="15" hidden="false" customHeight="false" outlineLevel="0" collapsed="false">
      <c r="A58" s="1" t="n">
        <f aca="false">A54+1</f>
        <v>15.1</v>
      </c>
      <c r="B58" s="4" t="n">
        <f aca="false">B54+7</f>
        <v>44694</v>
      </c>
      <c r="C58" s="12" t="n">
        <f aca="false">C54+7</f>
        <v>44700</v>
      </c>
      <c r="D58" s="1" t="n">
        <f aca="false">INDEX(Nifty!$A$1:$K$251,MATCH('Iron Condor (Hedge)'!B58,Nifty!$A$1:$A$251),Nifty!$L$253)</f>
        <v>16050</v>
      </c>
      <c r="E58" s="1" t="str">
        <f aca="false">E54</f>
        <v>CE</v>
      </c>
      <c r="F58" s="1" t="str">
        <f aca="false">F54</f>
        <v>SELL</v>
      </c>
      <c r="G58" s="14" t="n">
        <v>64.75</v>
      </c>
      <c r="I58" s="14" t="n">
        <v>0.1</v>
      </c>
      <c r="J58" s="14" t="n">
        <f aca="false">IF(F58="SELL",(G58-I58)*50,(I58-G58)*50)</f>
        <v>3232.5</v>
      </c>
      <c r="L58" s="14" t="n">
        <f aca="false">J58+L57</f>
        <v>7362.99999999999</v>
      </c>
      <c r="N58" s="1" t="n">
        <v>20</v>
      </c>
      <c r="O58" s="1" t="n">
        <f aca="false">N58*2</f>
        <v>40</v>
      </c>
      <c r="P58" s="1" t="n">
        <f aca="false">IF(F58="SELL",G58*50*0.05%,I58*50*0.05%)</f>
        <v>1.61875</v>
      </c>
      <c r="Q58" s="1" t="n">
        <f aca="false">(G58+I58)*50*0.053%</f>
        <v>1.718525</v>
      </c>
      <c r="R58" s="1" t="n">
        <f aca="false">(O58+S58+Q58)*18%</f>
        <v>7.50991815</v>
      </c>
      <c r="S58" s="1" t="n">
        <f aca="false">(10/10000000)*(G58+I58)*50</f>
        <v>0.0032425</v>
      </c>
      <c r="T58" s="1" t="n">
        <f aca="false">IF(F58="SELL",I58*0.003%,G58*0.003%)</f>
        <v>3E-006</v>
      </c>
      <c r="U58" s="1" t="n">
        <f aca="false">SUM(P58:T58)</f>
        <v>10.85043865</v>
      </c>
      <c r="V58" s="1" t="n">
        <f aca="false">J58-O58-U58</f>
        <v>3181.64956135</v>
      </c>
      <c r="W58" s="1" t="n">
        <f aca="false">W57+V58</f>
        <v>4430.63050153999</v>
      </c>
    </row>
    <row r="59" customFormat="false" ht="15" hidden="false" customHeight="false" outlineLevel="0" collapsed="false">
      <c r="A59" s="1" t="n">
        <f aca="false">A55+1</f>
        <v>15.2</v>
      </c>
      <c r="B59" s="4" t="n">
        <f aca="false">B55+7</f>
        <v>44694</v>
      </c>
      <c r="C59" s="12" t="n">
        <f aca="false">C55+7</f>
        <v>44700</v>
      </c>
      <c r="D59" s="1" t="n">
        <f aca="false">INDEX(Nifty!$A$2:$K$252,MATCH('Iron Condor (Hedge)'!B59,Nifty!$A$2:$A$252),Nifty!$L$254)</f>
        <v>15500</v>
      </c>
      <c r="E59" s="1" t="str">
        <f aca="false">E55</f>
        <v>PE</v>
      </c>
      <c r="F59" s="1" t="str">
        <f aca="false">F55</f>
        <v>SELL</v>
      </c>
      <c r="G59" s="14" t="n">
        <v>86.05</v>
      </c>
      <c r="I59" s="14" t="n">
        <v>0.05</v>
      </c>
      <c r="J59" s="14" t="n">
        <f aca="false">IF(F59="SELL",(G59-I59)*50,(I59-G59)*50)</f>
        <v>4300</v>
      </c>
      <c r="L59" s="14" t="n">
        <f aca="false">J59+L58</f>
        <v>11663</v>
      </c>
      <c r="N59" s="1" t="n">
        <v>20</v>
      </c>
      <c r="O59" s="1" t="n">
        <f aca="false">N59*2</f>
        <v>40</v>
      </c>
      <c r="P59" s="1" t="n">
        <f aca="false">IF(F59="SELL",G59*50*0.05%,I59*50*0.05%)</f>
        <v>2.15125</v>
      </c>
      <c r="Q59" s="1" t="n">
        <f aca="false">(G59+I59)*50*0.053%</f>
        <v>2.28165</v>
      </c>
      <c r="R59" s="1" t="n">
        <f aca="false">(O59+S59+Q59)*18%</f>
        <v>7.6114719</v>
      </c>
      <c r="S59" s="1" t="n">
        <f aca="false">(10/10000000)*(G59+I59)*50</f>
        <v>0.004305</v>
      </c>
      <c r="T59" s="1" t="n">
        <f aca="false">IF(F59="SELL",I59*0.003%,G59*0.003%)</f>
        <v>1.5E-006</v>
      </c>
      <c r="U59" s="1" t="n">
        <f aca="false">SUM(P59:T59)</f>
        <v>12.0486784</v>
      </c>
      <c r="V59" s="1" t="n">
        <f aca="false">J59-O59-U59</f>
        <v>4247.9513216</v>
      </c>
      <c r="W59" s="1" t="n">
        <f aca="false">W58+V59</f>
        <v>8678.58182313999</v>
      </c>
      <c r="Z59" s="1" t="s">
        <v>21</v>
      </c>
      <c r="AA59" s="1" t="n">
        <f aca="false">-MIN(M2:M205)*AE60</f>
        <v>25677</v>
      </c>
      <c r="AB59" s="21" t="n">
        <f aca="false">AA59/AA70</f>
        <v>0.25677</v>
      </c>
      <c r="AD59" s="1" t="s">
        <v>42</v>
      </c>
      <c r="AE59" s="1" t="n">
        <v>50000</v>
      </c>
    </row>
    <row r="60" customFormat="false" ht="15" hidden="false" customHeight="false" outlineLevel="0" collapsed="false">
      <c r="A60" s="1" t="n">
        <f aca="false">A56+1</f>
        <v>15.3</v>
      </c>
      <c r="B60" s="4" t="n">
        <f aca="false">B56+7</f>
        <v>44694</v>
      </c>
      <c r="C60" s="12" t="n">
        <f aca="false">C56+7</f>
        <v>44700</v>
      </c>
      <c r="D60" s="1" t="n">
        <f aca="false">INDEX(Nifty!$A$3:$K$253,MATCH('Iron Condor (Hedge)'!B60,Nifty!$A$3:$A$253),Nifty!$L$255)</f>
        <v>16300</v>
      </c>
      <c r="E60" s="1" t="str">
        <f aca="false">E56</f>
        <v>CE</v>
      </c>
      <c r="F60" s="1" t="str">
        <f aca="false">F56</f>
        <v>BUY</v>
      </c>
      <c r="G60" s="14" t="n">
        <v>21.1</v>
      </c>
      <c r="I60" s="14" t="n">
        <v>0.15</v>
      </c>
      <c r="J60" s="14" t="n">
        <f aca="false">IF(F60="SELL",(G60-I60)*50,(I60-G60)*50)</f>
        <v>-1047.5</v>
      </c>
      <c r="L60" s="14" t="n">
        <f aca="false">J60+L59</f>
        <v>10615.5</v>
      </c>
      <c r="N60" s="1" t="n">
        <v>20</v>
      </c>
      <c r="O60" s="1" t="n">
        <f aca="false">N60*2</f>
        <v>40</v>
      </c>
      <c r="P60" s="1" t="n">
        <f aca="false">IF(F60="SELL",G60*50*0.05%,I60*50*0.05%)</f>
        <v>0.00375</v>
      </c>
      <c r="Q60" s="1" t="n">
        <f aca="false">(G60+I60)*50*0.053%</f>
        <v>0.563125</v>
      </c>
      <c r="R60" s="1" t="n">
        <f aca="false">(O60+S60+Q60)*18%</f>
        <v>7.30155375</v>
      </c>
      <c r="S60" s="1" t="n">
        <f aca="false">(10/10000000)*(G60+I60)*50</f>
        <v>0.0010625</v>
      </c>
      <c r="T60" s="1" t="n">
        <f aca="false">IF(F60="SELL",I60*0.003%,G60*0.003%)</f>
        <v>0.000633</v>
      </c>
      <c r="U60" s="1" t="n">
        <f aca="false">SUM(P60:T60)</f>
        <v>7.87012425</v>
      </c>
      <c r="V60" s="1" t="n">
        <f aca="false">J60-O60-U60</f>
        <v>-1095.37012425</v>
      </c>
      <c r="W60" s="1" t="n">
        <f aca="false">W59+V60</f>
        <v>7583.21169888999</v>
      </c>
      <c r="Z60" s="1" t="s">
        <v>43</v>
      </c>
      <c r="AA60" s="1" t="n">
        <f aca="false">L206*AE60</f>
        <v>118215</v>
      </c>
      <c r="AB60" s="22" t="n">
        <f aca="false">AA60/AA70</f>
        <v>1.18215</v>
      </c>
      <c r="AD60" s="1" t="s">
        <v>44</v>
      </c>
      <c r="AE60" s="1" t="n">
        <v>2</v>
      </c>
    </row>
    <row r="61" customFormat="false" ht="15" hidden="false" customHeight="false" outlineLevel="0" collapsed="false">
      <c r="A61" s="16" t="n">
        <f aca="false">A57+1</f>
        <v>15.4</v>
      </c>
      <c r="B61" s="17" t="n">
        <f aca="false">B57+7</f>
        <v>44694</v>
      </c>
      <c r="C61" s="18" t="n">
        <f aca="false">C57+7</f>
        <v>44700</v>
      </c>
      <c r="D61" s="16" t="n">
        <f aca="false">INDEX(Nifty!$A$4:$K$254,MATCH('Iron Condor (Hedge)'!B61,Nifty!$A$4:$A$254),Nifty!$L$256)</f>
        <v>15250</v>
      </c>
      <c r="E61" s="16" t="str">
        <f aca="false">E57</f>
        <v>PE</v>
      </c>
      <c r="F61" s="16" t="str">
        <f aca="false">F57</f>
        <v>BUY</v>
      </c>
      <c r="G61" s="16" t="n">
        <v>39.55</v>
      </c>
      <c r="H61" s="16" t="n">
        <f aca="false">G58+G59-G60-G61</f>
        <v>90.15</v>
      </c>
      <c r="I61" s="16" t="n">
        <v>0.05</v>
      </c>
      <c r="J61" s="16" t="n">
        <f aca="false">IF(F61="SELL",(G61-I61)*50,(I61-G61)*50)</f>
        <v>-1975</v>
      </c>
      <c r="K61" s="16" t="n">
        <f aca="false">SUM(J58:J61)</f>
        <v>4510</v>
      </c>
      <c r="L61" s="14" t="n">
        <f aca="false">J61+L60</f>
        <v>8640.49999999999</v>
      </c>
      <c r="M61" s="1" t="n">
        <f aca="false">IF(K61+M57&lt;0,K61+M57,0)</f>
        <v>-8328.5</v>
      </c>
      <c r="N61" s="1" t="n">
        <v>20</v>
      </c>
      <c r="O61" s="1" t="n">
        <f aca="false">N61*2</f>
        <v>40</v>
      </c>
      <c r="P61" s="1" t="n">
        <f aca="false">IF(F61="SELL",G61*50*0.05%,I61*50*0.05%)</f>
        <v>0.00125</v>
      </c>
      <c r="Q61" s="1" t="n">
        <f aca="false">(G61+I61)*50*0.053%</f>
        <v>1.0494</v>
      </c>
      <c r="R61" s="1" t="n">
        <f aca="false">(O61+S61+Q61)*18%</f>
        <v>7.3892484</v>
      </c>
      <c r="S61" s="1" t="n">
        <f aca="false">(10/10000000)*(G61+I61)*50</f>
        <v>0.00198</v>
      </c>
      <c r="T61" s="1" t="n">
        <f aca="false">IF(F61="SELL",I61*0.003%,G61*0.003%)</f>
        <v>0.0011865</v>
      </c>
      <c r="U61" s="1" t="n">
        <f aca="false">SUM(P61:T61)</f>
        <v>8.4430649</v>
      </c>
      <c r="V61" s="1" t="n">
        <f aca="false">J61-O61-U61</f>
        <v>-2023.4430649</v>
      </c>
      <c r="W61" s="1" t="n">
        <f aca="false">W60+V61</f>
        <v>5559.76863398999</v>
      </c>
      <c r="Z61" s="2" t="s">
        <v>45</v>
      </c>
      <c r="AA61" s="2" t="n">
        <f aca="false">AA60/AA59</f>
        <v>4.60392569225377</v>
      </c>
    </row>
    <row r="62" customFormat="false" ht="15" hidden="false" customHeight="false" outlineLevel="0" collapsed="false">
      <c r="A62" s="1" t="n">
        <f aca="false">A58+1</f>
        <v>16.1</v>
      </c>
      <c r="B62" s="4" t="n">
        <f aca="false">B58+7</f>
        <v>44701</v>
      </c>
      <c r="C62" s="12" t="n">
        <f aca="false">C58+7</f>
        <v>44707</v>
      </c>
      <c r="D62" s="1" t="n">
        <f aca="false">INDEX(Nifty!$A$1:$K$251,MATCH('Iron Condor (Hedge)'!B62,Nifty!$A$1:$A$251),Nifty!$L$253)</f>
        <v>16550</v>
      </c>
      <c r="E62" s="1" t="str">
        <f aca="false">E58</f>
        <v>CE</v>
      </c>
      <c r="F62" s="1" t="str">
        <f aca="false">F58</f>
        <v>SELL</v>
      </c>
      <c r="G62" s="14" t="n">
        <v>57.95</v>
      </c>
      <c r="I62" s="14" t="n">
        <v>0.05</v>
      </c>
      <c r="J62" s="14" t="n">
        <f aca="false">IF(F62="SELL",(G62-I62)*50,(I62-G62)*50)</f>
        <v>2895</v>
      </c>
      <c r="L62" s="14" t="n">
        <f aca="false">J62+L61</f>
        <v>11535.5</v>
      </c>
      <c r="N62" s="1" t="n">
        <v>20</v>
      </c>
      <c r="O62" s="1" t="n">
        <f aca="false">N62*2</f>
        <v>40</v>
      </c>
      <c r="P62" s="1" t="n">
        <f aca="false">IF(F62="SELL",G62*50*0.05%,I62*50*0.05%)</f>
        <v>1.44875</v>
      </c>
      <c r="Q62" s="1" t="n">
        <f aca="false">(G62+I62)*50*0.053%</f>
        <v>1.537</v>
      </c>
      <c r="R62" s="1" t="n">
        <f aca="false">(O62+S62+Q62)*18%</f>
        <v>7.477182</v>
      </c>
      <c r="S62" s="1" t="n">
        <f aca="false">(10/10000000)*(G62+I62)*50</f>
        <v>0.0029</v>
      </c>
      <c r="T62" s="1" t="n">
        <f aca="false">IF(F62="SELL",I62*0.003%,G62*0.003%)</f>
        <v>1.5E-006</v>
      </c>
      <c r="U62" s="1" t="n">
        <f aca="false">SUM(P62:T62)</f>
        <v>10.4658335</v>
      </c>
      <c r="V62" s="1" t="n">
        <f aca="false">J62-O62-U62</f>
        <v>2844.5341665</v>
      </c>
      <c r="W62" s="1" t="n">
        <f aca="false">W61+V62</f>
        <v>8404.30280048999</v>
      </c>
    </row>
    <row r="63" customFormat="false" ht="15" hidden="false" customHeight="false" outlineLevel="0" collapsed="false">
      <c r="A63" s="1" t="n">
        <f aca="false">A59+1</f>
        <v>16.2</v>
      </c>
      <c r="B63" s="4" t="n">
        <f aca="false">B59+7</f>
        <v>44701</v>
      </c>
      <c r="C63" s="12" t="n">
        <f aca="false">C59+7</f>
        <v>44707</v>
      </c>
      <c r="D63" s="1" t="n">
        <f aca="false">INDEX(Nifty!$A$2:$K$252,MATCH('Iron Condor (Hedge)'!B63,Nifty!$A$2:$A$252),Nifty!$L$254)</f>
        <v>16000</v>
      </c>
      <c r="E63" s="1" t="str">
        <f aca="false">E59</f>
        <v>PE</v>
      </c>
      <c r="F63" s="1" t="str">
        <f aca="false">F59</f>
        <v>SELL</v>
      </c>
      <c r="G63" s="14" t="n">
        <v>89.4</v>
      </c>
      <c r="I63" s="14" t="n">
        <v>0.1</v>
      </c>
      <c r="J63" s="14" t="n">
        <f aca="false">IF(F63="SELL",(G63-I63)*50,(I63-G63)*50)</f>
        <v>4465</v>
      </c>
      <c r="L63" s="14" t="n">
        <f aca="false">J63+L62</f>
        <v>16000.5</v>
      </c>
      <c r="N63" s="1" t="n">
        <v>20</v>
      </c>
      <c r="O63" s="1" t="n">
        <f aca="false">N63*2</f>
        <v>40</v>
      </c>
      <c r="P63" s="1" t="n">
        <f aca="false">IF(F63="SELL",G63*50*0.05%,I63*50*0.05%)</f>
        <v>2.235</v>
      </c>
      <c r="Q63" s="1" t="n">
        <f aca="false">(G63+I63)*50*0.053%</f>
        <v>2.37175</v>
      </c>
      <c r="R63" s="1" t="n">
        <f aca="false">(O63+S63+Q63)*18%</f>
        <v>7.6277205</v>
      </c>
      <c r="S63" s="1" t="n">
        <f aca="false">(10/10000000)*(G63+I63)*50</f>
        <v>0.004475</v>
      </c>
      <c r="T63" s="1" t="n">
        <f aca="false">IF(F63="SELL",I63*0.003%,G63*0.003%)</f>
        <v>3E-006</v>
      </c>
      <c r="U63" s="1" t="n">
        <f aca="false">SUM(P63:T63)</f>
        <v>12.2389485</v>
      </c>
      <c r="V63" s="1" t="n">
        <f aca="false">J63-O63-U63</f>
        <v>4412.7610515</v>
      </c>
      <c r="W63" s="1" t="n">
        <f aca="false">W62+V63</f>
        <v>12817.06385199</v>
      </c>
      <c r="Z63" s="1" t="s">
        <v>46</v>
      </c>
      <c r="AA63" s="1" t="n">
        <f aca="false">AB53/AA53</f>
        <v>2752.46428571429</v>
      </c>
    </row>
    <row r="64" customFormat="false" ht="15" hidden="false" customHeight="false" outlineLevel="0" collapsed="false">
      <c r="A64" s="1" t="n">
        <f aca="false">A60+1</f>
        <v>16.3</v>
      </c>
      <c r="B64" s="4" t="n">
        <f aca="false">B60+7</f>
        <v>44701</v>
      </c>
      <c r="C64" s="12" t="n">
        <f aca="false">C60+7</f>
        <v>44707</v>
      </c>
      <c r="D64" s="1" t="n">
        <f aca="false">INDEX(Nifty!$A$3:$K$253,MATCH('Iron Condor (Hedge)'!B64,Nifty!$A$3:$A$253),Nifty!$L$255)</f>
        <v>16800</v>
      </c>
      <c r="E64" s="1" t="str">
        <f aca="false">E60</f>
        <v>CE</v>
      </c>
      <c r="F64" s="1" t="str">
        <f aca="false">F60</f>
        <v>BUY</v>
      </c>
      <c r="G64" s="14" t="n">
        <v>16.4</v>
      </c>
      <c r="I64" s="14" t="n">
        <v>0.05</v>
      </c>
      <c r="J64" s="14" t="n">
        <f aca="false">IF(F64="SELL",(G64-I64)*50,(I64-G64)*50)</f>
        <v>-817.5</v>
      </c>
      <c r="L64" s="14" t="n">
        <f aca="false">J64+L63</f>
        <v>15183</v>
      </c>
      <c r="N64" s="1" t="n">
        <v>20</v>
      </c>
      <c r="O64" s="1" t="n">
        <f aca="false">N64*2</f>
        <v>40</v>
      </c>
      <c r="P64" s="1" t="n">
        <f aca="false">IF(F64="SELL",G64*50*0.05%,I64*50*0.05%)</f>
        <v>0.00125</v>
      </c>
      <c r="Q64" s="1" t="n">
        <f aca="false">(G64+I64)*50*0.053%</f>
        <v>0.435925</v>
      </c>
      <c r="R64" s="1" t="n">
        <f aca="false">(O64+S64+Q64)*18%</f>
        <v>7.27861455</v>
      </c>
      <c r="S64" s="1" t="n">
        <f aca="false">(10/10000000)*(G64+I64)*50</f>
        <v>0.0008225</v>
      </c>
      <c r="T64" s="1" t="n">
        <f aca="false">IF(F64="SELL",I64*0.003%,G64*0.003%)</f>
        <v>0.000492</v>
      </c>
      <c r="U64" s="1" t="n">
        <f aca="false">SUM(P64:T64)</f>
        <v>7.71710405</v>
      </c>
      <c r="V64" s="1" t="n">
        <f aca="false">J64-O64-U64</f>
        <v>-865.21710405</v>
      </c>
      <c r="W64" s="1" t="n">
        <f aca="false">W63+V64</f>
        <v>11951.84674794</v>
      </c>
      <c r="Z64" s="1" t="s">
        <v>47</v>
      </c>
      <c r="AA64" s="1" t="n">
        <f aca="false">-(AD53/AC53)</f>
        <v>6277.33333333333</v>
      </c>
    </row>
    <row r="65" customFormat="false" ht="15" hidden="false" customHeight="false" outlineLevel="0" collapsed="false">
      <c r="A65" s="16" t="n">
        <f aca="false">A61+1</f>
        <v>16.4</v>
      </c>
      <c r="B65" s="17" t="n">
        <f aca="false">B61+7</f>
        <v>44701</v>
      </c>
      <c r="C65" s="18" t="n">
        <f aca="false">C61+7</f>
        <v>44707</v>
      </c>
      <c r="D65" s="16" t="n">
        <f aca="false">INDEX(Nifty!$A$4:$K$254,MATCH('Iron Condor (Hedge)'!B65,Nifty!$A$4:$A$254),Nifty!$L$256)</f>
        <v>15750</v>
      </c>
      <c r="E65" s="16" t="str">
        <f aca="false">E61</f>
        <v>PE</v>
      </c>
      <c r="F65" s="16" t="str">
        <f aca="false">F61</f>
        <v>BUY</v>
      </c>
      <c r="G65" s="16" t="n">
        <v>44.35</v>
      </c>
      <c r="H65" s="16" t="n">
        <f aca="false">G62+G63-G64-G65</f>
        <v>86.6</v>
      </c>
      <c r="I65" s="16" t="n">
        <v>0.1</v>
      </c>
      <c r="J65" s="16" t="n">
        <f aca="false">IF(F65="SELL",(G65-I65)*50,(I65-G65)*50)</f>
        <v>-2212.5</v>
      </c>
      <c r="K65" s="16" t="n">
        <f aca="false">SUM(J62:J65)</f>
        <v>4330</v>
      </c>
      <c r="L65" s="14" t="n">
        <f aca="false">J65+L64</f>
        <v>12970.5</v>
      </c>
      <c r="M65" s="1" t="n">
        <f aca="false">IF(K65+M61&lt;0,K65+M61,0)</f>
        <v>-3998.5</v>
      </c>
      <c r="N65" s="1" t="n">
        <v>20</v>
      </c>
      <c r="O65" s="1" t="n">
        <f aca="false">N65*2</f>
        <v>40</v>
      </c>
      <c r="P65" s="1" t="n">
        <f aca="false">IF(F65="SELL",G65*50*0.05%,I65*50*0.05%)</f>
        <v>0.0025</v>
      </c>
      <c r="Q65" s="1" t="n">
        <f aca="false">(G65+I65)*50*0.053%</f>
        <v>1.177925</v>
      </c>
      <c r="R65" s="1" t="n">
        <f aca="false">(O65+S65+Q65)*18%</f>
        <v>7.41242655</v>
      </c>
      <c r="S65" s="1" t="n">
        <f aca="false">(10/10000000)*(G65+I65)*50</f>
        <v>0.0022225</v>
      </c>
      <c r="T65" s="1" t="n">
        <f aca="false">IF(F65="SELL",I65*0.003%,G65*0.003%)</f>
        <v>0.0013305</v>
      </c>
      <c r="U65" s="1" t="n">
        <f aca="false">SUM(P65:T65)</f>
        <v>8.59640455</v>
      </c>
      <c r="V65" s="1" t="n">
        <f aca="false">J65-O65-U65</f>
        <v>-2261.09640455</v>
      </c>
      <c r="W65" s="1" t="n">
        <f aca="false">W64+V65</f>
        <v>9690.75034339</v>
      </c>
      <c r="Z65" s="1" t="s">
        <v>48</v>
      </c>
      <c r="AA65" s="1" t="n">
        <f aca="false">AA63/AA64</f>
        <v>0.438476681029251</v>
      </c>
    </row>
    <row r="66" customFormat="false" ht="15" hidden="false" customHeight="false" outlineLevel="0" collapsed="false">
      <c r="A66" s="1" t="n">
        <f aca="false">A62+1</f>
        <v>17.1</v>
      </c>
      <c r="B66" s="4" t="n">
        <f aca="false">B62+7</f>
        <v>44708</v>
      </c>
      <c r="C66" s="12" t="n">
        <f aca="false">C62+7</f>
        <v>44714</v>
      </c>
      <c r="D66" s="1" t="n">
        <f aca="false">INDEX(Nifty!$A$1:$K$251,MATCH('Iron Condor (Hedge)'!B66,Nifty!$A$1:$A$251),Nifty!$L$253)</f>
        <v>16650</v>
      </c>
      <c r="E66" s="1" t="str">
        <f aca="false">E62</f>
        <v>CE</v>
      </c>
      <c r="F66" s="1" t="str">
        <f aca="false">F62</f>
        <v>SELL</v>
      </c>
      <c r="G66" s="14" t="n">
        <v>42.55</v>
      </c>
      <c r="I66" s="14" t="n">
        <v>0.75</v>
      </c>
      <c r="J66" s="14" t="n">
        <f aca="false">IF(F66="SELL",(G66-I66)*50,(I66-G66)*50)</f>
        <v>2090</v>
      </c>
      <c r="L66" s="14" t="n">
        <f aca="false">J66+L65</f>
        <v>15060.5</v>
      </c>
      <c r="N66" s="1" t="n">
        <v>20</v>
      </c>
      <c r="O66" s="1" t="n">
        <f aca="false">N66*2</f>
        <v>40</v>
      </c>
      <c r="P66" s="1" t="n">
        <f aca="false">IF(F66="SELL",G66*50*0.05%,I66*50*0.05%)</f>
        <v>1.06375</v>
      </c>
      <c r="Q66" s="1" t="n">
        <f aca="false">(G66+I66)*50*0.053%</f>
        <v>1.14745</v>
      </c>
      <c r="R66" s="1" t="n">
        <f aca="false">(O66+S66+Q66)*18%</f>
        <v>7.4069307</v>
      </c>
      <c r="S66" s="1" t="n">
        <f aca="false">(10/10000000)*(G66+I66)*50</f>
        <v>0.002165</v>
      </c>
      <c r="T66" s="1" t="n">
        <f aca="false">IF(F66="SELL",I66*0.003%,G66*0.003%)</f>
        <v>2.25E-005</v>
      </c>
      <c r="U66" s="1" t="n">
        <f aca="false">SUM(P66:T66)</f>
        <v>9.6203182</v>
      </c>
      <c r="V66" s="1" t="n">
        <f aca="false">J66-O66-U66</f>
        <v>2040.3796818</v>
      </c>
      <c r="W66" s="1" t="n">
        <f aca="false">W65+V66</f>
        <v>11731.13002519</v>
      </c>
    </row>
    <row r="67" customFormat="false" ht="15" hidden="false" customHeight="false" outlineLevel="0" collapsed="false">
      <c r="A67" s="1" t="n">
        <f aca="false">A63+1</f>
        <v>17.2</v>
      </c>
      <c r="B67" s="4" t="n">
        <f aca="false">B63+7</f>
        <v>44708</v>
      </c>
      <c r="C67" s="12" t="n">
        <f aca="false">C63+7</f>
        <v>44714</v>
      </c>
      <c r="D67" s="1" t="n">
        <f aca="false">INDEX(Nifty!$A$2:$K$252,MATCH('Iron Condor (Hedge)'!B67,Nifty!$A$2:$A$252),Nifty!$L$254)</f>
        <v>16100</v>
      </c>
      <c r="E67" s="1" t="str">
        <f aca="false">E63</f>
        <v>PE</v>
      </c>
      <c r="F67" s="1" t="str">
        <f aca="false">F63</f>
        <v>SELL</v>
      </c>
      <c r="G67" s="14" t="n">
        <v>85.55</v>
      </c>
      <c r="I67" s="14" t="n">
        <v>0.1</v>
      </c>
      <c r="J67" s="14" t="n">
        <f aca="false">IF(F67="SELL",(G67-I67)*50,(I67-G67)*50)</f>
        <v>4272.5</v>
      </c>
      <c r="L67" s="14" t="n">
        <f aca="false">J67+L66</f>
        <v>19333</v>
      </c>
      <c r="N67" s="1" t="n">
        <v>20</v>
      </c>
      <c r="O67" s="1" t="n">
        <f aca="false">N67*2</f>
        <v>40</v>
      </c>
      <c r="P67" s="1" t="n">
        <f aca="false">IF(F67="SELL",G67*50*0.05%,I67*50*0.05%)</f>
        <v>2.13875</v>
      </c>
      <c r="Q67" s="1" t="n">
        <f aca="false">(G67+I67)*50*0.053%</f>
        <v>2.269725</v>
      </c>
      <c r="R67" s="1" t="n">
        <f aca="false">(O67+S67+Q67)*18%</f>
        <v>7.60932135</v>
      </c>
      <c r="S67" s="1" t="n">
        <f aca="false">(10/10000000)*(G67+I67)*50</f>
        <v>0.0042825</v>
      </c>
      <c r="T67" s="1" t="n">
        <f aca="false">IF(F67="SELL",I67*0.003%,G67*0.003%)</f>
        <v>3E-006</v>
      </c>
      <c r="U67" s="1" t="n">
        <f aca="false">SUM(P67:T67)</f>
        <v>12.02208185</v>
      </c>
      <c r="V67" s="1" t="n">
        <f aca="false">J67-O67-U67</f>
        <v>4220.47791815</v>
      </c>
      <c r="W67" s="1" t="n">
        <f aca="false">W66+V67</f>
        <v>15951.60794334</v>
      </c>
      <c r="Z67" s="1" t="s">
        <v>49</v>
      </c>
      <c r="AA67" s="1" t="n">
        <f aca="false">Y52*4*2</f>
        <v>408</v>
      </c>
    </row>
    <row r="68" customFormat="false" ht="15" hidden="false" customHeight="false" outlineLevel="0" collapsed="false">
      <c r="A68" s="1" t="n">
        <f aca="false">A64+1</f>
        <v>17.3</v>
      </c>
      <c r="B68" s="4" t="n">
        <f aca="false">B64+7</f>
        <v>44708</v>
      </c>
      <c r="C68" s="12" t="n">
        <f aca="false">C64+7</f>
        <v>44714</v>
      </c>
      <c r="D68" s="1" t="n">
        <f aca="false">INDEX(Nifty!$A$3:$K$253,MATCH('Iron Condor (Hedge)'!B68,Nifty!$A$3:$A$253),Nifty!$L$255)</f>
        <v>16900</v>
      </c>
      <c r="E68" s="1" t="str">
        <f aca="false">E64</f>
        <v>CE</v>
      </c>
      <c r="F68" s="1" t="str">
        <f aca="false">F64</f>
        <v>BUY</v>
      </c>
      <c r="G68" s="14" t="n">
        <v>9.7</v>
      </c>
      <c r="I68" s="14" t="n">
        <v>0.05</v>
      </c>
      <c r="J68" s="14" t="n">
        <f aca="false">IF(F68="SELL",(G68-I68)*50,(I68-G68)*50)</f>
        <v>-482.5</v>
      </c>
      <c r="L68" s="14" t="n">
        <f aca="false">J68+L67</f>
        <v>18850.5</v>
      </c>
      <c r="N68" s="1" t="n">
        <v>20</v>
      </c>
      <c r="O68" s="1" t="n">
        <f aca="false">N68*2</f>
        <v>40</v>
      </c>
      <c r="P68" s="1" t="n">
        <f aca="false">IF(F68="SELL",G68*50*0.05%,I68*50*0.05%)</f>
        <v>0.00125</v>
      </c>
      <c r="Q68" s="1" t="n">
        <f aca="false">(G68+I68)*50*0.053%</f>
        <v>0.258375</v>
      </c>
      <c r="R68" s="1" t="n">
        <f aca="false">(O68+S68+Q68)*18%</f>
        <v>7.24659525</v>
      </c>
      <c r="S68" s="1" t="n">
        <f aca="false">(10/10000000)*(G68+I68)*50</f>
        <v>0.0004875</v>
      </c>
      <c r="T68" s="1" t="n">
        <f aca="false">IF(F68="SELL",I68*0.003%,G68*0.003%)</f>
        <v>0.000291</v>
      </c>
      <c r="U68" s="1" t="n">
        <f aca="false">SUM(P68:T68)</f>
        <v>7.50699875</v>
      </c>
      <c r="V68" s="1" t="n">
        <f aca="false">J68-O68-U68</f>
        <v>-530.00699875</v>
      </c>
      <c r="W68" s="1" t="n">
        <f aca="false">W67+V68</f>
        <v>15421.60094459</v>
      </c>
    </row>
    <row r="69" customFormat="false" ht="15" hidden="false" customHeight="false" outlineLevel="0" collapsed="false">
      <c r="A69" s="16" t="n">
        <f aca="false">A65+1</f>
        <v>17.4</v>
      </c>
      <c r="B69" s="17" t="n">
        <f aca="false">B65+7</f>
        <v>44708</v>
      </c>
      <c r="C69" s="18" t="n">
        <f aca="false">C65+7</f>
        <v>44714</v>
      </c>
      <c r="D69" s="16" t="n">
        <f aca="false">INDEX(Nifty!$A$4:$K$254,MATCH('Iron Condor (Hedge)'!B69,Nifty!$A$4:$A$254),Nifty!$L$256)</f>
        <v>15850</v>
      </c>
      <c r="E69" s="16" t="str">
        <f aca="false">E65</f>
        <v>PE</v>
      </c>
      <c r="F69" s="16" t="str">
        <f aca="false">F65</f>
        <v>BUY</v>
      </c>
      <c r="G69" s="16" t="n">
        <v>37.35</v>
      </c>
      <c r="H69" s="16" t="n">
        <f aca="false">G66+G67-G68-G69</f>
        <v>81.05</v>
      </c>
      <c r="I69" s="16" t="n">
        <v>0.05</v>
      </c>
      <c r="J69" s="16" t="n">
        <f aca="false">IF(F69="SELL",(G69-I69)*50,(I69-G69)*50)</f>
        <v>-1865</v>
      </c>
      <c r="K69" s="16" t="n">
        <f aca="false">SUM(J66:J69)</f>
        <v>4015</v>
      </c>
      <c r="L69" s="14" t="n">
        <f aca="false">J69+L68</f>
        <v>16985.5</v>
      </c>
      <c r="M69" s="1" t="n">
        <f aca="false">IF(K69+M65&lt;0,K69+M65,0)</f>
        <v>0</v>
      </c>
      <c r="N69" s="1" t="n">
        <v>20</v>
      </c>
      <c r="O69" s="1" t="n">
        <f aca="false">N69*2</f>
        <v>40</v>
      </c>
      <c r="P69" s="1" t="n">
        <f aca="false">IF(F69="SELL",G69*50*0.05%,I69*50*0.05%)</f>
        <v>0.00125</v>
      </c>
      <c r="Q69" s="1" t="n">
        <f aca="false">(G69+I69)*50*0.053%</f>
        <v>0.9911</v>
      </c>
      <c r="R69" s="1" t="n">
        <f aca="false">(O69+S69+Q69)*18%</f>
        <v>7.3787346</v>
      </c>
      <c r="S69" s="1" t="n">
        <f aca="false">(10/10000000)*(G69+I69)*50</f>
        <v>0.00187</v>
      </c>
      <c r="T69" s="1" t="n">
        <f aca="false">IF(F69="SELL",I69*0.003%,G69*0.003%)</f>
        <v>0.0011205</v>
      </c>
      <c r="U69" s="1" t="n">
        <f aca="false">SUM(P69:T69)</f>
        <v>8.3740751</v>
      </c>
      <c r="V69" s="1" t="n">
        <f aca="false">J69-O69-U69</f>
        <v>-1913.3740751</v>
      </c>
      <c r="W69" s="1" t="n">
        <f aca="false">W68+V69</f>
        <v>13508.22686949</v>
      </c>
      <c r="Z69" s="1" t="s">
        <v>23</v>
      </c>
      <c r="AA69" s="1" t="n">
        <f aca="false">AA67*20</f>
        <v>8160</v>
      </c>
    </row>
    <row r="70" customFormat="false" ht="15" hidden="false" customHeight="false" outlineLevel="0" collapsed="false">
      <c r="A70" s="1" t="n">
        <f aca="false">A66+1</f>
        <v>18.1</v>
      </c>
      <c r="B70" s="4" t="n">
        <f aca="false">B66+7</f>
        <v>44715</v>
      </c>
      <c r="C70" s="12" t="n">
        <f aca="false">C66+7</f>
        <v>44721</v>
      </c>
      <c r="D70" s="1" t="n">
        <f aca="false">INDEX(Nifty!$A$1:$K$251,MATCH('Iron Condor (Hedge)'!B70,Nifty!$A$1:$A$251),Nifty!$L$253)</f>
        <v>16850</v>
      </c>
      <c r="E70" s="1" t="str">
        <f aca="false">E66</f>
        <v>CE</v>
      </c>
      <c r="F70" s="1" t="str">
        <f aca="false">F66</f>
        <v>SELL</v>
      </c>
      <c r="G70" s="14" t="n">
        <v>58.95</v>
      </c>
      <c r="I70" s="14" t="n">
        <v>0.1</v>
      </c>
      <c r="J70" s="14" t="n">
        <f aca="false">IF(F70="SELL",(G70-I70)*50,(I70-G70)*50)</f>
        <v>2942.5</v>
      </c>
      <c r="L70" s="14" t="n">
        <f aca="false">J70+L69</f>
        <v>19928</v>
      </c>
      <c r="N70" s="1" t="n">
        <v>20</v>
      </c>
      <c r="O70" s="1" t="n">
        <f aca="false">N70*2</f>
        <v>40</v>
      </c>
      <c r="P70" s="1" t="n">
        <f aca="false">IF(F70="SELL",G70*50*0.05%,I70*50*0.05%)</f>
        <v>1.47375</v>
      </c>
      <c r="Q70" s="1" t="n">
        <f aca="false">(G70+I70)*50*0.053%</f>
        <v>1.564825</v>
      </c>
      <c r="R70" s="1" t="n">
        <f aca="false">(O70+S70+Q70)*18%</f>
        <v>7.48219995</v>
      </c>
      <c r="S70" s="1" t="n">
        <f aca="false">(10/10000000)*(G70+I70)*50</f>
        <v>0.0029525</v>
      </c>
      <c r="T70" s="1" t="n">
        <f aca="false">IF(F70="SELL",I70*0.003%,G70*0.003%)</f>
        <v>3E-006</v>
      </c>
      <c r="U70" s="1" t="n">
        <f aca="false">SUM(P70:T70)</f>
        <v>10.52373045</v>
      </c>
      <c r="V70" s="1" t="n">
        <f aca="false">J70-O70-U70</f>
        <v>2891.97626955</v>
      </c>
      <c r="W70" s="1" t="n">
        <f aca="false">W69+V70</f>
        <v>16400.20313904</v>
      </c>
      <c r="Z70" s="2" t="s">
        <v>42</v>
      </c>
      <c r="AA70" s="2" t="n">
        <f aca="false">AE59*AE60</f>
        <v>100000</v>
      </c>
    </row>
    <row r="71" customFormat="false" ht="15" hidden="false" customHeight="false" outlineLevel="0" collapsed="false">
      <c r="A71" s="1" t="n">
        <f aca="false">A67+1</f>
        <v>18.2</v>
      </c>
      <c r="B71" s="4" t="n">
        <f aca="false">B67+7</f>
        <v>44715</v>
      </c>
      <c r="C71" s="12" t="n">
        <f aca="false">C67+7</f>
        <v>44721</v>
      </c>
      <c r="D71" s="1" t="n">
        <f aca="false">INDEX(Nifty!$A$2:$K$252,MATCH('Iron Condor (Hedge)'!B71,Nifty!$A$2:$A$252),Nifty!$L$254)</f>
        <v>16300</v>
      </c>
      <c r="E71" s="1" t="str">
        <f aca="false">E67</f>
        <v>PE</v>
      </c>
      <c r="F71" s="1" t="str">
        <f aca="false">F67</f>
        <v>SELL</v>
      </c>
      <c r="G71" s="14" t="n">
        <v>54.5</v>
      </c>
      <c r="I71" s="14" t="n">
        <v>0.15</v>
      </c>
      <c r="J71" s="14" t="n">
        <f aca="false">IF(F71="SELL",(G71-I71)*50,(I71-G71)*50)</f>
        <v>2717.5</v>
      </c>
      <c r="L71" s="14" t="n">
        <f aca="false">J71+L70</f>
        <v>22645.5</v>
      </c>
      <c r="N71" s="1" t="n">
        <v>20</v>
      </c>
      <c r="O71" s="1" t="n">
        <f aca="false">N71*2</f>
        <v>40</v>
      </c>
      <c r="P71" s="1" t="n">
        <f aca="false">IF(F71="SELL",G71*50*0.05%,I71*50*0.05%)</f>
        <v>1.3625</v>
      </c>
      <c r="Q71" s="1" t="n">
        <f aca="false">(G71+I71)*50*0.053%</f>
        <v>1.448225</v>
      </c>
      <c r="R71" s="1" t="n">
        <f aca="false">(O71+S71+Q71)*18%</f>
        <v>7.46117235</v>
      </c>
      <c r="S71" s="1" t="n">
        <f aca="false">(10/10000000)*(G71+I71)*50</f>
        <v>0.0027325</v>
      </c>
      <c r="T71" s="1" t="n">
        <f aca="false">IF(F71="SELL",I71*0.003%,G71*0.003%)</f>
        <v>4.5E-006</v>
      </c>
      <c r="U71" s="1" t="n">
        <f aca="false">SUM(P71:T71)</f>
        <v>10.27463435</v>
      </c>
      <c r="V71" s="1" t="n">
        <f aca="false">J71-O71-U71</f>
        <v>2667.22536565</v>
      </c>
      <c r="W71" s="1" t="n">
        <f aca="false">W70+V71</f>
        <v>19067.42850469</v>
      </c>
      <c r="Z71" s="1" t="s">
        <v>50</v>
      </c>
      <c r="AA71" s="21" t="n">
        <f aca="false">AA69/AA70</f>
        <v>0.0816</v>
      </c>
    </row>
    <row r="72" customFormat="false" ht="15" hidden="false" customHeight="false" outlineLevel="0" collapsed="false">
      <c r="A72" s="1" t="n">
        <f aca="false">A68+1</f>
        <v>18.3</v>
      </c>
      <c r="B72" s="4" t="n">
        <f aca="false">B68+7</f>
        <v>44715</v>
      </c>
      <c r="C72" s="12" t="n">
        <f aca="false">C68+7</f>
        <v>44721</v>
      </c>
      <c r="D72" s="1" t="n">
        <f aca="false">INDEX(Nifty!$A$3:$K$253,MATCH('Iron Condor (Hedge)'!B72,Nifty!$A$3:$A$253),Nifty!$L$255)</f>
        <v>17100</v>
      </c>
      <c r="E72" s="1" t="str">
        <f aca="false">E68</f>
        <v>CE</v>
      </c>
      <c r="F72" s="1" t="str">
        <f aca="false">F68</f>
        <v>BUY</v>
      </c>
      <c r="G72" s="14" t="n">
        <v>15.95</v>
      </c>
      <c r="I72" s="14" t="n">
        <v>0.1</v>
      </c>
      <c r="J72" s="14" t="n">
        <f aca="false">IF(F72="SELL",(G72-I72)*50,(I72-G72)*50)</f>
        <v>-792.5</v>
      </c>
      <c r="L72" s="14" t="n">
        <f aca="false">J72+L71</f>
        <v>21853</v>
      </c>
      <c r="N72" s="1" t="n">
        <v>20</v>
      </c>
      <c r="O72" s="1" t="n">
        <f aca="false">N72*2</f>
        <v>40</v>
      </c>
      <c r="P72" s="1" t="n">
        <f aca="false">IF(F72="SELL",G72*50*0.05%,I72*50*0.05%)</f>
        <v>0.0025</v>
      </c>
      <c r="Q72" s="1" t="n">
        <f aca="false">(G72+I72)*50*0.053%</f>
        <v>0.425325</v>
      </c>
      <c r="R72" s="1" t="n">
        <f aca="false">(O72+S72+Q72)*18%</f>
        <v>7.27670295</v>
      </c>
      <c r="S72" s="1" t="n">
        <f aca="false">(10/10000000)*(G72+I72)*50</f>
        <v>0.0008025</v>
      </c>
      <c r="T72" s="1" t="n">
        <f aca="false">IF(F72="SELL",I72*0.003%,G72*0.003%)</f>
        <v>0.0004785</v>
      </c>
      <c r="U72" s="1" t="n">
        <f aca="false">SUM(P72:T72)</f>
        <v>7.70580895</v>
      </c>
      <c r="V72" s="1" t="n">
        <f aca="false">J72-O72-U72</f>
        <v>-840.20580895</v>
      </c>
      <c r="W72" s="1" t="n">
        <f aca="false">W71+V72</f>
        <v>18227.22269574</v>
      </c>
    </row>
    <row r="73" customFormat="false" ht="15" hidden="false" customHeight="false" outlineLevel="0" collapsed="false">
      <c r="A73" s="16" t="n">
        <f aca="false">A69+1</f>
        <v>18.4</v>
      </c>
      <c r="B73" s="17" t="n">
        <f aca="false">B69+7</f>
        <v>44715</v>
      </c>
      <c r="C73" s="18" t="n">
        <f aca="false">C69+7</f>
        <v>44721</v>
      </c>
      <c r="D73" s="16" t="n">
        <f aca="false">INDEX(Nifty!$A$4:$K$254,MATCH('Iron Condor (Hedge)'!B73,Nifty!$A$4:$A$254),Nifty!$L$256)</f>
        <v>16050</v>
      </c>
      <c r="E73" s="16" t="str">
        <f aca="false">E69</f>
        <v>PE</v>
      </c>
      <c r="F73" s="16" t="str">
        <f aca="false">F69</f>
        <v>BUY</v>
      </c>
      <c r="G73" s="16" t="n">
        <v>20.6</v>
      </c>
      <c r="H73" s="16" t="n">
        <f aca="false">G70+G71-G72-G73</f>
        <v>76.9</v>
      </c>
      <c r="I73" s="16" t="n">
        <v>0.15</v>
      </c>
      <c r="J73" s="16" t="n">
        <f aca="false">IF(F73="SELL",(G73-I73)*50,(I73-G73)*50)</f>
        <v>-1022.5</v>
      </c>
      <c r="K73" s="16" t="n">
        <f aca="false">SUM(J70:J73)</f>
        <v>3845</v>
      </c>
      <c r="L73" s="14" t="n">
        <f aca="false">J73+L72</f>
        <v>20830.5</v>
      </c>
      <c r="M73" s="1" t="n">
        <f aca="false">IF(K73+M69&lt;0,K73+M69,0)</f>
        <v>0</v>
      </c>
      <c r="N73" s="1" t="n">
        <v>20</v>
      </c>
      <c r="O73" s="1" t="n">
        <f aca="false">N73*2</f>
        <v>40</v>
      </c>
      <c r="P73" s="1" t="n">
        <f aca="false">IF(F73="SELL",G73*50*0.05%,I73*50*0.05%)</f>
        <v>0.00375</v>
      </c>
      <c r="Q73" s="1" t="n">
        <f aca="false">(G73+I73)*50*0.053%</f>
        <v>0.549875</v>
      </c>
      <c r="R73" s="1" t="n">
        <f aca="false">(O73+S73+Q73)*18%</f>
        <v>7.29916425</v>
      </c>
      <c r="S73" s="1" t="n">
        <f aca="false">(10/10000000)*(G73+I73)*50</f>
        <v>0.0010375</v>
      </c>
      <c r="T73" s="1" t="n">
        <f aca="false">IF(F73="SELL",I73*0.003%,G73*0.003%)</f>
        <v>0.000618</v>
      </c>
      <c r="U73" s="1" t="n">
        <f aca="false">SUM(P73:T73)</f>
        <v>7.85444475</v>
      </c>
      <c r="V73" s="1" t="n">
        <f aca="false">J73-O73-U73</f>
        <v>-1070.35444475</v>
      </c>
      <c r="W73" s="1" t="n">
        <f aca="false">W72+V73</f>
        <v>17156.86825099</v>
      </c>
      <c r="Z73" s="1" t="s">
        <v>51</v>
      </c>
      <c r="AA73" s="23" t="n">
        <v>0.05</v>
      </c>
    </row>
    <row r="74" customFormat="false" ht="15" hidden="false" customHeight="false" outlineLevel="0" collapsed="false">
      <c r="A74" s="1" t="n">
        <f aca="false">A70+1</f>
        <v>19.1</v>
      </c>
      <c r="B74" s="4" t="n">
        <f aca="false">B70+7</f>
        <v>44722</v>
      </c>
      <c r="C74" s="12" t="n">
        <f aca="false">C70+7</f>
        <v>44728</v>
      </c>
      <c r="D74" s="1" t="n">
        <f aca="false">INDEX(Nifty!$A$1:$K$251,MATCH('Iron Condor (Hedge)'!B74,Nifty!$A$1:$A$251),Nifty!$L$253)</f>
        <v>16500</v>
      </c>
      <c r="E74" s="1" t="str">
        <f aca="false">E70</f>
        <v>CE</v>
      </c>
      <c r="F74" s="1" t="str">
        <f aca="false">F70</f>
        <v>SELL</v>
      </c>
      <c r="G74" s="14" t="n">
        <v>50.8</v>
      </c>
      <c r="I74" s="14" t="n">
        <v>0.1</v>
      </c>
      <c r="J74" s="14" t="n">
        <f aca="false">IF(F74="SELL",(G74-I74)*50,(I74-G74)*50)</f>
        <v>2535</v>
      </c>
      <c r="L74" s="14" t="n">
        <f aca="false">J74+L73</f>
        <v>23365.5</v>
      </c>
      <c r="N74" s="1" t="n">
        <v>20</v>
      </c>
      <c r="O74" s="1" t="n">
        <f aca="false">N74*2</f>
        <v>40</v>
      </c>
      <c r="P74" s="1" t="n">
        <f aca="false">IF(F74="SELL",G74*50*0.05%,I74*50*0.05%)</f>
        <v>1.27</v>
      </c>
      <c r="Q74" s="1" t="n">
        <f aca="false">(G74+I74)*50*0.053%</f>
        <v>1.34885</v>
      </c>
      <c r="R74" s="1" t="n">
        <f aca="false">(O74+S74+Q74)*18%</f>
        <v>7.4432511</v>
      </c>
      <c r="S74" s="1" t="n">
        <f aca="false">(10/10000000)*(G74+I74)*50</f>
        <v>0.002545</v>
      </c>
      <c r="T74" s="1" t="n">
        <f aca="false">IF(F74="SELL",I74*0.003%,G74*0.003%)</f>
        <v>3E-006</v>
      </c>
      <c r="U74" s="1" t="n">
        <f aca="false">SUM(P74:T74)</f>
        <v>10.0646491</v>
      </c>
      <c r="V74" s="1" t="n">
        <f aca="false">J74-O74-U74</f>
        <v>2484.9353509</v>
      </c>
      <c r="W74" s="1" t="n">
        <f aca="false">W73+V74</f>
        <v>19641.80360189</v>
      </c>
      <c r="Z74" s="1" t="s">
        <v>52</v>
      </c>
      <c r="AA74" s="1" t="n">
        <f aca="false">AA70</f>
        <v>100000</v>
      </c>
    </row>
    <row r="75" customFormat="false" ht="15" hidden="false" customHeight="false" outlineLevel="0" collapsed="false">
      <c r="A75" s="1" t="n">
        <f aca="false">A71+1</f>
        <v>19.2</v>
      </c>
      <c r="B75" s="4" t="n">
        <f aca="false">B71+7</f>
        <v>44722</v>
      </c>
      <c r="C75" s="12" t="n">
        <f aca="false">C71+7</f>
        <v>44728</v>
      </c>
      <c r="D75" s="1" t="n">
        <f aca="false">INDEX(Nifty!$A$2:$K$252,MATCH('Iron Condor (Hedge)'!B75,Nifty!$A$2:$A$252),Nifty!$L$254)</f>
        <v>15950</v>
      </c>
      <c r="E75" s="1" t="str">
        <f aca="false">E71</f>
        <v>PE</v>
      </c>
      <c r="F75" s="1" t="str">
        <f aca="false">F71</f>
        <v>SELL</v>
      </c>
      <c r="G75" s="14" t="n">
        <v>55.65</v>
      </c>
      <c r="I75" s="14" t="n">
        <v>581.95</v>
      </c>
      <c r="J75" s="14" t="n">
        <f aca="false">IF(F75="SELL",(G75-I75)*50,(I75-G75)*50)</f>
        <v>-26315</v>
      </c>
      <c r="L75" s="14" t="n">
        <f aca="false">J75+L74</f>
        <v>-2949.50000000001</v>
      </c>
      <c r="N75" s="1" t="n">
        <v>20</v>
      </c>
      <c r="O75" s="1" t="n">
        <f aca="false">N75*2</f>
        <v>40</v>
      </c>
      <c r="P75" s="1" t="n">
        <f aca="false">IF(F75="SELL",G75*50*0.05%,I75*50*0.05%)</f>
        <v>1.39125</v>
      </c>
      <c r="Q75" s="1" t="n">
        <f aca="false">(G75+I75)*50*0.053%</f>
        <v>16.8964</v>
      </c>
      <c r="R75" s="1" t="n">
        <f aca="false">(O75+S75+Q75)*18%</f>
        <v>10.2470904</v>
      </c>
      <c r="S75" s="1" t="n">
        <f aca="false">(10/10000000)*(G75+I75)*50</f>
        <v>0.03188</v>
      </c>
      <c r="T75" s="1" t="n">
        <f aca="false">IF(F75="SELL",I75*0.003%,G75*0.003%)</f>
        <v>0.0174585</v>
      </c>
      <c r="U75" s="1" t="n">
        <f aca="false">SUM(P75:T75)</f>
        <v>28.5840789</v>
      </c>
      <c r="V75" s="1" t="n">
        <f aca="false">J75-O75-U75</f>
        <v>-26383.5840789</v>
      </c>
      <c r="W75" s="1" t="n">
        <f aca="false">W74+V75</f>
        <v>-6741.78047701001</v>
      </c>
      <c r="Z75" s="1" t="s">
        <v>53</v>
      </c>
      <c r="AA75" s="1" t="n">
        <f aca="false">AA74*AA73</f>
        <v>5000</v>
      </c>
    </row>
    <row r="76" customFormat="false" ht="15" hidden="false" customHeight="false" outlineLevel="0" collapsed="false">
      <c r="A76" s="1" t="n">
        <f aca="false">A72+1</f>
        <v>19.3</v>
      </c>
      <c r="B76" s="4" t="n">
        <f aca="false">B72+7</f>
        <v>44722</v>
      </c>
      <c r="C76" s="12" t="n">
        <f aca="false">C72+7</f>
        <v>44728</v>
      </c>
      <c r="D76" s="1" t="n">
        <f aca="false">INDEX(Nifty!$A$3:$K$253,MATCH('Iron Condor (Hedge)'!B76,Nifty!$A$3:$A$253),Nifty!$L$255)</f>
        <v>16750</v>
      </c>
      <c r="E76" s="1" t="str">
        <f aca="false">E72</f>
        <v>CE</v>
      </c>
      <c r="F76" s="1" t="str">
        <f aca="false">F72</f>
        <v>BUY</v>
      </c>
      <c r="G76" s="14" t="n">
        <v>13.45</v>
      </c>
      <c r="I76" s="14" t="n">
        <v>0.05</v>
      </c>
      <c r="J76" s="14" t="n">
        <f aca="false">IF(F76="SELL",(G76-I76)*50,(I76-G76)*50)</f>
        <v>-670</v>
      </c>
      <c r="L76" s="14" t="n">
        <f aca="false">J76+L75</f>
        <v>-3619.50000000001</v>
      </c>
      <c r="N76" s="1" t="n">
        <v>20</v>
      </c>
      <c r="O76" s="1" t="n">
        <f aca="false">N76*2</f>
        <v>40</v>
      </c>
      <c r="P76" s="1" t="n">
        <f aca="false">IF(F76="SELL",G76*50*0.05%,I76*50*0.05%)</f>
        <v>0.00125</v>
      </c>
      <c r="Q76" s="1" t="n">
        <f aca="false">(G76+I76)*50*0.053%</f>
        <v>0.35775</v>
      </c>
      <c r="R76" s="1" t="n">
        <f aca="false">(O76+S76+Q76)*18%</f>
        <v>7.2645165</v>
      </c>
      <c r="S76" s="1" t="n">
        <f aca="false">(10/10000000)*(G76+I76)*50</f>
        <v>0.000675</v>
      </c>
      <c r="T76" s="1" t="n">
        <f aca="false">IF(F76="SELL",I76*0.003%,G76*0.003%)</f>
        <v>0.0004035</v>
      </c>
      <c r="U76" s="1" t="n">
        <f aca="false">SUM(P76:T76)</f>
        <v>7.624595</v>
      </c>
      <c r="V76" s="1" t="n">
        <f aca="false">J76-O76-U76</f>
        <v>-717.624595</v>
      </c>
      <c r="W76" s="1" t="n">
        <f aca="false">W75+V76</f>
        <v>-7459.40507201001</v>
      </c>
    </row>
    <row r="77" customFormat="false" ht="15" hidden="false" customHeight="false" outlineLevel="0" collapsed="false">
      <c r="A77" s="16" t="n">
        <f aca="false">A73+1</f>
        <v>19.4</v>
      </c>
      <c r="B77" s="17" t="n">
        <f aca="false">B73+7</f>
        <v>44722</v>
      </c>
      <c r="C77" s="18" t="n">
        <f aca="false">C73+7</f>
        <v>44728</v>
      </c>
      <c r="D77" s="16" t="n">
        <f aca="false">INDEX(Nifty!$A$4:$K$254,MATCH('Iron Condor (Hedge)'!B77,Nifty!$A$4:$A$254),Nifty!$L$256)</f>
        <v>15700</v>
      </c>
      <c r="E77" s="16" t="str">
        <f aca="false">E73</f>
        <v>PE</v>
      </c>
      <c r="F77" s="16" t="str">
        <f aca="false">F73</f>
        <v>BUY</v>
      </c>
      <c r="G77" s="16" t="n">
        <v>19.6</v>
      </c>
      <c r="H77" s="16" t="n">
        <f aca="false">G74+G75-G76-G77</f>
        <v>73.4</v>
      </c>
      <c r="I77" s="16" t="n">
        <v>335</v>
      </c>
      <c r="J77" s="16" t="n">
        <f aca="false">IF(F77="SELL",(G77-I77)*50,(I77-G77)*50)</f>
        <v>15770</v>
      </c>
      <c r="K77" s="16" t="n">
        <f aca="false">SUM(J74:J77)</f>
        <v>-8680.00000000001</v>
      </c>
      <c r="L77" s="14" t="n">
        <f aca="false">J77+L76</f>
        <v>12150.5</v>
      </c>
      <c r="M77" s="1" t="n">
        <f aca="false">IF(K77+M73&lt;0,K77+M73,0)</f>
        <v>-8680.00000000001</v>
      </c>
      <c r="N77" s="1" t="n">
        <v>20</v>
      </c>
      <c r="O77" s="1" t="n">
        <f aca="false">N77*2</f>
        <v>40</v>
      </c>
      <c r="P77" s="1" t="n">
        <f aca="false">IF(F77="SELL",G77*50*0.05%,I77*50*0.05%)</f>
        <v>8.375</v>
      </c>
      <c r="Q77" s="1" t="n">
        <f aca="false">(G77+I77)*50*0.053%</f>
        <v>9.3969</v>
      </c>
      <c r="R77" s="1" t="n">
        <f aca="false">(O77+S77+Q77)*18%</f>
        <v>8.8946334</v>
      </c>
      <c r="S77" s="1" t="n">
        <f aca="false">(10/10000000)*(G77+I77)*50</f>
        <v>0.01773</v>
      </c>
      <c r="T77" s="1" t="n">
        <f aca="false">IF(F77="SELL",I77*0.003%,G77*0.003%)</f>
        <v>0.000588</v>
      </c>
      <c r="U77" s="1" t="n">
        <f aca="false">SUM(P77:T77)</f>
        <v>26.6848514</v>
      </c>
      <c r="V77" s="1" t="n">
        <f aca="false">J77-O77-U77</f>
        <v>15703.3151486</v>
      </c>
      <c r="W77" s="1" t="n">
        <f aca="false">W76+V77</f>
        <v>8243.91007658999</v>
      </c>
      <c r="Z77" s="1" t="s">
        <v>54</v>
      </c>
      <c r="AA77" s="1" t="n">
        <f aca="false">U206</f>
        <v>1979.26422017</v>
      </c>
      <c r="AB77" s="1" t="n">
        <f aca="false">AA77*2</f>
        <v>3958.52844034</v>
      </c>
    </row>
    <row r="78" customFormat="false" ht="15" hidden="false" customHeight="false" outlineLevel="0" collapsed="false">
      <c r="A78" s="1" t="n">
        <f aca="false">A74+1</f>
        <v>20.1</v>
      </c>
      <c r="B78" s="4" t="n">
        <f aca="false">B74+7</f>
        <v>44729</v>
      </c>
      <c r="C78" s="12" t="n">
        <f aca="false">C74+7</f>
        <v>44735</v>
      </c>
      <c r="D78" s="1" t="n">
        <f aca="false">INDEX(Nifty!$A$1:$K$251,MATCH('Iron Condor (Hedge)'!B78,Nifty!$A$1:$A$251),Nifty!$L$253)</f>
        <v>15550</v>
      </c>
      <c r="E78" s="1" t="str">
        <f aca="false">E74</f>
        <v>CE</v>
      </c>
      <c r="F78" s="1" t="str">
        <f aca="false">F74</f>
        <v>SELL</v>
      </c>
      <c r="G78" s="14" t="n">
        <v>75.05</v>
      </c>
      <c r="I78" s="14" t="n">
        <v>10.15</v>
      </c>
      <c r="J78" s="14" t="n">
        <f aca="false">IF(F78="SELL",(G78-I78)*50,(I78-G78)*50)</f>
        <v>3245</v>
      </c>
      <c r="L78" s="14" t="n">
        <f aca="false">J78+L77</f>
        <v>15395.5</v>
      </c>
      <c r="N78" s="1" t="n">
        <v>20</v>
      </c>
      <c r="O78" s="1" t="n">
        <f aca="false">N78*2</f>
        <v>40</v>
      </c>
      <c r="P78" s="1" t="n">
        <f aca="false">IF(F78="SELL",G78*50*0.05%,I78*50*0.05%)</f>
        <v>1.87625</v>
      </c>
      <c r="Q78" s="1" t="n">
        <f aca="false">(G78+I78)*50*0.053%</f>
        <v>2.2578</v>
      </c>
      <c r="R78" s="1" t="n">
        <f aca="false">(O78+S78+Q78)*18%</f>
        <v>7.6071708</v>
      </c>
      <c r="S78" s="1" t="n">
        <f aca="false">(10/10000000)*(G78+I78)*50</f>
        <v>0.00426</v>
      </c>
      <c r="T78" s="1" t="n">
        <f aca="false">IF(F78="SELL",I78*0.003%,G78*0.003%)</f>
        <v>0.0003045</v>
      </c>
      <c r="U78" s="1" t="n">
        <f aca="false">SUM(P78:T78)</f>
        <v>11.7457853</v>
      </c>
      <c r="V78" s="1" t="n">
        <f aca="false">J78-O78-U78</f>
        <v>3193.2542147</v>
      </c>
      <c r="W78" s="1" t="n">
        <f aca="false">W77+V78</f>
        <v>11437.16429129</v>
      </c>
      <c r="Z78" s="1" t="s">
        <v>52</v>
      </c>
      <c r="AA78" s="1" t="n">
        <v>50000</v>
      </c>
      <c r="AB78" s="1" t="n">
        <v>100000</v>
      </c>
    </row>
    <row r="79" customFormat="false" ht="15" hidden="false" customHeight="false" outlineLevel="0" collapsed="false">
      <c r="A79" s="1" t="n">
        <f aca="false">A75+1</f>
        <v>20.2</v>
      </c>
      <c r="B79" s="4" t="n">
        <f aca="false">B75+7</f>
        <v>44729</v>
      </c>
      <c r="C79" s="12" t="n">
        <f aca="false">C75+7</f>
        <v>44735</v>
      </c>
      <c r="D79" s="1" t="n">
        <f aca="false">INDEX(Nifty!$A$2:$K$252,MATCH('Iron Condor (Hedge)'!B79,Nifty!$A$2:$A$252),Nifty!$L$254)</f>
        <v>15000</v>
      </c>
      <c r="E79" s="1" t="str">
        <f aca="false">E75</f>
        <v>PE</v>
      </c>
      <c r="F79" s="1" t="str">
        <f aca="false">F75</f>
        <v>SELL</v>
      </c>
      <c r="G79" s="14" t="n">
        <v>97.04</v>
      </c>
      <c r="I79" s="14" t="n">
        <v>0.1</v>
      </c>
      <c r="J79" s="14" t="n">
        <f aca="false">IF(F79="SELL",(G79-I79)*50,(I79-G79)*50)</f>
        <v>4847</v>
      </c>
      <c r="L79" s="14" t="n">
        <f aca="false">J79+L78</f>
        <v>20242.5</v>
      </c>
      <c r="N79" s="1" t="n">
        <v>20</v>
      </c>
      <c r="O79" s="1" t="n">
        <f aca="false">N79*2</f>
        <v>40</v>
      </c>
      <c r="P79" s="1" t="n">
        <f aca="false">IF(F79="SELL",G79*50*0.05%,I79*50*0.05%)</f>
        <v>2.426</v>
      </c>
      <c r="Q79" s="1" t="n">
        <f aca="false">(G79+I79)*50*0.053%</f>
        <v>2.57421</v>
      </c>
      <c r="R79" s="1" t="n">
        <f aca="false">(O79+S79+Q79)*18%</f>
        <v>7.66423206</v>
      </c>
      <c r="S79" s="1" t="n">
        <f aca="false">(10/10000000)*(G79+I79)*50</f>
        <v>0.004857</v>
      </c>
      <c r="T79" s="1" t="n">
        <f aca="false">IF(F79="SELL",I79*0.003%,G79*0.003%)</f>
        <v>3E-006</v>
      </c>
      <c r="U79" s="1" t="n">
        <f aca="false">SUM(P79:T79)</f>
        <v>12.66930206</v>
      </c>
      <c r="V79" s="1" t="n">
        <f aca="false">J79-O79-U79</f>
        <v>4794.33069794</v>
      </c>
      <c r="W79" s="1" t="n">
        <f aca="false">W78+V79</f>
        <v>16231.49498923</v>
      </c>
      <c r="Z79" s="1" t="s">
        <v>55</v>
      </c>
      <c r="AA79" s="21" t="n">
        <f aca="false">AA77/AA78</f>
        <v>0.0395852844034</v>
      </c>
      <c r="AB79" s="21" t="n">
        <f aca="false">AB77/AB78</f>
        <v>0.0395852844034</v>
      </c>
    </row>
    <row r="80" customFormat="false" ht="15" hidden="false" customHeight="false" outlineLevel="0" collapsed="false">
      <c r="A80" s="1" t="n">
        <f aca="false">A76+1</f>
        <v>20.3</v>
      </c>
      <c r="B80" s="4" t="n">
        <f aca="false">B76+7</f>
        <v>44729</v>
      </c>
      <c r="C80" s="12" t="n">
        <f aca="false">C76+7</f>
        <v>44735</v>
      </c>
      <c r="D80" s="1" t="n">
        <f aca="false">INDEX(Nifty!$A$3:$K$253,MATCH('Iron Condor (Hedge)'!B80,Nifty!$A$3:$A$253),Nifty!$L$255)</f>
        <v>15800</v>
      </c>
      <c r="E80" s="1" t="str">
        <f aca="false">E76</f>
        <v>CE</v>
      </c>
      <c r="F80" s="1" t="str">
        <f aca="false">F76</f>
        <v>BUY</v>
      </c>
      <c r="G80" s="14" t="n">
        <v>22.45</v>
      </c>
      <c r="I80" s="14" t="n">
        <v>0.05</v>
      </c>
      <c r="J80" s="14" t="n">
        <f aca="false">IF(F80="SELL",(G80-I80)*50,(I80-G80)*50)</f>
        <v>-1120</v>
      </c>
      <c r="L80" s="14" t="n">
        <f aca="false">J80+L79</f>
        <v>19122.5</v>
      </c>
      <c r="N80" s="1" t="n">
        <v>20</v>
      </c>
      <c r="O80" s="1" t="n">
        <f aca="false">N80*2</f>
        <v>40</v>
      </c>
      <c r="P80" s="1" t="n">
        <f aca="false">IF(F80="SELL",G80*50*0.05%,I80*50*0.05%)</f>
        <v>0.00125</v>
      </c>
      <c r="Q80" s="1" t="n">
        <f aca="false">(G80+I80)*50*0.053%</f>
        <v>0.59625</v>
      </c>
      <c r="R80" s="1" t="n">
        <f aca="false">(O80+S80+Q80)*18%</f>
        <v>7.3075275</v>
      </c>
      <c r="S80" s="1" t="n">
        <f aca="false">(10/10000000)*(G80+I80)*50</f>
        <v>0.001125</v>
      </c>
      <c r="T80" s="1" t="n">
        <f aca="false">IF(F80="SELL",I80*0.003%,G80*0.003%)</f>
        <v>0.0006735</v>
      </c>
      <c r="U80" s="1" t="n">
        <f aca="false">SUM(P80:T80)</f>
        <v>7.906826</v>
      </c>
      <c r="V80" s="1" t="n">
        <f aca="false">J80-O80-U80</f>
        <v>-1167.906826</v>
      </c>
      <c r="W80" s="1" t="n">
        <f aca="false">W79+V80</f>
        <v>15063.58816323</v>
      </c>
    </row>
    <row r="81" customFormat="false" ht="15" hidden="false" customHeight="false" outlineLevel="0" collapsed="false">
      <c r="A81" s="16" t="n">
        <f aca="false">A77+1</f>
        <v>20.4</v>
      </c>
      <c r="B81" s="17" t="n">
        <f aca="false">B77+7</f>
        <v>44729</v>
      </c>
      <c r="C81" s="18" t="n">
        <f aca="false">C77+7</f>
        <v>44735</v>
      </c>
      <c r="D81" s="16" t="n">
        <f aca="false">INDEX(Nifty!$A$4:$K$254,MATCH('Iron Condor (Hedge)'!B81,Nifty!$A$4:$A$254),Nifty!$L$256)</f>
        <v>14750</v>
      </c>
      <c r="E81" s="16" t="str">
        <f aca="false">E77</f>
        <v>PE</v>
      </c>
      <c r="F81" s="16" t="str">
        <f aca="false">F77</f>
        <v>BUY</v>
      </c>
      <c r="G81" s="16" t="n">
        <v>51.8</v>
      </c>
      <c r="H81" s="16" t="n">
        <f aca="false">G78+G79-G80-G81</f>
        <v>97.84</v>
      </c>
      <c r="I81" s="16" t="n">
        <v>0.05</v>
      </c>
      <c r="J81" s="16" t="n">
        <f aca="false">IF(F81="SELL",(G81-I81)*50,(I81-G81)*50)</f>
        <v>-2587.5</v>
      </c>
      <c r="K81" s="16" t="n">
        <f aca="false">SUM(J78:J81)</f>
        <v>4384.5</v>
      </c>
      <c r="L81" s="14" t="n">
        <f aca="false">J81+L80</f>
        <v>16535</v>
      </c>
      <c r="M81" s="1" t="n">
        <f aca="false">IF(K81+M77&lt;0,K81+M77,0)</f>
        <v>-4295.50000000001</v>
      </c>
      <c r="N81" s="1" t="n">
        <v>20</v>
      </c>
      <c r="O81" s="1" t="n">
        <f aca="false">N81*2</f>
        <v>40</v>
      </c>
      <c r="P81" s="1" t="n">
        <f aca="false">IF(F81="SELL",G81*50*0.05%,I81*50*0.05%)</f>
        <v>0.00125</v>
      </c>
      <c r="Q81" s="1" t="n">
        <f aca="false">(G81+I81)*50*0.053%</f>
        <v>1.374025</v>
      </c>
      <c r="R81" s="1" t="n">
        <f aca="false">(O81+S81+Q81)*18%</f>
        <v>7.44779115</v>
      </c>
      <c r="S81" s="1" t="n">
        <f aca="false">(10/10000000)*(G81+I81)*50</f>
        <v>0.0025925</v>
      </c>
      <c r="T81" s="1" t="n">
        <f aca="false">IF(F81="SELL",I81*0.003%,G81*0.003%)</f>
        <v>0.001554</v>
      </c>
      <c r="U81" s="1" t="n">
        <f aca="false">SUM(P81:T81)</f>
        <v>8.82721265</v>
      </c>
      <c r="V81" s="1" t="n">
        <f aca="false">J81-O81-U81</f>
        <v>-2636.32721265</v>
      </c>
      <c r="W81" s="1" t="n">
        <f aca="false">W80+V81</f>
        <v>12427.26095058</v>
      </c>
      <c r="Z81" s="2" t="s">
        <v>56</v>
      </c>
      <c r="AA81" s="22" t="n">
        <f aca="false">IF(AE60=1,AB59+AA71+AA73+AA79,AB59+AA71+AA73+AB79)</f>
        <v>0.4279552844034</v>
      </c>
    </row>
    <row r="82" customFormat="false" ht="13.8" hidden="false" customHeight="false" outlineLevel="0" collapsed="false">
      <c r="A82" s="1" t="n">
        <f aca="false">A78+1</f>
        <v>21.1</v>
      </c>
      <c r="B82" s="4" t="n">
        <f aca="false">B78+7</f>
        <v>44736</v>
      </c>
      <c r="C82" s="12" t="n">
        <f aca="false">C78+7</f>
        <v>44742</v>
      </c>
      <c r="D82" s="1" t="n">
        <f aca="false">INDEX(Nifty!$A$1:$K$251,MATCH('Iron Condor (Hedge)'!B82,Nifty!$A$1:$A$251),Nifty!$L$253)</f>
        <v>15950</v>
      </c>
      <c r="E82" s="1" t="str">
        <f aca="false">E78</f>
        <v>CE</v>
      </c>
      <c r="F82" s="1" t="str">
        <f aca="false">F78</f>
        <v>SELL</v>
      </c>
      <c r="G82" s="1" t="n">
        <v>56.7</v>
      </c>
      <c r="I82" s="14" t="n">
        <v>0.05</v>
      </c>
      <c r="J82" s="14" t="n">
        <f aca="false">IF(F82="SELL",(G82-I82)*50,(I82-G82)*50)</f>
        <v>2832.5</v>
      </c>
      <c r="L82" s="14" t="n">
        <f aca="false">J82+L81</f>
        <v>19367.5</v>
      </c>
      <c r="N82" s="1" t="n">
        <v>20</v>
      </c>
      <c r="O82" s="1" t="n">
        <f aca="false">N82*2</f>
        <v>40</v>
      </c>
      <c r="P82" s="1" t="n">
        <f aca="false">IF(F82="SELL",G82*50*0.05%,I82*50*0.05%)</f>
        <v>1.4175</v>
      </c>
      <c r="Q82" s="1" t="n">
        <f aca="false">(G82+I82)*50*0.053%</f>
        <v>1.503875</v>
      </c>
      <c r="R82" s="1" t="n">
        <f aca="false">(O82+S82+Q82)*18%</f>
        <v>7.47120825</v>
      </c>
      <c r="S82" s="1" t="n">
        <f aca="false">(10/10000000)*(G82+I82)*50</f>
        <v>0.0028375</v>
      </c>
      <c r="T82" s="1" t="n">
        <f aca="false">IF(F82="SELL",I82*0.003%,G82*0.003%)</f>
        <v>1.5E-006</v>
      </c>
      <c r="U82" s="1" t="n">
        <f aca="false">SUM(P82:T82)</f>
        <v>10.39542225</v>
      </c>
      <c r="V82" s="1" t="n">
        <f aca="false">J82-O82-U82</f>
        <v>2782.10457775</v>
      </c>
      <c r="W82" s="1" t="n">
        <f aca="false">W81+V82</f>
        <v>15209.36552833</v>
      </c>
      <c r="Z82" s="2" t="s">
        <v>57</v>
      </c>
      <c r="AA82" s="22" t="n">
        <f aca="false">IF(AE60=1,AB60-AA71-AA73-AA79,AB60-AA71-AA73-AB79)</f>
        <v>1.0109647155966</v>
      </c>
    </row>
    <row r="83" customFormat="false" ht="13.8" hidden="false" customHeight="false" outlineLevel="0" collapsed="false">
      <c r="A83" s="1" t="n">
        <f aca="false">A79+1</f>
        <v>21.2</v>
      </c>
      <c r="B83" s="4" t="n">
        <f aca="false">B79+7</f>
        <v>44736</v>
      </c>
      <c r="C83" s="12" t="n">
        <f aca="false">C79+7</f>
        <v>44742</v>
      </c>
      <c r="D83" s="1" t="n">
        <f aca="false">INDEX(Nifty!$A$2:$K$252,MATCH('Iron Condor (Hedge)'!B83,Nifty!$A$2:$A$252),Nifty!$L$254)</f>
        <v>15400</v>
      </c>
      <c r="E83" s="1" t="str">
        <f aca="false">E79</f>
        <v>PE</v>
      </c>
      <c r="F83" s="1" t="str">
        <f aca="false">F79</f>
        <v>SELL</v>
      </c>
      <c r="G83" s="1" t="n">
        <v>54.25</v>
      </c>
      <c r="I83" s="14" t="n">
        <v>0.05</v>
      </c>
      <c r="J83" s="14" t="n">
        <f aca="false">IF(F83="SELL",(G83-I83)*50,(I83-G83)*50)</f>
        <v>2710</v>
      </c>
      <c r="L83" s="14" t="n">
        <f aca="false">J83+L82</f>
        <v>22077.5</v>
      </c>
      <c r="N83" s="1" t="n">
        <v>20</v>
      </c>
      <c r="O83" s="1" t="n">
        <f aca="false">N83*2</f>
        <v>40</v>
      </c>
      <c r="P83" s="1" t="n">
        <f aca="false">IF(F83="SELL",G83*50*0.05%,I83*50*0.05%)</f>
        <v>1.35625</v>
      </c>
      <c r="Q83" s="1" t="n">
        <f aca="false">(G83+I83)*50*0.053%</f>
        <v>1.43895</v>
      </c>
      <c r="R83" s="1" t="n">
        <f aca="false">(O83+S83+Q83)*18%</f>
        <v>7.4594997</v>
      </c>
      <c r="S83" s="1" t="n">
        <f aca="false">(10/10000000)*(G83+I83)*50</f>
        <v>0.002715</v>
      </c>
      <c r="T83" s="1" t="n">
        <f aca="false">IF(F83="SELL",I83*0.003%,G83*0.003%)</f>
        <v>1.5E-006</v>
      </c>
      <c r="U83" s="1" t="n">
        <f aca="false">SUM(P83:T83)</f>
        <v>10.2574162</v>
      </c>
      <c r="V83" s="1" t="n">
        <f aca="false">J83-O83-U83</f>
        <v>2659.7425838</v>
      </c>
      <c r="W83" s="1" t="n">
        <f aca="false">W82+V83</f>
        <v>17869.10811213</v>
      </c>
      <c r="AA83" s="24" t="n">
        <f aca="false">AA82/AA81</f>
        <v>2.36231389689686</v>
      </c>
    </row>
    <row r="84" customFormat="false" ht="13.8" hidden="false" customHeight="false" outlineLevel="0" collapsed="false">
      <c r="A84" s="1" t="n">
        <f aca="false">A80+1</f>
        <v>21.3</v>
      </c>
      <c r="B84" s="4" t="n">
        <f aca="false">B80+7</f>
        <v>44736</v>
      </c>
      <c r="C84" s="12" t="n">
        <f aca="false">C80+7</f>
        <v>44742</v>
      </c>
      <c r="D84" s="1" t="n">
        <f aca="false">INDEX(Nifty!$A$3:$K$253,MATCH('Iron Condor (Hedge)'!B84,Nifty!$A$3:$A$253),Nifty!$L$255)</f>
        <v>16200</v>
      </c>
      <c r="E84" s="1" t="str">
        <f aca="false">E80</f>
        <v>CE</v>
      </c>
      <c r="F84" s="1" t="str">
        <f aca="false">F80</f>
        <v>BUY</v>
      </c>
      <c r="G84" s="1" t="n">
        <v>13.25</v>
      </c>
      <c r="I84" s="14" t="n">
        <v>0.05</v>
      </c>
      <c r="J84" s="14" t="n">
        <f aca="false">IF(F84="SELL",(G84-I84)*50,(I84-G84)*50)</f>
        <v>-660</v>
      </c>
      <c r="L84" s="14" t="n">
        <f aca="false">J84+L83</f>
        <v>21417.5</v>
      </c>
      <c r="N84" s="1" t="n">
        <v>20</v>
      </c>
      <c r="O84" s="1" t="n">
        <f aca="false">N84*2</f>
        <v>40</v>
      </c>
      <c r="P84" s="1" t="n">
        <f aca="false">IF(F84="SELL",G84*50*0.05%,I84*50*0.05%)</f>
        <v>0.00125</v>
      </c>
      <c r="Q84" s="1" t="n">
        <f aca="false">(G84+I84)*50*0.053%</f>
        <v>0.35245</v>
      </c>
      <c r="R84" s="1" t="n">
        <f aca="false">(O84+S84+Q84)*18%</f>
        <v>7.2635607</v>
      </c>
      <c r="S84" s="1" t="n">
        <f aca="false">(10/10000000)*(G84+I84)*50</f>
        <v>0.000665</v>
      </c>
      <c r="T84" s="1" t="n">
        <f aca="false">IF(F84="SELL",I84*0.003%,G84*0.003%)</f>
        <v>0.0003975</v>
      </c>
      <c r="U84" s="1" t="n">
        <f aca="false">SUM(P84:T84)</f>
        <v>7.6183232</v>
      </c>
      <c r="V84" s="1" t="n">
        <f aca="false">J84-O84-U84</f>
        <v>-707.6183232</v>
      </c>
      <c r="W84" s="1" t="n">
        <f aca="false">W83+V84</f>
        <v>17161.48978893</v>
      </c>
    </row>
    <row r="85" customFormat="false" ht="13.8" hidden="false" customHeight="false" outlineLevel="0" collapsed="false">
      <c r="A85" s="16" t="n">
        <f aca="false">A81+1</f>
        <v>21.4</v>
      </c>
      <c r="B85" s="17" t="n">
        <f aca="false">B81+7</f>
        <v>44736</v>
      </c>
      <c r="C85" s="18" t="n">
        <f aca="false">C81+7</f>
        <v>44742</v>
      </c>
      <c r="D85" s="16" t="n">
        <f aca="false">INDEX(Nifty!$A$4:$K$254,MATCH('Iron Condor (Hedge)'!B85,Nifty!$A$4:$A$254),Nifty!$L$256)</f>
        <v>15150</v>
      </c>
      <c r="E85" s="16" t="str">
        <f aca="false">E81</f>
        <v>PE</v>
      </c>
      <c r="F85" s="16" t="str">
        <f aca="false">F81</f>
        <v>BUY</v>
      </c>
      <c r="G85" s="1" t="n">
        <v>22.7</v>
      </c>
      <c r="H85" s="16" t="n">
        <f aca="false">G82+G83-G84-G85</f>
        <v>75</v>
      </c>
      <c r="I85" s="16" t="n">
        <v>0.1</v>
      </c>
      <c r="J85" s="16" t="n">
        <f aca="false">IF(F85="SELL",(G85-I85)*50,(I85-G85)*50)</f>
        <v>-1130</v>
      </c>
      <c r="K85" s="16" t="n">
        <f aca="false">SUM(J82:J85)</f>
        <v>3752.5</v>
      </c>
      <c r="L85" s="14" t="n">
        <f aca="false">J85+L84</f>
        <v>20287.5</v>
      </c>
      <c r="M85" s="1" t="n">
        <f aca="false">IF(K85+M81&lt;0,K85+M81,0)</f>
        <v>-543.000000000005</v>
      </c>
      <c r="N85" s="1" t="n">
        <v>20</v>
      </c>
      <c r="O85" s="1" t="n">
        <f aca="false">N85*2</f>
        <v>40</v>
      </c>
      <c r="P85" s="1" t="n">
        <f aca="false">IF(F85="SELL",G85*50*0.05%,I85*50*0.05%)</f>
        <v>0.0025</v>
      </c>
      <c r="Q85" s="1" t="n">
        <f aca="false">(G85+I85)*50*0.053%</f>
        <v>0.6042</v>
      </c>
      <c r="R85" s="1" t="n">
        <f aca="false">(O85+S85+Q85)*18%</f>
        <v>7.3089612</v>
      </c>
      <c r="S85" s="1" t="n">
        <f aca="false">(10/10000000)*(G85+I85)*50</f>
        <v>0.00114</v>
      </c>
      <c r="T85" s="1" t="n">
        <f aca="false">IF(F85="SELL",I85*0.003%,G85*0.003%)</f>
        <v>0.000681</v>
      </c>
      <c r="U85" s="1" t="n">
        <f aca="false">SUM(P85:T85)</f>
        <v>7.9174822</v>
      </c>
      <c r="V85" s="1" t="n">
        <f aca="false">J85-O85-U85</f>
        <v>-1177.9174822</v>
      </c>
      <c r="W85" s="1" t="n">
        <f aca="false">W84+V85</f>
        <v>15983.57230673</v>
      </c>
    </row>
    <row r="86" customFormat="false" ht="13.8" hidden="false" customHeight="false" outlineLevel="0" collapsed="false">
      <c r="A86" s="1" t="n">
        <f aca="false">A82+1</f>
        <v>22.1</v>
      </c>
      <c r="B86" s="4" t="n">
        <f aca="false">B82+7</f>
        <v>44743</v>
      </c>
      <c r="C86" s="12" t="n">
        <f aca="false">C82+7</f>
        <v>44749</v>
      </c>
      <c r="D86" s="1" t="n">
        <f aca="false">INDEX(Nifty!$A$1:$K$251,MATCH('Iron Condor (Hedge)'!B86,Nifty!$A$1:$A$251),Nifty!$L$253)</f>
        <v>16050</v>
      </c>
      <c r="E86" s="1" t="str">
        <f aca="false">E82</f>
        <v>CE</v>
      </c>
      <c r="F86" s="1" t="str">
        <f aca="false">F82</f>
        <v>SELL</v>
      </c>
      <c r="G86" s="14" t="n">
        <v>42.35</v>
      </c>
      <c r="I86" s="25" t="n">
        <v>79.75</v>
      </c>
      <c r="J86" s="14" t="n">
        <f aca="false">IF(F86="SELL",(G86-I86)*50,(I86-G86)*50)</f>
        <v>-1870</v>
      </c>
      <c r="L86" s="14" t="n">
        <f aca="false">J86+L85</f>
        <v>18417.5</v>
      </c>
      <c r="N86" s="1" t="n">
        <v>20</v>
      </c>
      <c r="O86" s="1" t="n">
        <f aca="false">N86*2</f>
        <v>40</v>
      </c>
      <c r="P86" s="1" t="n">
        <f aca="false">IF(F86="SELL",G86*50*0.05%,I86*50*0.05%)</f>
        <v>1.05875</v>
      </c>
      <c r="Q86" s="1" t="n">
        <f aca="false">(G86+I86)*50*0.053%</f>
        <v>3.23565</v>
      </c>
      <c r="R86" s="1" t="n">
        <f aca="false">(O86+S86+Q86)*18%</f>
        <v>7.7835159</v>
      </c>
      <c r="S86" s="1" t="n">
        <f aca="false">(10/10000000)*(G86+I86)*50</f>
        <v>0.006105</v>
      </c>
      <c r="T86" s="1" t="n">
        <f aca="false">IF(F86="SELL",I86*0.003%,G86*0.003%)</f>
        <v>0.0023925</v>
      </c>
      <c r="U86" s="1" t="n">
        <f aca="false">SUM(P86:T86)</f>
        <v>12.0864134</v>
      </c>
      <c r="V86" s="1" t="n">
        <f aca="false">J86-O86-U86</f>
        <v>-1922.0864134</v>
      </c>
      <c r="W86" s="1" t="n">
        <f aca="false">W85+V86</f>
        <v>14061.48589333</v>
      </c>
    </row>
    <row r="87" customFormat="false" ht="15" hidden="false" customHeight="false" outlineLevel="0" collapsed="false">
      <c r="A87" s="1" t="n">
        <f aca="false">A83+1</f>
        <v>22.2</v>
      </c>
      <c r="B87" s="4" t="n">
        <f aca="false">B83+7</f>
        <v>44743</v>
      </c>
      <c r="C87" s="12" t="n">
        <f aca="false">C83+7</f>
        <v>44749</v>
      </c>
      <c r="D87" s="1" t="n">
        <f aca="false">INDEX(Nifty!$A$2:$K$252,MATCH('Iron Condor (Hedge)'!B87,Nifty!$A$2:$A$252),Nifty!$L$254)</f>
        <v>15500</v>
      </c>
      <c r="E87" s="1" t="str">
        <f aca="false">E83</f>
        <v>PE</v>
      </c>
      <c r="F87" s="1" t="str">
        <f aca="false">F83</f>
        <v>SELL</v>
      </c>
      <c r="G87" s="14" t="n">
        <v>68.1</v>
      </c>
      <c r="I87" s="14" t="n">
        <v>0.05</v>
      </c>
      <c r="J87" s="14" t="n">
        <f aca="false">IF(F87="SELL",(G87-I87)*50,(I87-G87)*50)</f>
        <v>3402.5</v>
      </c>
      <c r="L87" s="14" t="n">
        <f aca="false">J87+L86</f>
        <v>21820</v>
      </c>
      <c r="N87" s="1" t="n">
        <v>20</v>
      </c>
      <c r="O87" s="1" t="n">
        <f aca="false">N87*2</f>
        <v>40</v>
      </c>
      <c r="P87" s="1" t="n">
        <f aca="false">IF(F87="SELL",G87*50*0.05%,I87*50*0.05%)</f>
        <v>1.7025</v>
      </c>
      <c r="Q87" s="1" t="n">
        <f aca="false">(G87+I87)*50*0.053%</f>
        <v>1.805975</v>
      </c>
      <c r="R87" s="1" t="n">
        <f aca="false">(O87+S87+Q87)*18%</f>
        <v>7.52568885</v>
      </c>
      <c r="S87" s="1" t="n">
        <f aca="false">(10/10000000)*(G87+I87)*50</f>
        <v>0.0034075</v>
      </c>
      <c r="T87" s="1" t="n">
        <f aca="false">IF(F87="SELL",I87*0.003%,G87*0.003%)</f>
        <v>1.5E-006</v>
      </c>
      <c r="U87" s="1" t="n">
        <f aca="false">SUM(P87:T87)</f>
        <v>11.03757285</v>
      </c>
      <c r="V87" s="1" t="n">
        <f aca="false">J87-O87-U87</f>
        <v>3351.46242715</v>
      </c>
      <c r="W87" s="1" t="n">
        <f aca="false">W86+V87</f>
        <v>17412.94832048</v>
      </c>
    </row>
    <row r="88" customFormat="false" ht="15" hidden="false" customHeight="false" outlineLevel="0" collapsed="false">
      <c r="A88" s="1" t="n">
        <f aca="false">A84+1</f>
        <v>22.3</v>
      </c>
      <c r="B88" s="4" t="n">
        <f aca="false">B84+7</f>
        <v>44743</v>
      </c>
      <c r="C88" s="12" t="n">
        <f aca="false">C84+7</f>
        <v>44749</v>
      </c>
      <c r="D88" s="1" t="n">
        <f aca="false">INDEX(Nifty!$A$3:$K$253,MATCH('Iron Condor (Hedge)'!B88,Nifty!$A$3:$A$253),Nifty!$L$255)</f>
        <v>16300</v>
      </c>
      <c r="E88" s="1" t="str">
        <f aca="false">E84</f>
        <v>CE</v>
      </c>
      <c r="F88" s="1" t="str">
        <f aca="false">F84</f>
        <v>BUY</v>
      </c>
      <c r="G88" s="14" t="n">
        <v>8.9</v>
      </c>
      <c r="I88" s="14" t="n">
        <v>0.1</v>
      </c>
      <c r="J88" s="14" t="n">
        <f aca="false">IF(F88="SELL",(G88-I88)*50,(I88-G88)*50)</f>
        <v>-440</v>
      </c>
      <c r="L88" s="14" t="n">
        <f aca="false">J88+L87</f>
        <v>21380</v>
      </c>
      <c r="N88" s="1" t="n">
        <v>20</v>
      </c>
      <c r="O88" s="1" t="n">
        <f aca="false">N88*2</f>
        <v>40</v>
      </c>
      <c r="P88" s="1" t="n">
        <f aca="false">IF(F88="SELL",G88*50*0.05%,I88*50*0.05%)</f>
        <v>0.0025</v>
      </c>
      <c r="Q88" s="1" t="n">
        <f aca="false">(G88+I88)*50*0.053%</f>
        <v>0.2385</v>
      </c>
      <c r="R88" s="1" t="n">
        <f aca="false">(O88+S88+Q88)*18%</f>
        <v>7.243011</v>
      </c>
      <c r="S88" s="1" t="n">
        <f aca="false">(10/10000000)*(G88+I88)*50</f>
        <v>0.00045</v>
      </c>
      <c r="T88" s="1" t="n">
        <f aca="false">IF(F88="SELL",I88*0.003%,G88*0.003%)</f>
        <v>0.000267</v>
      </c>
      <c r="U88" s="1" t="n">
        <f aca="false">SUM(P88:T88)</f>
        <v>7.484728</v>
      </c>
      <c r="V88" s="1" t="n">
        <f aca="false">J88-O88-U88</f>
        <v>-487.484728</v>
      </c>
      <c r="W88" s="1" t="n">
        <f aca="false">W87+V88</f>
        <v>16925.46359248</v>
      </c>
    </row>
    <row r="89" customFormat="false" ht="15" hidden="false" customHeight="false" outlineLevel="0" collapsed="false">
      <c r="A89" s="16" t="n">
        <f aca="false">A85+1</f>
        <v>22.4</v>
      </c>
      <c r="B89" s="17" t="n">
        <f aca="false">B85+7</f>
        <v>44743</v>
      </c>
      <c r="C89" s="18" t="n">
        <f aca="false">C85+7</f>
        <v>44749</v>
      </c>
      <c r="D89" s="16" t="n">
        <f aca="false">INDEX(Nifty!$A$4:$K$254,MATCH('Iron Condor (Hedge)'!B89,Nifty!$A$4:$A$254),Nifty!$L$256)</f>
        <v>15250</v>
      </c>
      <c r="E89" s="16" t="str">
        <f aca="false">E85</f>
        <v>PE</v>
      </c>
      <c r="F89" s="16" t="str">
        <f aca="false">F85</f>
        <v>BUY</v>
      </c>
      <c r="G89" s="16" t="n">
        <v>27.25</v>
      </c>
      <c r="H89" s="16" t="n">
        <f aca="false">G86+G87-G88-G89</f>
        <v>74.3</v>
      </c>
      <c r="I89" s="16" t="n">
        <v>0.05</v>
      </c>
      <c r="J89" s="16" t="n">
        <f aca="false">IF(F89="SELL",(G89-I89)*50,(I89-G89)*50)</f>
        <v>-1360</v>
      </c>
      <c r="K89" s="16" t="n">
        <f aca="false">SUM(J86:J89)</f>
        <v>-267.5</v>
      </c>
      <c r="L89" s="14" t="n">
        <f aca="false">J89+L88</f>
        <v>20020</v>
      </c>
      <c r="M89" s="1" t="n">
        <f aca="false">IF(K89+M85&lt;0,K89+M85,0)</f>
        <v>-810.500000000005</v>
      </c>
      <c r="N89" s="1" t="n">
        <v>20</v>
      </c>
      <c r="O89" s="1" t="n">
        <f aca="false">N89*2</f>
        <v>40</v>
      </c>
      <c r="P89" s="1" t="n">
        <f aca="false">IF(F89="SELL",G89*50*0.05%,I89*50*0.05%)</f>
        <v>0.00125</v>
      </c>
      <c r="Q89" s="1" t="n">
        <f aca="false">(G89+I89)*50*0.053%</f>
        <v>0.72345</v>
      </c>
      <c r="R89" s="1" t="n">
        <f aca="false">(O89+S89+Q89)*18%</f>
        <v>7.3304667</v>
      </c>
      <c r="S89" s="1" t="n">
        <f aca="false">(10/10000000)*(G89+I89)*50</f>
        <v>0.001365</v>
      </c>
      <c r="T89" s="1" t="n">
        <f aca="false">IF(F89="SELL",I89*0.003%,G89*0.003%)</f>
        <v>0.0008175</v>
      </c>
      <c r="U89" s="1" t="n">
        <f aca="false">SUM(P89:T89)</f>
        <v>8.0573492</v>
      </c>
      <c r="V89" s="1" t="n">
        <f aca="false">J89-O89-U89</f>
        <v>-1408.0573492</v>
      </c>
      <c r="W89" s="1" t="n">
        <f aca="false">W88+V89</f>
        <v>15517.40624328</v>
      </c>
    </row>
    <row r="90" customFormat="false" ht="15" hidden="false" customHeight="false" outlineLevel="0" collapsed="false">
      <c r="A90" s="1" t="n">
        <f aca="false">A86+1</f>
        <v>23.1</v>
      </c>
      <c r="B90" s="4" t="n">
        <f aca="false">B86+7</f>
        <v>44750</v>
      </c>
      <c r="C90" s="12" t="n">
        <f aca="false">C86+7</f>
        <v>44756</v>
      </c>
      <c r="D90" s="1" t="n">
        <f aca="false">INDEX(Nifty!$A$1:$K$251,MATCH('Iron Condor (Hedge)'!B90,Nifty!$A$1:$A$251),Nifty!$L$253)</f>
        <v>16500</v>
      </c>
      <c r="E90" s="1" t="str">
        <f aca="false">E86</f>
        <v>CE</v>
      </c>
      <c r="F90" s="1" t="str">
        <f aca="false">F86</f>
        <v>SELL</v>
      </c>
      <c r="G90" s="14" t="n">
        <v>30.65</v>
      </c>
      <c r="I90" s="14" t="n">
        <v>0.05</v>
      </c>
      <c r="J90" s="14" t="n">
        <f aca="false">IF(F90="SELL",(G90-I90)*50,(I90-G90)*50)</f>
        <v>1530</v>
      </c>
      <c r="L90" s="14" t="n">
        <f aca="false">J90+L89</f>
        <v>21550</v>
      </c>
      <c r="N90" s="1" t="n">
        <v>20</v>
      </c>
      <c r="O90" s="1" t="n">
        <f aca="false">N90*2</f>
        <v>40</v>
      </c>
      <c r="P90" s="1" t="n">
        <f aca="false">IF(F90="SELL",G90*50*0.05%,I90*50*0.05%)</f>
        <v>0.76625</v>
      </c>
      <c r="Q90" s="1" t="n">
        <f aca="false">(G90+I90)*50*0.053%</f>
        <v>0.81355</v>
      </c>
      <c r="R90" s="1" t="n">
        <f aca="false">(O90+S90+Q90)*18%</f>
        <v>7.3467153</v>
      </c>
      <c r="S90" s="1" t="n">
        <f aca="false">(10/10000000)*(G90+I90)*50</f>
        <v>0.001535</v>
      </c>
      <c r="T90" s="1" t="n">
        <f aca="false">IF(F90="SELL",I90*0.003%,G90*0.003%)</f>
        <v>1.5E-006</v>
      </c>
      <c r="U90" s="1" t="n">
        <f aca="false">SUM(P90:T90)</f>
        <v>8.9280518</v>
      </c>
      <c r="V90" s="1" t="n">
        <f aca="false">J90-O90-U90</f>
        <v>1481.0719482</v>
      </c>
      <c r="W90" s="1" t="n">
        <f aca="false">W89+V90</f>
        <v>16998.47819148</v>
      </c>
    </row>
    <row r="91" customFormat="false" ht="15" hidden="false" customHeight="false" outlineLevel="0" collapsed="false">
      <c r="A91" s="1" t="n">
        <f aca="false">A87+1</f>
        <v>23.2</v>
      </c>
      <c r="B91" s="4" t="n">
        <f aca="false">B87+7</f>
        <v>44750</v>
      </c>
      <c r="C91" s="12" t="n">
        <f aca="false">C87+7</f>
        <v>44756</v>
      </c>
      <c r="D91" s="1" t="n">
        <f aca="false">INDEX(Nifty!$A$2:$K$252,MATCH('Iron Condor (Hedge)'!B91,Nifty!$A$2:$A$252),Nifty!$L$254)</f>
        <v>15950</v>
      </c>
      <c r="E91" s="1" t="str">
        <f aca="false">E87</f>
        <v>PE</v>
      </c>
      <c r="F91" s="1" t="str">
        <f aca="false">F87</f>
        <v>SELL</v>
      </c>
      <c r="G91" s="14" t="n">
        <v>46.5</v>
      </c>
      <c r="I91" s="14" t="n">
        <v>13.65</v>
      </c>
      <c r="J91" s="14" t="n">
        <f aca="false">IF(F91="SELL",(G91-I91)*50,(I91-G91)*50)</f>
        <v>1642.5</v>
      </c>
      <c r="L91" s="14" t="n">
        <f aca="false">J91+L90</f>
        <v>23192.5</v>
      </c>
      <c r="N91" s="1" t="n">
        <v>20</v>
      </c>
      <c r="O91" s="1" t="n">
        <f aca="false">N91*2</f>
        <v>40</v>
      </c>
      <c r="P91" s="1" t="n">
        <f aca="false">IF(F91="SELL",G91*50*0.05%,I91*50*0.05%)</f>
        <v>1.1625</v>
      </c>
      <c r="Q91" s="1" t="n">
        <f aca="false">(G91+I91)*50*0.053%</f>
        <v>1.593975</v>
      </c>
      <c r="R91" s="1" t="n">
        <f aca="false">(O91+S91+Q91)*18%</f>
        <v>7.48745685</v>
      </c>
      <c r="S91" s="1" t="n">
        <f aca="false">(10/10000000)*(G91+I91)*50</f>
        <v>0.0030075</v>
      </c>
      <c r="T91" s="1" t="n">
        <f aca="false">IF(F91="SELL",I91*0.003%,G91*0.003%)</f>
        <v>0.0004095</v>
      </c>
      <c r="U91" s="1" t="n">
        <f aca="false">SUM(P91:T91)</f>
        <v>10.24734885</v>
      </c>
      <c r="V91" s="1" t="n">
        <f aca="false">J91-O91-U91</f>
        <v>1592.25265115</v>
      </c>
      <c r="W91" s="1" t="n">
        <f aca="false">W90+V91</f>
        <v>18590.73084263</v>
      </c>
    </row>
    <row r="92" customFormat="false" ht="15" hidden="false" customHeight="false" outlineLevel="0" collapsed="false">
      <c r="A92" s="1" t="n">
        <f aca="false">A88+1</f>
        <v>23.3</v>
      </c>
      <c r="B92" s="4" t="n">
        <f aca="false">B88+7</f>
        <v>44750</v>
      </c>
      <c r="C92" s="12" t="n">
        <f aca="false">C88+7</f>
        <v>44756</v>
      </c>
      <c r="D92" s="1" t="n">
        <f aca="false">INDEX(Nifty!$A$3:$K$253,MATCH('Iron Condor (Hedge)'!B92,Nifty!$A$3:$A$253),Nifty!$L$255)</f>
        <v>16750</v>
      </c>
      <c r="E92" s="1" t="str">
        <f aca="false">E88</f>
        <v>CE</v>
      </c>
      <c r="F92" s="1" t="str">
        <f aca="false">F88</f>
        <v>BUY</v>
      </c>
      <c r="G92" s="14" t="n">
        <v>4.6</v>
      </c>
      <c r="I92" s="14" t="n">
        <v>0.05</v>
      </c>
      <c r="J92" s="14" t="n">
        <f aca="false">IF(F92="SELL",(G92-I92)*50,(I92-G92)*50)</f>
        <v>-227.5</v>
      </c>
      <c r="L92" s="14" t="n">
        <f aca="false">J92+L91</f>
        <v>22965</v>
      </c>
      <c r="N92" s="1" t="n">
        <v>20</v>
      </c>
      <c r="O92" s="1" t="n">
        <f aca="false">N92*2</f>
        <v>40</v>
      </c>
      <c r="P92" s="1" t="n">
        <f aca="false">IF(F92="SELL",G92*50*0.05%,I92*50*0.05%)</f>
        <v>0.00125</v>
      </c>
      <c r="Q92" s="1" t="n">
        <f aca="false">(G92+I92)*50*0.053%</f>
        <v>0.123225</v>
      </c>
      <c r="R92" s="1" t="n">
        <f aca="false">(O92+S92+Q92)*18%</f>
        <v>7.22222235</v>
      </c>
      <c r="S92" s="1" t="n">
        <f aca="false">(10/10000000)*(G92+I92)*50</f>
        <v>0.0002325</v>
      </c>
      <c r="T92" s="1" t="n">
        <f aca="false">IF(F92="SELL",I92*0.003%,G92*0.003%)</f>
        <v>0.000138</v>
      </c>
      <c r="U92" s="1" t="n">
        <f aca="false">SUM(P92:T92)</f>
        <v>7.34706785</v>
      </c>
      <c r="V92" s="1" t="n">
        <f aca="false">J92-O92-U92</f>
        <v>-274.84706785</v>
      </c>
      <c r="W92" s="1" t="n">
        <f aca="false">W91+V92</f>
        <v>18315.88377478</v>
      </c>
    </row>
    <row r="93" customFormat="false" ht="15" hidden="false" customHeight="false" outlineLevel="0" collapsed="false">
      <c r="A93" s="16" t="n">
        <f aca="false">A89+1</f>
        <v>23.4</v>
      </c>
      <c r="B93" s="17" t="n">
        <f aca="false">B89+7</f>
        <v>44750</v>
      </c>
      <c r="C93" s="18" t="n">
        <f aca="false">C89+7</f>
        <v>44756</v>
      </c>
      <c r="D93" s="16" t="n">
        <f aca="false">INDEX(Nifty!$A$4:$K$254,MATCH('Iron Condor (Hedge)'!B93,Nifty!$A$4:$A$254),Nifty!$L$256)</f>
        <v>15700</v>
      </c>
      <c r="E93" s="16" t="str">
        <f aca="false">E89</f>
        <v>PE</v>
      </c>
      <c r="F93" s="16" t="str">
        <f aca="false">F89</f>
        <v>BUY</v>
      </c>
      <c r="G93" s="16" t="n">
        <v>16.65</v>
      </c>
      <c r="H93" s="16" t="n">
        <f aca="false">G90+G91-G92-G93</f>
        <v>55.9</v>
      </c>
      <c r="I93" s="16" t="n">
        <v>0.05</v>
      </c>
      <c r="J93" s="16" t="n">
        <f aca="false">IF(F93="SELL",(G93-I93)*50,(I93-G93)*50)</f>
        <v>-830</v>
      </c>
      <c r="K93" s="16" t="n">
        <f aca="false">SUM(J90:J93)</f>
        <v>2115</v>
      </c>
      <c r="L93" s="14" t="n">
        <f aca="false">J93+L92</f>
        <v>22135</v>
      </c>
      <c r="M93" s="1" t="n">
        <f aca="false">IF(K93+M89&lt;0,K93+M89,0)</f>
        <v>0</v>
      </c>
      <c r="N93" s="1" t="n">
        <v>20</v>
      </c>
      <c r="O93" s="1" t="n">
        <f aca="false">N93*2</f>
        <v>40</v>
      </c>
      <c r="P93" s="1" t="n">
        <f aca="false">IF(F93="SELL",G93*50*0.05%,I93*50*0.05%)</f>
        <v>0.00125</v>
      </c>
      <c r="Q93" s="1" t="n">
        <f aca="false">(G93+I93)*50*0.053%</f>
        <v>0.44255</v>
      </c>
      <c r="R93" s="1" t="n">
        <f aca="false">(O93+S93+Q93)*18%</f>
        <v>7.2798093</v>
      </c>
      <c r="S93" s="1" t="n">
        <f aca="false">(10/10000000)*(G93+I93)*50</f>
        <v>0.000835</v>
      </c>
      <c r="T93" s="1" t="n">
        <f aca="false">IF(F93="SELL",I93*0.003%,G93*0.003%)</f>
        <v>0.0004995</v>
      </c>
      <c r="U93" s="1" t="n">
        <f aca="false">SUM(P93:T93)</f>
        <v>7.7249438</v>
      </c>
      <c r="V93" s="1" t="n">
        <f aca="false">J93-O93-U93</f>
        <v>-877.7249438</v>
      </c>
      <c r="W93" s="1" t="n">
        <f aca="false">W92+V93</f>
        <v>17438.15883098</v>
      </c>
    </row>
    <row r="94" customFormat="false" ht="15" hidden="false" customHeight="false" outlineLevel="0" collapsed="false">
      <c r="A94" s="1" t="n">
        <f aca="false">A90+1</f>
        <v>24.1</v>
      </c>
      <c r="B94" s="4" t="n">
        <f aca="false">B90+7</f>
        <v>44757</v>
      </c>
      <c r="C94" s="12" t="n">
        <f aca="false">C90+7</f>
        <v>44763</v>
      </c>
      <c r="D94" s="1" t="n">
        <f aca="false">INDEX(Nifty!$A$1:$K$251,MATCH('Iron Condor (Hedge)'!B94,Nifty!$A$1:$A$251),Nifty!$L$253)</f>
        <v>16300</v>
      </c>
      <c r="E94" s="1" t="str">
        <f aca="false">E90</f>
        <v>CE</v>
      </c>
      <c r="F94" s="1" t="str">
        <f aca="false">F90</f>
        <v>SELL</v>
      </c>
      <c r="G94" s="14" t="n">
        <v>32.65</v>
      </c>
      <c r="I94" s="14" t="n">
        <v>302.4</v>
      </c>
      <c r="J94" s="14" t="n">
        <f aca="false">IF(F94="SELL",(G94-I94)*50,(I94-G94)*50)</f>
        <v>-13487.5</v>
      </c>
      <c r="L94" s="14" t="n">
        <f aca="false">J94+L93</f>
        <v>8647.49999999999</v>
      </c>
      <c r="N94" s="1" t="n">
        <v>20</v>
      </c>
      <c r="O94" s="1" t="n">
        <f aca="false">N94*2</f>
        <v>40</v>
      </c>
      <c r="P94" s="1" t="n">
        <f aca="false">IF(F94="SELL",G94*50*0.05%,I94*50*0.05%)</f>
        <v>0.81625</v>
      </c>
      <c r="Q94" s="1" t="n">
        <f aca="false">(G94+I94)*50*0.053%</f>
        <v>8.878825</v>
      </c>
      <c r="R94" s="1" t="n">
        <f aca="false">(O94+S94+Q94)*18%</f>
        <v>8.80120395</v>
      </c>
      <c r="S94" s="1" t="n">
        <f aca="false">(10/10000000)*(G94+I94)*50</f>
        <v>0.0167525</v>
      </c>
      <c r="T94" s="1" t="n">
        <f aca="false">IF(F94="SELL",I94*0.003%,G94*0.003%)</f>
        <v>0.009072</v>
      </c>
      <c r="U94" s="1" t="n">
        <f aca="false">SUM(P94:T94)</f>
        <v>18.52210345</v>
      </c>
      <c r="V94" s="1" t="n">
        <f aca="false">J94-O94-U94</f>
        <v>-13546.02210345</v>
      </c>
      <c r="W94" s="1" t="n">
        <f aca="false">W93+V94</f>
        <v>3892.13672752999</v>
      </c>
    </row>
    <row r="95" customFormat="false" ht="15" hidden="false" customHeight="false" outlineLevel="0" collapsed="false">
      <c r="A95" s="1" t="n">
        <f aca="false">A91+1</f>
        <v>24.2</v>
      </c>
      <c r="B95" s="4" t="n">
        <f aca="false">B91+7</f>
        <v>44757</v>
      </c>
      <c r="C95" s="12" t="n">
        <f aca="false">C91+7</f>
        <v>44763</v>
      </c>
      <c r="D95" s="1" t="n">
        <f aca="false">INDEX(Nifty!$A$2:$K$252,MATCH('Iron Condor (Hedge)'!B95,Nifty!$A$2:$A$252),Nifty!$L$254)</f>
        <v>15750</v>
      </c>
      <c r="E95" s="1" t="str">
        <f aca="false">E91</f>
        <v>PE</v>
      </c>
      <c r="F95" s="1" t="str">
        <f aca="false">F91</f>
        <v>SELL</v>
      </c>
      <c r="G95" s="14" t="n">
        <v>30.8</v>
      </c>
      <c r="I95" s="14" t="n">
        <v>0.05</v>
      </c>
      <c r="J95" s="14" t="n">
        <f aca="false">IF(F95="SELL",(G95-I95)*50,(I95-G95)*50)</f>
        <v>1537.5</v>
      </c>
      <c r="L95" s="14" t="n">
        <f aca="false">J95+L94</f>
        <v>10185</v>
      </c>
      <c r="N95" s="1" t="n">
        <v>20</v>
      </c>
      <c r="O95" s="1" t="n">
        <f aca="false">N95*2</f>
        <v>40</v>
      </c>
      <c r="P95" s="1" t="n">
        <f aca="false">IF(F95="SELL",G95*50*0.05%,I95*50*0.05%)</f>
        <v>0.77</v>
      </c>
      <c r="Q95" s="1" t="n">
        <f aca="false">(G95+I95)*50*0.053%</f>
        <v>0.817525</v>
      </c>
      <c r="R95" s="1" t="n">
        <f aca="false">(O95+S95+Q95)*18%</f>
        <v>7.34743215</v>
      </c>
      <c r="S95" s="1" t="n">
        <f aca="false">(10/10000000)*(G95+I95)*50</f>
        <v>0.0015425</v>
      </c>
      <c r="T95" s="1" t="n">
        <f aca="false">IF(F95="SELL",I95*0.003%,G95*0.003%)</f>
        <v>1.5E-006</v>
      </c>
      <c r="U95" s="1" t="n">
        <f aca="false">SUM(P95:T95)</f>
        <v>8.93650115</v>
      </c>
      <c r="V95" s="1" t="n">
        <f aca="false">J95-O95-U95</f>
        <v>1488.56349885</v>
      </c>
      <c r="W95" s="1" t="n">
        <f aca="false">W94+V95</f>
        <v>5380.70022637999</v>
      </c>
    </row>
    <row r="96" customFormat="false" ht="15" hidden="false" customHeight="false" outlineLevel="0" collapsed="false">
      <c r="A96" s="1" t="n">
        <f aca="false">A92+1</f>
        <v>24.3</v>
      </c>
      <c r="B96" s="4" t="n">
        <f aca="false">B92+7</f>
        <v>44757</v>
      </c>
      <c r="C96" s="12" t="n">
        <f aca="false">C92+7</f>
        <v>44763</v>
      </c>
      <c r="D96" s="1" t="n">
        <f aca="false">INDEX(Nifty!$A$3:$K$253,MATCH('Iron Condor (Hedge)'!B96,Nifty!$A$3:$A$253),Nifty!$L$255)</f>
        <v>16550</v>
      </c>
      <c r="E96" s="1" t="str">
        <f aca="false">E92</f>
        <v>CE</v>
      </c>
      <c r="F96" s="1" t="str">
        <f aca="false">F92</f>
        <v>BUY</v>
      </c>
      <c r="G96" s="14" t="n">
        <v>5.35</v>
      </c>
      <c r="I96" s="14" t="n">
        <v>52</v>
      </c>
      <c r="J96" s="14" t="n">
        <f aca="false">IF(F96="SELL",(G96-I96)*50,(I96-G96)*50)</f>
        <v>2332.5</v>
      </c>
      <c r="L96" s="14" t="n">
        <f aca="false">J96+L95</f>
        <v>12517.5</v>
      </c>
      <c r="N96" s="1" t="n">
        <v>20</v>
      </c>
      <c r="O96" s="1" t="n">
        <f aca="false">N96*2</f>
        <v>40</v>
      </c>
      <c r="P96" s="1" t="n">
        <f aca="false">IF(F96="SELL",G96*50*0.05%,I96*50*0.05%)</f>
        <v>1.3</v>
      </c>
      <c r="Q96" s="1" t="n">
        <f aca="false">(G96+I96)*50*0.053%</f>
        <v>1.519775</v>
      </c>
      <c r="R96" s="1" t="n">
        <f aca="false">(O96+S96+Q96)*18%</f>
        <v>7.47407565</v>
      </c>
      <c r="S96" s="1" t="n">
        <f aca="false">(10/10000000)*(G96+I96)*50</f>
        <v>0.0028675</v>
      </c>
      <c r="T96" s="1" t="n">
        <f aca="false">IF(F96="SELL",I96*0.003%,G96*0.003%)</f>
        <v>0.0001605</v>
      </c>
      <c r="U96" s="1" t="n">
        <f aca="false">SUM(P96:T96)</f>
        <v>10.29687865</v>
      </c>
      <c r="V96" s="1" t="n">
        <f aca="false">J96-O96-U96</f>
        <v>2282.20312135</v>
      </c>
      <c r="W96" s="1" t="n">
        <f aca="false">W95+V96</f>
        <v>7662.90334772999</v>
      </c>
    </row>
    <row r="97" customFormat="false" ht="15" hidden="false" customHeight="false" outlineLevel="0" collapsed="false">
      <c r="A97" s="16" t="n">
        <f aca="false">A93+1</f>
        <v>24.4</v>
      </c>
      <c r="B97" s="17" t="n">
        <f aca="false">B93+7</f>
        <v>44757</v>
      </c>
      <c r="C97" s="18" t="n">
        <f aca="false">C93+7</f>
        <v>44763</v>
      </c>
      <c r="D97" s="16" t="n">
        <f aca="false">INDEX(Nifty!$A$4:$K$254,MATCH('Iron Condor (Hedge)'!B97,Nifty!$A$4:$A$254),Nifty!$L$256)</f>
        <v>15500</v>
      </c>
      <c r="E97" s="16" t="str">
        <f aca="false">E93</f>
        <v>PE</v>
      </c>
      <c r="F97" s="16" t="str">
        <f aca="false">F93</f>
        <v>BUY</v>
      </c>
      <c r="G97" s="16" t="n">
        <v>9.8</v>
      </c>
      <c r="H97" s="16" t="n">
        <f aca="false">G94+G95-G96-G97</f>
        <v>48.3</v>
      </c>
      <c r="I97" s="16" t="n">
        <v>0.05</v>
      </c>
      <c r="J97" s="16" t="n">
        <f aca="false">IF(F97="SELL",(G97-I97)*50,(I97-G97)*50)</f>
        <v>-487.5</v>
      </c>
      <c r="K97" s="16" t="n">
        <f aca="false">SUM(J94:J97)</f>
        <v>-10105</v>
      </c>
      <c r="L97" s="14" t="n">
        <f aca="false">J97+L96</f>
        <v>12030</v>
      </c>
      <c r="M97" s="1" t="n">
        <f aca="false">IF(K97+M93&lt;0,K97+M93,0)</f>
        <v>-10105</v>
      </c>
      <c r="N97" s="1" t="n">
        <v>20</v>
      </c>
      <c r="O97" s="1" t="n">
        <f aca="false">N97*2</f>
        <v>40</v>
      </c>
      <c r="P97" s="1" t="n">
        <f aca="false">IF(F97="SELL",G97*50*0.05%,I97*50*0.05%)</f>
        <v>0.00125</v>
      </c>
      <c r="Q97" s="1" t="n">
        <f aca="false">(G97+I97)*50*0.053%</f>
        <v>0.261025</v>
      </c>
      <c r="R97" s="1" t="n">
        <f aca="false">(O97+S97+Q97)*18%</f>
        <v>7.24707315</v>
      </c>
      <c r="S97" s="1" t="n">
        <f aca="false">(10/10000000)*(G97+I97)*50</f>
        <v>0.0004925</v>
      </c>
      <c r="T97" s="1" t="n">
        <f aca="false">IF(F97="SELL",I97*0.003%,G97*0.003%)</f>
        <v>0.000294</v>
      </c>
      <c r="U97" s="1" t="n">
        <f aca="false">SUM(P97:T97)</f>
        <v>7.51013465</v>
      </c>
      <c r="V97" s="1" t="n">
        <f aca="false">J97-O97-U97</f>
        <v>-535.01013465</v>
      </c>
      <c r="W97" s="1" t="n">
        <f aca="false">W96+V97</f>
        <v>7127.89321307999</v>
      </c>
    </row>
    <row r="98" customFormat="false" ht="15" hidden="false" customHeight="false" outlineLevel="0" collapsed="false">
      <c r="A98" s="1" t="n">
        <f aca="false">A94+1</f>
        <v>25.1</v>
      </c>
      <c r="B98" s="4" t="n">
        <f aca="false">B94+7</f>
        <v>44764</v>
      </c>
      <c r="C98" s="12" t="n">
        <f aca="false">C94+7</f>
        <v>44770</v>
      </c>
      <c r="D98" s="1" t="n">
        <f aca="false">INDEX(Nifty!$A$1:$K$251,MATCH('Iron Condor (Hedge)'!B98,Nifty!$A$1:$A$251),Nifty!$L$253)</f>
        <v>17000</v>
      </c>
      <c r="E98" s="1" t="str">
        <f aca="false">E94</f>
        <v>CE</v>
      </c>
      <c r="F98" s="1" t="str">
        <f aca="false">F94</f>
        <v>SELL</v>
      </c>
      <c r="G98" s="14" t="n">
        <v>29.05</v>
      </c>
      <c r="I98" s="14" t="n">
        <v>0.1</v>
      </c>
      <c r="J98" s="14" t="n">
        <f aca="false">IF(F98="SELL",(G98-I98)*50,(I98-G98)*50)</f>
        <v>1447.5</v>
      </c>
      <c r="L98" s="14" t="n">
        <f aca="false">J98+L97</f>
        <v>13477.5</v>
      </c>
      <c r="N98" s="1" t="n">
        <v>20</v>
      </c>
      <c r="O98" s="1" t="n">
        <f aca="false">N98*2</f>
        <v>40</v>
      </c>
      <c r="P98" s="1" t="n">
        <f aca="false">IF(F98="SELL",G98*50*0.05%,I98*50*0.05%)</f>
        <v>0.72625</v>
      </c>
      <c r="Q98" s="1" t="n">
        <f aca="false">(G98+I98)*50*0.053%</f>
        <v>0.772475</v>
      </c>
      <c r="R98" s="1" t="n">
        <f aca="false">(O98+S98+Q98)*18%</f>
        <v>7.33930785</v>
      </c>
      <c r="S98" s="1" t="n">
        <f aca="false">(10/10000000)*(G98+I98)*50</f>
        <v>0.0014575</v>
      </c>
      <c r="T98" s="1" t="n">
        <f aca="false">IF(F98="SELL",I98*0.003%,G98*0.003%)</f>
        <v>3E-006</v>
      </c>
      <c r="U98" s="1" t="n">
        <f aca="false">SUM(P98:T98)</f>
        <v>8.83949335</v>
      </c>
      <c r="V98" s="1" t="n">
        <f aca="false">J98-O98-U98</f>
        <v>1398.66050665</v>
      </c>
      <c r="W98" s="1" t="n">
        <f aca="false">W97+V98</f>
        <v>8526.55371972999</v>
      </c>
    </row>
    <row r="99" customFormat="false" ht="15" hidden="false" customHeight="false" outlineLevel="0" collapsed="false">
      <c r="A99" s="1" t="n">
        <f aca="false">A95+1</f>
        <v>25.2</v>
      </c>
      <c r="B99" s="4" t="n">
        <f aca="false">B95+7</f>
        <v>44764</v>
      </c>
      <c r="C99" s="12" t="n">
        <f aca="false">C95+7</f>
        <v>44770</v>
      </c>
      <c r="D99" s="1" t="n">
        <f aca="false">INDEX(Nifty!$A$2:$K$252,MATCH('Iron Condor (Hedge)'!B99,Nifty!$A$2:$A$252),Nifty!$L$254)</f>
        <v>16450</v>
      </c>
      <c r="E99" s="1" t="str">
        <f aca="false">E95</f>
        <v>PE</v>
      </c>
      <c r="F99" s="1" t="str">
        <f aca="false">F95</f>
        <v>SELL</v>
      </c>
      <c r="G99" s="14" t="n">
        <v>39.7</v>
      </c>
      <c r="I99" s="14" t="n">
        <v>0.05</v>
      </c>
      <c r="J99" s="14" t="n">
        <f aca="false">IF(F99="SELL",(G99-I99)*50,(I99-G99)*50)</f>
        <v>1982.5</v>
      </c>
      <c r="L99" s="14" t="n">
        <f aca="false">J99+L98</f>
        <v>15460</v>
      </c>
      <c r="N99" s="1" t="n">
        <v>20</v>
      </c>
      <c r="O99" s="1" t="n">
        <f aca="false">N99*2</f>
        <v>40</v>
      </c>
      <c r="P99" s="1" t="n">
        <f aca="false">IF(F99="SELL",G99*50*0.05%,I99*50*0.05%)</f>
        <v>0.9925</v>
      </c>
      <c r="Q99" s="1" t="n">
        <f aca="false">(G99+I99)*50*0.053%</f>
        <v>1.053375</v>
      </c>
      <c r="R99" s="1" t="n">
        <f aca="false">(O99+S99+Q99)*18%</f>
        <v>7.38996525</v>
      </c>
      <c r="S99" s="1" t="n">
        <f aca="false">(10/10000000)*(G99+I99)*50</f>
        <v>0.0019875</v>
      </c>
      <c r="T99" s="1" t="n">
        <f aca="false">IF(F99="SELL",I99*0.003%,G99*0.003%)</f>
        <v>1.5E-006</v>
      </c>
      <c r="U99" s="1" t="n">
        <f aca="false">SUM(P99:T99)</f>
        <v>9.43782925</v>
      </c>
      <c r="V99" s="1" t="n">
        <f aca="false">J99-O99-U99</f>
        <v>1933.06217075</v>
      </c>
      <c r="W99" s="1" t="n">
        <f aca="false">W98+V99</f>
        <v>10459.61589048</v>
      </c>
    </row>
    <row r="100" customFormat="false" ht="15" hidden="false" customHeight="false" outlineLevel="0" collapsed="false">
      <c r="A100" s="1" t="n">
        <f aca="false">A96+1</f>
        <v>25.3</v>
      </c>
      <c r="B100" s="4" t="n">
        <f aca="false">B96+7</f>
        <v>44764</v>
      </c>
      <c r="C100" s="12" t="n">
        <f aca="false">C96+7</f>
        <v>44770</v>
      </c>
      <c r="D100" s="1" t="n">
        <f aca="false">INDEX(Nifty!$A$3:$K$253,MATCH('Iron Condor (Hedge)'!B100,Nifty!$A$3:$A$253),Nifty!$L$255)</f>
        <v>17250</v>
      </c>
      <c r="E100" s="1" t="str">
        <f aca="false">E96</f>
        <v>CE</v>
      </c>
      <c r="F100" s="1" t="str">
        <f aca="false">F96</f>
        <v>BUY</v>
      </c>
      <c r="G100" s="14" t="n">
        <v>4.65</v>
      </c>
      <c r="I100" s="14" t="n">
        <v>0.05</v>
      </c>
      <c r="J100" s="14" t="n">
        <f aca="false">IF(F100="SELL",(G100-I100)*50,(I100-G100)*50)</f>
        <v>-230</v>
      </c>
      <c r="L100" s="14" t="n">
        <f aca="false">J100+L99</f>
        <v>15230</v>
      </c>
      <c r="N100" s="1" t="n">
        <v>20</v>
      </c>
      <c r="O100" s="1" t="n">
        <f aca="false">N100*2</f>
        <v>40</v>
      </c>
      <c r="P100" s="1" t="n">
        <f aca="false">IF(F100="SELL",G100*50*0.05%,I100*50*0.05%)</f>
        <v>0.00125</v>
      </c>
      <c r="Q100" s="1" t="n">
        <f aca="false">(G100+I100)*50*0.053%</f>
        <v>0.12455</v>
      </c>
      <c r="R100" s="1" t="n">
        <f aca="false">(O100+S100+Q100)*18%</f>
        <v>7.2224613</v>
      </c>
      <c r="S100" s="1" t="n">
        <f aca="false">(10/10000000)*(G100+I100)*50</f>
        <v>0.000235</v>
      </c>
      <c r="T100" s="1" t="n">
        <f aca="false">IF(F100="SELL",I100*0.003%,G100*0.003%)</f>
        <v>0.0001395</v>
      </c>
      <c r="U100" s="1" t="n">
        <f aca="false">SUM(P100:T100)</f>
        <v>7.3486358</v>
      </c>
      <c r="V100" s="1" t="n">
        <f aca="false">J100-O100-U100</f>
        <v>-277.3486358</v>
      </c>
      <c r="W100" s="1" t="n">
        <f aca="false">W99+V100</f>
        <v>10182.26725468</v>
      </c>
    </row>
    <row r="101" customFormat="false" ht="15" hidden="false" customHeight="false" outlineLevel="0" collapsed="false">
      <c r="A101" s="16" t="n">
        <f aca="false">A97+1</f>
        <v>25.4</v>
      </c>
      <c r="B101" s="17" t="n">
        <f aca="false">B97+7</f>
        <v>44764</v>
      </c>
      <c r="C101" s="18" t="n">
        <f aca="false">C97+7</f>
        <v>44770</v>
      </c>
      <c r="D101" s="16" t="n">
        <f aca="false">INDEX(Nifty!$A$4:$K$254,MATCH('Iron Condor (Hedge)'!B101,Nifty!$A$4:$A$254),Nifty!$L$256)</f>
        <v>16200</v>
      </c>
      <c r="E101" s="16" t="str">
        <f aca="false">E97</f>
        <v>PE</v>
      </c>
      <c r="F101" s="16" t="str">
        <f aca="false">F97</f>
        <v>BUY</v>
      </c>
      <c r="G101" s="16" t="n">
        <v>13.7</v>
      </c>
      <c r="H101" s="16" t="n">
        <f aca="false">G98+G99-G100-G101</f>
        <v>50.4</v>
      </c>
      <c r="I101" s="16" t="n">
        <v>0.05</v>
      </c>
      <c r="J101" s="16" t="n">
        <f aca="false">IF(F101="SELL",(G101-I101)*50,(I101-G101)*50)</f>
        <v>-682.5</v>
      </c>
      <c r="K101" s="16" t="n">
        <f aca="false">SUM(J98:J101)</f>
        <v>2517.5</v>
      </c>
      <c r="L101" s="14" t="n">
        <f aca="false">J101+L100</f>
        <v>14547.5</v>
      </c>
      <c r="M101" s="1" t="n">
        <f aca="false">IF(K101+M97&lt;0,K101+M97,0)</f>
        <v>-7587.5</v>
      </c>
      <c r="N101" s="1" t="n">
        <v>20</v>
      </c>
      <c r="O101" s="1" t="n">
        <f aca="false">N101*2</f>
        <v>40</v>
      </c>
      <c r="P101" s="1" t="n">
        <f aca="false">IF(F101="SELL",G101*50*0.05%,I101*50*0.05%)</f>
        <v>0.00125</v>
      </c>
      <c r="Q101" s="1" t="n">
        <f aca="false">(G101+I101)*50*0.053%</f>
        <v>0.364375</v>
      </c>
      <c r="R101" s="1" t="n">
        <f aca="false">(O101+S101+Q101)*18%</f>
        <v>7.26571125</v>
      </c>
      <c r="S101" s="1" t="n">
        <f aca="false">(10/10000000)*(G101+I101)*50</f>
        <v>0.0006875</v>
      </c>
      <c r="T101" s="1" t="n">
        <f aca="false">IF(F101="SELL",I101*0.003%,G101*0.003%)</f>
        <v>0.000411</v>
      </c>
      <c r="U101" s="1" t="n">
        <f aca="false">SUM(P101:T101)</f>
        <v>7.63243475</v>
      </c>
      <c r="V101" s="1" t="n">
        <f aca="false">J101-O101-U101</f>
        <v>-730.13243475</v>
      </c>
      <c r="W101" s="1" t="n">
        <f aca="false">W100+V101</f>
        <v>9452.13481992999</v>
      </c>
    </row>
    <row r="102" customFormat="false" ht="15" hidden="false" customHeight="false" outlineLevel="0" collapsed="false">
      <c r="A102" s="1" t="n">
        <f aca="false">A98+1</f>
        <v>26.1</v>
      </c>
      <c r="B102" s="4" t="n">
        <f aca="false">B98+7</f>
        <v>44771</v>
      </c>
      <c r="C102" s="12" t="n">
        <f aca="false">C98+7</f>
        <v>44777</v>
      </c>
      <c r="D102" s="1" t="n">
        <f aca="false">INDEX(Nifty!$A$1:$K$251,MATCH('Iron Condor (Hedge)'!B102,Nifty!$A$1:$A$251),Nifty!$L$253)</f>
        <v>17450</v>
      </c>
      <c r="E102" s="1" t="str">
        <f aca="false">E98</f>
        <v>CE</v>
      </c>
      <c r="F102" s="1" t="str">
        <f aca="false">F98</f>
        <v>SELL</v>
      </c>
      <c r="G102" s="14" t="n">
        <v>29.3</v>
      </c>
      <c r="I102" s="14" t="n">
        <v>0.2</v>
      </c>
      <c r="J102" s="14" t="n">
        <f aca="false">IF(F102="SELL",(G102-I102)*50,(I102-G102)*50)</f>
        <v>1455</v>
      </c>
      <c r="L102" s="14" t="n">
        <f aca="false">J102+L101</f>
        <v>16002.5</v>
      </c>
      <c r="N102" s="1" t="n">
        <v>20</v>
      </c>
      <c r="O102" s="1" t="n">
        <f aca="false">N102*2</f>
        <v>40</v>
      </c>
      <c r="P102" s="1" t="n">
        <f aca="false">IF(F102="SELL",G102*50*0.05%,I102*50*0.05%)</f>
        <v>0.7325</v>
      </c>
      <c r="Q102" s="1" t="n">
        <f aca="false">(G102+I102)*50*0.053%</f>
        <v>0.78175</v>
      </c>
      <c r="R102" s="1" t="n">
        <f aca="false">(O102+S102+Q102)*18%</f>
        <v>7.3409805</v>
      </c>
      <c r="S102" s="1" t="n">
        <f aca="false">(10/10000000)*(G102+I102)*50</f>
        <v>0.001475</v>
      </c>
      <c r="T102" s="1" t="n">
        <f aca="false">IF(F102="SELL",I102*0.003%,G102*0.003%)</f>
        <v>6E-006</v>
      </c>
      <c r="U102" s="1" t="n">
        <f aca="false">SUM(P102:T102)</f>
        <v>8.8567115</v>
      </c>
      <c r="V102" s="1" t="n">
        <f aca="false">J102-O102-U102</f>
        <v>1406.1432885</v>
      </c>
      <c r="W102" s="1" t="n">
        <f aca="false">W101+V102</f>
        <v>10858.27810843</v>
      </c>
    </row>
    <row r="103" customFormat="false" ht="15" hidden="false" customHeight="false" outlineLevel="0" collapsed="false">
      <c r="A103" s="1" t="n">
        <f aca="false">A99+1</f>
        <v>26.2</v>
      </c>
      <c r="B103" s="4" t="n">
        <f aca="false">B99+7</f>
        <v>44771</v>
      </c>
      <c r="C103" s="12" t="n">
        <f aca="false">C99+7</f>
        <v>44777</v>
      </c>
      <c r="D103" s="1" t="n">
        <f aca="false">INDEX(Nifty!$A$2:$K$252,MATCH('Iron Condor (Hedge)'!B103,Nifty!$A$2:$A$252),Nifty!$L$254)</f>
        <v>16900</v>
      </c>
      <c r="E103" s="1" t="str">
        <f aca="false">E99</f>
        <v>PE</v>
      </c>
      <c r="F103" s="1" t="str">
        <f aca="false">F99</f>
        <v>SELL</v>
      </c>
      <c r="G103" s="14" t="n">
        <v>38.5</v>
      </c>
      <c r="I103" s="14" t="n">
        <v>0.1</v>
      </c>
      <c r="J103" s="14" t="n">
        <f aca="false">IF(F103="SELL",(G103-I103)*50,(I103-G103)*50)</f>
        <v>1920</v>
      </c>
      <c r="L103" s="14" t="n">
        <f aca="false">J103+L102</f>
        <v>17922.5</v>
      </c>
      <c r="N103" s="1" t="n">
        <v>20</v>
      </c>
      <c r="O103" s="1" t="n">
        <f aca="false">N103*2</f>
        <v>40</v>
      </c>
      <c r="P103" s="1" t="n">
        <f aca="false">IF(F103="SELL",G103*50*0.05%,I103*50*0.05%)</f>
        <v>0.9625</v>
      </c>
      <c r="Q103" s="1" t="n">
        <f aca="false">(G103+I103)*50*0.053%</f>
        <v>1.0229</v>
      </c>
      <c r="R103" s="1" t="n">
        <f aca="false">(O103+S103+Q103)*18%</f>
        <v>7.3844694</v>
      </c>
      <c r="S103" s="1" t="n">
        <f aca="false">(10/10000000)*(G103+I103)*50</f>
        <v>0.00193</v>
      </c>
      <c r="T103" s="1" t="n">
        <f aca="false">IF(F103="SELL",I103*0.003%,G103*0.003%)</f>
        <v>3E-006</v>
      </c>
      <c r="U103" s="1" t="n">
        <f aca="false">SUM(P103:T103)</f>
        <v>9.3718024</v>
      </c>
      <c r="V103" s="1" t="n">
        <f aca="false">J103-O103-U103</f>
        <v>1870.6281976</v>
      </c>
      <c r="W103" s="1" t="n">
        <f aca="false">W102+V103</f>
        <v>12728.90630603</v>
      </c>
    </row>
    <row r="104" customFormat="false" ht="15" hidden="false" customHeight="false" outlineLevel="0" collapsed="false">
      <c r="A104" s="1" t="n">
        <f aca="false">A100+1</f>
        <v>26.3</v>
      </c>
      <c r="B104" s="4" t="n">
        <f aca="false">B100+7</f>
        <v>44771</v>
      </c>
      <c r="C104" s="12" t="n">
        <f aca="false">C100+7</f>
        <v>44777</v>
      </c>
      <c r="D104" s="1" t="n">
        <f aca="false">INDEX(Nifty!$A$3:$K$253,MATCH('Iron Condor (Hedge)'!B104,Nifty!$A$3:$A$253),Nifty!$L$255)</f>
        <v>17700</v>
      </c>
      <c r="E104" s="1" t="str">
        <f aca="false">E100</f>
        <v>CE</v>
      </c>
      <c r="F104" s="1" t="str">
        <f aca="false">F100</f>
        <v>BUY</v>
      </c>
      <c r="G104" s="14" t="n">
        <v>4.9</v>
      </c>
      <c r="I104" s="14" t="n">
        <v>0.1</v>
      </c>
      <c r="J104" s="14" t="n">
        <f aca="false">IF(F104="SELL",(G104-I104)*50,(I104-G104)*50)</f>
        <v>-240</v>
      </c>
      <c r="L104" s="14" t="n">
        <f aca="false">J104+L103</f>
        <v>17682.5</v>
      </c>
      <c r="N104" s="1" t="n">
        <v>20</v>
      </c>
      <c r="O104" s="1" t="n">
        <f aca="false">N104*2</f>
        <v>40</v>
      </c>
      <c r="P104" s="1" t="n">
        <f aca="false">IF(F104="SELL",G104*50*0.05%,I104*50*0.05%)</f>
        <v>0.0025</v>
      </c>
      <c r="Q104" s="1" t="n">
        <f aca="false">(G104+I104)*50*0.053%</f>
        <v>0.1325</v>
      </c>
      <c r="R104" s="1" t="n">
        <f aca="false">(O104+S104+Q104)*18%</f>
        <v>7.223895</v>
      </c>
      <c r="S104" s="1" t="n">
        <f aca="false">(10/10000000)*(G104+I104)*50</f>
        <v>0.00025</v>
      </c>
      <c r="T104" s="1" t="n">
        <f aca="false">IF(F104="SELL",I104*0.003%,G104*0.003%)</f>
        <v>0.000147</v>
      </c>
      <c r="U104" s="1" t="n">
        <f aca="false">SUM(P104:T104)</f>
        <v>7.359292</v>
      </c>
      <c r="V104" s="1" t="n">
        <f aca="false">J104-O104-U104</f>
        <v>-287.359292</v>
      </c>
      <c r="W104" s="1" t="n">
        <f aca="false">W103+V104</f>
        <v>12441.54701403</v>
      </c>
    </row>
    <row r="105" customFormat="false" ht="15" hidden="false" customHeight="false" outlineLevel="0" collapsed="false">
      <c r="A105" s="16" t="n">
        <f aca="false">A101+1</f>
        <v>26.4</v>
      </c>
      <c r="B105" s="17" t="n">
        <f aca="false">B101+7</f>
        <v>44771</v>
      </c>
      <c r="C105" s="18" t="n">
        <f aca="false">C101+7</f>
        <v>44777</v>
      </c>
      <c r="D105" s="16" t="n">
        <f aca="false">INDEX(Nifty!$A$4:$K$254,MATCH('Iron Condor (Hedge)'!B105,Nifty!$A$4:$A$254),Nifty!$L$256)</f>
        <v>16650</v>
      </c>
      <c r="E105" s="16" t="str">
        <f aca="false">E101</f>
        <v>PE</v>
      </c>
      <c r="F105" s="16" t="str">
        <f aca="false">F101</f>
        <v>BUY</v>
      </c>
      <c r="G105" s="16" t="n">
        <v>13.6</v>
      </c>
      <c r="H105" s="16" t="n">
        <f aca="false">G102+G103-G104-G105</f>
        <v>49.3</v>
      </c>
      <c r="I105" s="16" t="n">
        <v>0.05</v>
      </c>
      <c r="J105" s="16" t="n">
        <f aca="false">IF(F105="SELL",(G105-I105)*50,(I105-G105)*50)</f>
        <v>-677.5</v>
      </c>
      <c r="K105" s="16" t="n">
        <f aca="false">SUM(J102:J105)</f>
        <v>2457.5</v>
      </c>
      <c r="L105" s="14" t="n">
        <f aca="false">J105+L104</f>
        <v>17005</v>
      </c>
      <c r="M105" s="1" t="n">
        <f aca="false">IF(K105+M101&lt;0,K105+M101,0)</f>
        <v>-5130</v>
      </c>
      <c r="N105" s="1" t="n">
        <v>20</v>
      </c>
      <c r="O105" s="1" t="n">
        <f aca="false">N105*2</f>
        <v>40</v>
      </c>
      <c r="P105" s="1" t="n">
        <f aca="false">IF(F105="SELL",G105*50*0.05%,I105*50*0.05%)</f>
        <v>0.00125</v>
      </c>
      <c r="Q105" s="1" t="n">
        <f aca="false">(G105+I105)*50*0.053%</f>
        <v>0.361725</v>
      </c>
      <c r="R105" s="1" t="n">
        <f aca="false">(O105+S105+Q105)*18%</f>
        <v>7.26523335</v>
      </c>
      <c r="S105" s="1" t="n">
        <f aca="false">(10/10000000)*(G105+I105)*50</f>
        <v>0.0006825</v>
      </c>
      <c r="T105" s="1" t="n">
        <f aca="false">IF(F105="SELL",I105*0.003%,G105*0.003%)</f>
        <v>0.000408</v>
      </c>
      <c r="U105" s="1" t="n">
        <f aca="false">SUM(P105:T105)</f>
        <v>7.62929885</v>
      </c>
      <c r="V105" s="1" t="n">
        <f aca="false">J105-O105-U105</f>
        <v>-725.12929885</v>
      </c>
      <c r="W105" s="1" t="n">
        <f aca="false">W104+V105</f>
        <v>11716.41771518</v>
      </c>
    </row>
    <row r="106" customFormat="false" ht="13.8" hidden="false" customHeight="false" outlineLevel="0" collapsed="false">
      <c r="A106" s="1" t="n">
        <f aca="false">A102+1</f>
        <v>27.1</v>
      </c>
      <c r="B106" s="4" t="n">
        <f aca="false">B102+7</f>
        <v>44778</v>
      </c>
      <c r="C106" s="12" t="n">
        <f aca="false">C102+7</f>
        <v>44784</v>
      </c>
      <c r="D106" s="1" t="n">
        <f aca="false">INDEX(Nifty!$A$1:$K$251,MATCH('Iron Condor (Hedge)'!B106,Nifty!$A$1:$A$251),Nifty!$L$253)</f>
        <v>17650</v>
      </c>
      <c r="E106" s="1" t="str">
        <f aca="false">E102</f>
        <v>CE</v>
      </c>
      <c r="F106" s="1" t="str">
        <f aca="false">F102</f>
        <v>SELL</v>
      </c>
      <c r="G106" s="1" t="n">
        <v>41.45</v>
      </c>
      <c r="I106" s="14" t="n">
        <v>9.4</v>
      </c>
      <c r="J106" s="14" t="n">
        <f aca="false">IF(F106="SELL",(G106-I106)*50,(I106-G106)*50)</f>
        <v>1602.5</v>
      </c>
      <c r="L106" s="14" t="n">
        <f aca="false">J106+L105</f>
        <v>18607.5</v>
      </c>
      <c r="N106" s="1" t="n">
        <v>20</v>
      </c>
      <c r="O106" s="1" t="n">
        <f aca="false">N106*2</f>
        <v>40</v>
      </c>
      <c r="P106" s="1" t="n">
        <f aca="false">IF(F106="SELL",G106*50*0.05%,I106*50*0.05%)</f>
        <v>1.03625</v>
      </c>
      <c r="Q106" s="1" t="n">
        <f aca="false">(G106+I106)*50*0.053%</f>
        <v>1.347525</v>
      </c>
      <c r="R106" s="1" t="n">
        <f aca="false">(O106+S106+Q106)*18%</f>
        <v>7.44301215</v>
      </c>
      <c r="S106" s="1" t="n">
        <f aca="false">(10/10000000)*(G106+I106)*50</f>
        <v>0.0025425</v>
      </c>
      <c r="T106" s="1" t="n">
        <f aca="false">IF(F106="SELL",I106*0.003%,G106*0.003%)</f>
        <v>0.000282</v>
      </c>
      <c r="U106" s="1" t="n">
        <f aca="false">SUM(P106:T106)</f>
        <v>9.82961165</v>
      </c>
      <c r="V106" s="1" t="n">
        <f aca="false">J106-O106-U106</f>
        <v>1552.67038835</v>
      </c>
      <c r="W106" s="1" t="n">
        <f aca="false">W105+V106</f>
        <v>13269.08810353</v>
      </c>
    </row>
    <row r="107" customFormat="false" ht="15" hidden="false" customHeight="false" outlineLevel="0" collapsed="false">
      <c r="A107" s="1" t="n">
        <f aca="false">A103+1</f>
        <v>27.2</v>
      </c>
      <c r="B107" s="4" t="n">
        <f aca="false">B103+7</f>
        <v>44778</v>
      </c>
      <c r="C107" s="12" t="n">
        <f aca="false">C103+7</f>
        <v>44784</v>
      </c>
      <c r="D107" s="1" t="n">
        <f aca="false">INDEX(Nifty!$A$2:$K$252,MATCH('Iron Condor (Hedge)'!B107,Nifty!$A$2:$A$252),Nifty!$L$254)</f>
        <v>17100</v>
      </c>
      <c r="E107" s="1" t="str">
        <f aca="false">E103</f>
        <v>PE</v>
      </c>
      <c r="F107" s="1" t="str">
        <f aca="false">F103</f>
        <v>SELL</v>
      </c>
      <c r="G107" s="14" t="n">
        <v>47.1</v>
      </c>
      <c r="I107" s="14" t="n">
        <v>0.05</v>
      </c>
      <c r="J107" s="14" t="n">
        <f aca="false">IF(F107="SELL",(G107-I107)*50,(I107-G107)*50)</f>
        <v>2352.5</v>
      </c>
      <c r="L107" s="14" t="n">
        <f aca="false">J107+L106</f>
        <v>20960</v>
      </c>
      <c r="N107" s="1" t="n">
        <v>20</v>
      </c>
      <c r="O107" s="1" t="n">
        <f aca="false">N107*2</f>
        <v>40</v>
      </c>
      <c r="P107" s="1" t="n">
        <f aca="false">IF(F107="SELL",G107*50*0.05%,I107*50*0.05%)</f>
        <v>1.1775</v>
      </c>
      <c r="Q107" s="1" t="n">
        <f aca="false">(G107+I107)*50*0.053%</f>
        <v>1.249475</v>
      </c>
      <c r="R107" s="1" t="n">
        <f aca="false">(O107+S107+Q107)*18%</f>
        <v>7.42532985</v>
      </c>
      <c r="S107" s="1" t="n">
        <f aca="false">(10/10000000)*(G107+I107)*50</f>
        <v>0.0023575</v>
      </c>
      <c r="T107" s="1" t="n">
        <f aca="false">IF(F107="SELL",I107*0.003%,G107*0.003%)</f>
        <v>1.5E-006</v>
      </c>
      <c r="U107" s="1" t="n">
        <f aca="false">SUM(P107:T107)</f>
        <v>9.85466385</v>
      </c>
      <c r="V107" s="1" t="n">
        <f aca="false">J107-O107-U107</f>
        <v>2302.64533615</v>
      </c>
      <c r="W107" s="1" t="n">
        <f aca="false">W106+V107</f>
        <v>15571.73343968</v>
      </c>
    </row>
    <row r="108" customFormat="false" ht="15" hidden="false" customHeight="false" outlineLevel="0" collapsed="false">
      <c r="A108" s="1" t="n">
        <f aca="false">A104+1</f>
        <v>27.3</v>
      </c>
      <c r="B108" s="4" t="n">
        <f aca="false">B104+7</f>
        <v>44778</v>
      </c>
      <c r="C108" s="12" t="n">
        <f aca="false">C104+7</f>
        <v>44784</v>
      </c>
      <c r="D108" s="1" t="n">
        <f aca="false">INDEX(Nifty!$A$3:$K$253,MATCH('Iron Condor (Hedge)'!B108,Nifty!$A$3:$A$253),Nifty!$L$255)</f>
        <v>17900</v>
      </c>
      <c r="E108" s="1" t="str">
        <f aca="false">E104</f>
        <v>CE</v>
      </c>
      <c r="F108" s="1" t="str">
        <f aca="false">F104</f>
        <v>BUY</v>
      </c>
      <c r="G108" s="14" t="n">
        <v>8.7</v>
      </c>
      <c r="I108" s="14" t="n">
        <v>0.1</v>
      </c>
      <c r="J108" s="14" t="n">
        <f aca="false">IF(F108="SELL",(G108-I108)*50,(I108-G108)*50)</f>
        <v>-430</v>
      </c>
      <c r="L108" s="14" t="n">
        <f aca="false">J108+L107</f>
        <v>20530</v>
      </c>
      <c r="N108" s="1" t="n">
        <v>20</v>
      </c>
      <c r="O108" s="1" t="n">
        <f aca="false">N108*2</f>
        <v>40</v>
      </c>
      <c r="P108" s="1" t="n">
        <f aca="false">IF(F108="SELL",G108*50*0.05%,I108*50*0.05%)</f>
        <v>0.0025</v>
      </c>
      <c r="Q108" s="1" t="n">
        <f aca="false">(G108+I108)*50*0.053%</f>
        <v>0.2332</v>
      </c>
      <c r="R108" s="1" t="n">
        <f aca="false">(O108+S108+Q108)*18%</f>
        <v>7.2420552</v>
      </c>
      <c r="S108" s="1" t="n">
        <f aca="false">(10/10000000)*(G108+I108)*50</f>
        <v>0.00044</v>
      </c>
      <c r="T108" s="1" t="n">
        <f aca="false">IF(F108="SELL",I108*0.003%,G108*0.003%)</f>
        <v>0.000261</v>
      </c>
      <c r="U108" s="1" t="n">
        <f aca="false">SUM(P108:T108)</f>
        <v>7.4784562</v>
      </c>
      <c r="V108" s="1" t="n">
        <f aca="false">J108-O108-U108</f>
        <v>-477.4784562</v>
      </c>
      <c r="W108" s="1" t="n">
        <f aca="false">W107+V108</f>
        <v>15094.25498348</v>
      </c>
    </row>
    <row r="109" customFormat="false" ht="15" hidden="false" customHeight="false" outlineLevel="0" collapsed="false">
      <c r="A109" s="16" t="n">
        <f aca="false">A105+1</f>
        <v>27.4</v>
      </c>
      <c r="B109" s="17" t="n">
        <f aca="false">B105+7</f>
        <v>44778</v>
      </c>
      <c r="C109" s="18" t="n">
        <f aca="false">C105+7</f>
        <v>44784</v>
      </c>
      <c r="D109" s="16" t="n">
        <f aca="false">INDEX(Nifty!$A$4:$K$254,MATCH('Iron Condor (Hedge)'!B109,Nifty!$A$4:$A$254),Nifty!$L$256)</f>
        <v>16850</v>
      </c>
      <c r="E109" s="16" t="str">
        <f aca="false">E105</f>
        <v>PE</v>
      </c>
      <c r="F109" s="16" t="str">
        <f aca="false">F105</f>
        <v>BUY</v>
      </c>
      <c r="G109" s="16" t="n">
        <v>17.4</v>
      </c>
      <c r="H109" s="16" t="n">
        <f aca="false">G106+G107-G108-G109</f>
        <v>62.45</v>
      </c>
      <c r="I109" s="16" t="n">
        <v>0.05</v>
      </c>
      <c r="J109" s="16" t="n">
        <f aca="false">IF(F109="SELL",(G109-I109)*50,(I109-G109)*50)</f>
        <v>-867.5</v>
      </c>
      <c r="K109" s="16" t="n">
        <f aca="false">SUM(J106:J109)</f>
        <v>2657.5</v>
      </c>
      <c r="L109" s="14" t="n">
        <f aca="false">J109+L108</f>
        <v>19662.5</v>
      </c>
      <c r="M109" s="1" t="n">
        <f aca="false">IF(K109+M105&lt;0,K109+M105,0)</f>
        <v>-2472.5</v>
      </c>
      <c r="N109" s="1" t="n">
        <v>20</v>
      </c>
      <c r="O109" s="1" t="n">
        <f aca="false">N109*2</f>
        <v>40</v>
      </c>
      <c r="P109" s="1" t="n">
        <f aca="false">IF(F109="SELL",G109*50*0.05%,I109*50*0.05%)</f>
        <v>0.00125</v>
      </c>
      <c r="Q109" s="1" t="n">
        <f aca="false">(G109+I109)*50*0.053%</f>
        <v>0.462425</v>
      </c>
      <c r="R109" s="1" t="n">
        <f aca="false">(O109+S109+Q109)*18%</f>
        <v>7.28339355</v>
      </c>
      <c r="S109" s="1" t="n">
        <f aca="false">(10/10000000)*(G109+I109)*50</f>
        <v>0.0008725</v>
      </c>
      <c r="T109" s="1" t="n">
        <f aca="false">IF(F109="SELL",I109*0.003%,G109*0.003%)</f>
        <v>0.000522</v>
      </c>
      <c r="U109" s="1" t="n">
        <f aca="false">SUM(P109:T109)</f>
        <v>7.74846305</v>
      </c>
      <c r="V109" s="1" t="n">
        <f aca="false">J109-O109-U109</f>
        <v>-915.24846305</v>
      </c>
      <c r="W109" s="1" t="n">
        <f aca="false">W108+V109</f>
        <v>14179.00652043</v>
      </c>
    </row>
    <row r="110" customFormat="false" ht="15" hidden="false" customHeight="false" outlineLevel="0" collapsed="false">
      <c r="A110" s="1" t="n">
        <f aca="false">A106+1</f>
        <v>28.1</v>
      </c>
      <c r="B110" s="4" t="n">
        <f aca="false">B106+7</f>
        <v>44785</v>
      </c>
      <c r="C110" s="12" t="n">
        <f aca="false">C106+7</f>
        <v>44791</v>
      </c>
      <c r="D110" s="1" t="n">
        <f aca="false">INDEX(Nifty!$A$1:$K$251,MATCH('Iron Condor (Hedge)'!B110,Nifty!$A$1:$A$251),Nifty!$L$253)</f>
        <v>17950</v>
      </c>
      <c r="E110" s="1" t="str">
        <f aca="false">E106</f>
        <v>CE</v>
      </c>
      <c r="F110" s="1" t="str">
        <f aca="false">F106</f>
        <v>SELL</v>
      </c>
      <c r="G110" s="14" t="n">
        <v>20.95</v>
      </c>
      <c r="I110" s="14" t="n">
        <v>8.2</v>
      </c>
      <c r="J110" s="14" t="n">
        <f aca="false">IF(F110="SELL",(G110-I110)*50,(I110-G110)*50)</f>
        <v>637.5</v>
      </c>
      <c r="L110" s="14" t="n">
        <f aca="false">J110+L109</f>
        <v>20300</v>
      </c>
      <c r="N110" s="1" t="n">
        <v>20</v>
      </c>
      <c r="O110" s="1" t="n">
        <f aca="false">N110*2</f>
        <v>40</v>
      </c>
      <c r="P110" s="1" t="n">
        <f aca="false">IF(F110="SELL",G110*50*0.05%,I110*50*0.05%)</f>
        <v>0.52375</v>
      </c>
      <c r="Q110" s="1" t="n">
        <f aca="false">(G110+I110)*50*0.053%</f>
        <v>0.772475</v>
      </c>
      <c r="R110" s="1" t="n">
        <f aca="false">(O110+S110+Q110)*18%</f>
        <v>7.33930785</v>
      </c>
      <c r="S110" s="1" t="n">
        <f aca="false">(10/10000000)*(G110+I110)*50</f>
        <v>0.0014575</v>
      </c>
      <c r="T110" s="1" t="n">
        <f aca="false">IF(F110="SELL",I110*0.003%,G110*0.003%)</f>
        <v>0.000246</v>
      </c>
      <c r="U110" s="1" t="n">
        <f aca="false">SUM(P110:T110)</f>
        <v>8.63723635</v>
      </c>
      <c r="V110" s="1" t="n">
        <f aca="false">J110-O110-U110</f>
        <v>588.86276365</v>
      </c>
      <c r="W110" s="1" t="n">
        <f aca="false">W109+V110</f>
        <v>14767.86928408</v>
      </c>
    </row>
    <row r="111" customFormat="false" ht="15" hidden="false" customHeight="false" outlineLevel="0" collapsed="false">
      <c r="A111" s="1" t="n">
        <f aca="false">A107+1</f>
        <v>28.2</v>
      </c>
      <c r="B111" s="4" t="n">
        <f aca="false">B107+7</f>
        <v>44785</v>
      </c>
      <c r="C111" s="12" t="n">
        <f aca="false">C107+7</f>
        <v>44791</v>
      </c>
      <c r="D111" s="1" t="n">
        <f aca="false">INDEX(Nifty!$A$2:$K$252,MATCH('Iron Condor (Hedge)'!B111,Nifty!$A$2:$A$252),Nifty!$L$254)</f>
        <v>17400</v>
      </c>
      <c r="E111" s="1" t="str">
        <f aca="false">E107</f>
        <v>PE</v>
      </c>
      <c r="F111" s="1" t="str">
        <f aca="false">F107</f>
        <v>SELL</v>
      </c>
      <c r="G111" s="14" t="n">
        <v>27.15</v>
      </c>
      <c r="I111" s="14" t="n">
        <v>0.1</v>
      </c>
      <c r="J111" s="14" t="n">
        <f aca="false">IF(F111="SELL",(G111-I111)*50,(I111-G111)*50)</f>
        <v>1352.5</v>
      </c>
      <c r="L111" s="14" t="n">
        <f aca="false">J111+L110</f>
        <v>21652.5</v>
      </c>
      <c r="N111" s="1" t="n">
        <v>20</v>
      </c>
      <c r="O111" s="1" t="n">
        <f aca="false">N111*2</f>
        <v>40</v>
      </c>
      <c r="P111" s="1" t="n">
        <f aca="false">IF(F111="SELL",G111*50*0.05%,I111*50*0.05%)</f>
        <v>0.67875</v>
      </c>
      <c r="Q111" s="1" t="n">
        <f aca="false">(G111+I111)*50*0.053%</f>
        <v>0.722125</v>
      </c>
      <c r="R111" s="1" t="n">
        <f aca="false">(O111+S111+Q111)*18%</f>
        <v>7.33022775</v>
      </c>
      <c r="S111" s="1" t="n">
        <f aca="false">(10/10000000)*(G111+I111)*50</f>
        <v>0.0013625</v>
      </c>
      <c r="T111" s="1" t="n">
        <f aca="false">IF(F111="SELL",I111*0.003%,G111*0.003%)</f>
        <v>3E-006</v>
      </c>
      <c r="U111" s="1" t="n">
        <f aca="false">SUM(P111:T111)</f>
        <v>8.73246825</v>
      </c>
      <c r="V111" s="1" t="n">
        <f aca="false">J111-O111-U111</f>
        <v>1303.76753175</v>
      </c>
      <c r="W111" s="1" t="n">
        <f aca="false">W110+V111</f>
        <v>16071.63681583</v>
      </c>
    </row>
    <row r="112" customFormat="false" ht="15" hidden="false" customHeight="false" outlineLevel="0" collapsed="false">
      <c r="A112" s="1" t="n">
        <f aca="false">A108+1</f>
        <v>28.3</v>
      </c>
      <c r="B112" s="4" t="n">
        <f aca="false">B108+7</f>
        <v>44785</v>
      </c>
      <c r="C112" s="12" t="n">
        <f aca="false">C108+7</f>
        <v>44791</v>
      </c>
      <c r="D112" s="1" t="n">
        <f aca="false">INDEX(Nifty!$A$3:$K$253,MATCH('Iron Condor (Hedge)'!B112,Nifty!$A$3:$A$253),Nifty!$L$255)</f>
        <v>18200</v>
      </c>
      <c r="E112" s="1" t="str">
        <f aca="false">E108</f>
        <v>CE</v>
      </c>
      <c r="F112" s="1" t="str">
        <f aca="false">F108</f>
        <v>BUY</v>
      </c>
      <c r="G112" s="14" t="n">
        <v>3.3</v>
      </c>
      <c r="I112" s="14" t="n">
        <v>0.05</v>
      </c>
      <c r="J112" s="14" t="n">
        <f aca="false">IF(F112="SELL",(G112-I112)*50,(I112-G112)*50)</f>
        <v>-162.5</v>
      </c>
      <c r="L112" s="14" t="n">
        <f aca="false">J112+L111</f>
        <v>21490</v>
      </c>
      <c r="N112" s="1" t="n">
        <v>20</v>
      </c>
      <c r="O112" s="1" t="n">
        <f aca="false">N112*2</f>
        <v>40</v>
      </c>
      <c r="P112" s="1" t="n">
        <f aca="false">IF(F112="SELL",G112*50*0.05%,I112*50*0.05%)</f>
        <v>0.00125</v>
      </c>
      <c r="Q112" s="1" t="n">
        <f aca="false">(G112+I112)*50*0.053%</f>
        <v>0.088775</v>
      </c>
      <c r="R112" s="1" t="n">
        <f aca="false">(O112+S112+Q112)*18%</f>
        <v>7.21600965</v>
      </c>
      <c r="S112" s="1" t="n">
        <f aca="false">(10/10000000)*(G112+I112)*50</f>
        <v>0.0001675</v>
      </c>
      <c r="T112" s="1" t="n">
        <f aca="false">IF(F112="SELL",I112*0.003%,G112*0.003%)</f>
        <v>9.9E-005</v>
      </c>
      <c r="U112" s="1" t="n">
        <f aca="false">SUM(P112:T112)</f>
        <v>7.30630115</v>
      </c>
      <c r="V112" s="1" t="n">
        <f aca="false">J112-O112-U112</f>
        <v>-209.80630115</v>
      </c>
      <c r="W112" s="1" t="n">
        <f aca="false">W111+V112</f>
        <v>15861.83051468</v>
      </c>
    </row>
    <row r="113" customFormat="false" ht="15" hidden="false" customHeight="false" outlineLevel="0" collapsed="false">
      <c r="A113" s="16" t="n">
        <f aca="false">A109+1</f>
        <v>28.4</v>
      </c>
      <c r="B113" s="17" t="n">
        <f aca="false">B109+7</f>
        <v>44785</v>
      </c>
      <c r="C113" s="18" t="n">
        <f aca="false">C109+7</f>
        <v>44791</v>
      </c>
      <c r="D113" s="16" t="n">
        <f aca="false">INDEX(Nifty!$A$4:$K$254,MATCH('Iron Condor (Hedge)'!B113,Nifty!$A$4:$A$254),Nifty!$L$256)</f>
        <v>17150</v>
      </c>
      <c r="E113" s="16" t="str">
        <f aca="false">E109</f>
        <v>PE</v>
      </c>
      <c r="F113" s="16" t="str">
        <f aca="false">F109</f>
        <v>BUY</v>
      </c>
      <c r="G113" s="16" t="n">
        <v>8.7</v>
      </c>
      <c r="H113" s="16" t="n">
        <f aca="false">G110+G111-G112-G113</f>
        <v>36.1</v>
      </c>
      <c r="I113" s="16" t="n">
        <v>0.05</v>
      </c>
      <c r="J113" s="16" t="n">
        <f aca="false">IF(F113="SELL",(G113-I113)*50,(I113-G113)*50)</f>
        <v>-432.5</v>
      </c>
      <c r="K113" s="16" t="n">
        <f aca="false">SUM(J110:J113)</f>
        <v>1395</v>
      </c>
      <c r="L113" s="14" t="n">
        <f aca="false">J113+L112</f>
        <v>21057.5</v>
      </c>
      <c r="M113" s="1" t="n">
        <f aca="false">IF(K113+M109&lt;0,K113+M109,0)</f>
        <v>-1077.5</v>
      </c>
      <c r="N113" s="1" t="n">
        <v>20</v>
      </c>
      <c r="O113" s="1" t="n">
        <f aca="false">N113*2</f>
        <v>40</v>
      </c>
      <c r="P113" s="1" t="n">
        <f aca="false">IF(F113="SELL",G113*50*0.05%,I113*50*0.05%)</f>
        <v>0.00125</v>
      </c>
      <c r="Q113" s="1" t="n">
        <f aca="false">(G113+I113)*50*0.053%</f>
        <v>0.231875</v>
      </c>
      <c r="R113" s="1" t="n">
        <f aca="false">(O113+S113+Q113)*18%</f>
        <v>7.24181625</v>
      </c>
      <c r="S113" s="1" t="n">
        <f aca="false">(10/10000000)*(G113+I113)*50</f>
        <v>0.0004375</v>
      </c>
      <c r="T113" s="1" t="n">
        <f aca="false">IF(F113="SELL",I113*0.003%,G113*0.003%)</f>
        <v>0.000261</v>
      </c>
      <c r="U113" s="1" t="n">
        <f aca="false">SUM(P113:T113)</f>
        <v>7.47563975</v>
      </c>
      <c r="V113" s="1" t="n">
        <f aca="false">J113-O113-U113</f>
        <v>-479.97563975</v>
      </c>
      <c r="W113" s="1" t="n">
        <f aca="false">W112+V113</f>
        <v>15381.85487493</v>
      </c>
    </row>
    <row r="114" customFormat="false" ht="15" hidden="false" customHeight="false" outlineLevel="0" collapsed="false">
      <c r="A114" s="1" t="n">
        <f aca="false">A110+1</f>
        <v>29.1</v>
      </c>
      <c r="B114" s="4" t="n">
        <f aca="false">B110+7</f>
        <v>44792</v>
      </c>
      <c r="C114" s="12" t="n">
        <f aca="false">C110+7</f>
        <v>44798</v>
      </c>
      <c r="D114" s="1" t="n">
        <f aca="false">INDEX(Nifty!$A$1:$K$251,MATCH('Iron Condor (Hedge)'!B114,Nifty!$A$1:$A$251),Nifty!$L$253)</f>
        <v>18050</v>
      </c>
      <c r="E114" s="1" t="str">
        <f aca="false">E110</f>
        <v>CE</v>
      </c>
      <c r="F114" s="1" t="str">
        <f aca="false">F110</f>
        <v>SELL</v>
      </c>
      <c r="G114" s="14" t="n">
        <v>34.55</v>
      </c>
      <c r="I114" s="14" t="n">
        <v>0.1</v>
      </c>
      <c r="J114" s="14" t="n">
        <f aca="false">IF(F114="SELL",(G114-I114)*50,(I114-G114)*50)</f>
        <v>1722.5</v>
      </c>
      <c r="L114" s="14" t="n">
        <f aca="false">J114+L113</f>
        <v>22780</v>
      </c>
      <c r="N114" s="1" t="n">
        <v>20</v>
      </c>
      <c r="O114" s="1" t="n">
        <f aca="false">N114*2</f>
        <v>40</v>
      </c>
      <c r="P114" s="1" t="n">
        <f aca="false">IF(F114="SELL",G114*50*0.05%,I114*50*0.05%)</f>
        <v>0.86375</v>
      </c>
      <c r="Q114" s="1" t="n">
        <f aca="false">(G114+I114)*50*0.053%</f>
        <v>0.918225</v>
      </c>
      <c r="R114" s="1" t="n">
        <f aca="false">(O114+S114+Q114)*18%</f>
        <v>7.36559235</v>
      </c>
      <c r="S114" s="1" t="n">
        <f aca="false">(10/10000000)*(G114+I114)*50</f>
        <v>0.0017325</v>
      </c>
      <c r="T114" s="1" t="n">
        <f aca="false">IF(F114="SELL",I114*0.003%,G114*0.003%)</f>
        <v>3E-006</v>
      </c>
      <c r="U114" s="1" t="n">
        <f aca="false">SUM(P114:T114)</f>
        <v>9.14930285</v>
      </c>
      <c r="V114" s="1" t="n">
        <f aca="false">J114-O114-U114</f>
        <v>1673.35069715</v>
      </c>
      <c r="W114" s="1" t="n">
        <f aca="false">W113+V114</f>
        <v>17055.20557208</v>
      </c>
    </row>
    <row r="115" customFormat="false" ht="15" hidden="false" customHeight="false" outlineLevel="0" collapsed="false">
      <c r="A115" s="1" t="n">
        <f aca="false">A111+1</f>
        <v>29.2</v>
      </c>
      <c r="B115" s="4" t="n">
        <f aca="false">B111+7</f>
        <v>44792</v>
      </c>
      <c r="C115" s="12" t="n">
        <f aca="false">C111+7</f>
        <v>44798</v>
      </c>
      <c r="D115" s="1" t="n">
        <f aca="false">INDEX(Nifty!$A$2:$K$252,MATCH('Iron Condor (Hedge)'!B115,Nifty!$A$2:$A$252),Nifty!$L$254)</f>
        <v>17500</v>
      </c>
      <c r="E115" s="1" t="str">
        <f aca="false">E111</f>
        <v>PE</v>
      </c>
      <c r="F115" s="1" t="str">
        <f aca="false">F111</f>
        <v>SELL</v>
      </c>
      <c r="G115" s="14" t="n">
        <v>42.5</v>
      </c>
      <c r="I115" s="14" t="n">
        <v>7.15</v>
      </c>
      <c r="J115" s="14" t="n">
        <f aca="false">IF(F115="SELL",(G115-I115)*50,(I115-G115)*50)</f>
        <v>1767.5</v>
      </c>
      <c r="L115" s="14" t="n">
        <f aca="false">J115+L114</f>
        <v>24547.5</v>
      </c>
      <c r="N115" s="1" t="n">
        <v>20</v>
      </c>
      <c r="O115" s="1" t="n">
        <f aca="false">N115*2</f>
        <v>40</v>
      </c>
      <c r="P115" s="1" t="n">
        <f aca="false">IF(F115="SELL",G115*50*0.05%,I115*50*0.05%)</f>
        <v>1.0625</v>
      </c>
      <c r="Q115" s="1" t="n">
        <f aca="false">(G115+I115)*50*0.053%</f>
        <v>1.315725</v>
      </c>
      <c r="R115" s="1" t="n">
        <f aca="false">(O115+S115+Q115)*18%</f>
        <v>7.43727735</v>
      </c>
      <c r="S115" s="1" t="n">
        <f aca="false">(10/10000000)*(G115+I115)*50</f>
        <v>0.0024825</v>
      </c>
      <c r="T115" s="1" t="n">
        <f aca="false">IF(F115="SELL",I115*0.003%,G115*0.003%)</f>
        <v>0.0002145</v>
      </c>
      <c r="U115" s="1" t="n">
        <f aca="false">SUM(P115:T115)</f>
        <v>9.81819935</v>
      </c>
      <c r="V115" s="1" t="n">
        <f aca="false">J115-O115-U115</f>
        <v>1717.68180065</v>
      </c>
      <c r="W115" s="1" t="n">
        <f aca="false">W114+V115</f>
        <v>18772.88737273</v>
      </c>
    </row>
    <row r="116" customFormat="false" ht="15" hidden="false" customHeight="false" outlineLevel="0" collapsed="false">
      <c r="A116" s="1" t="n">
        <f aca="false">A112+1</f>
        <v>29.3</v>
      </c>
      <c r="B116" s="4" t="n">
        <f aca="false">B112+7</f>
        <v>44792</v>
      </c>
      <c r="C116" s="12" t="n">
        <f aca="false">C112+7</f>
        <v>44798</v>
      </c>
      <c r="D116" s="1" t="n">
        <f aca="false">INDEX(Nifty!$A$3:$K$253,MATCH('Iron Condor (Hedge)'!B116,Nifty!$A$3:$A$253),Nifty!$L$255)</f>
        <v>18300</v>
      </c>
      <c r="E116" s="1" t="str">
        <f aca="false">E112</f>
        <v>CE</v>
      </c>
      <c r="F116" s="1" t="str">
        <f aca="false">F112</f>
        <v>BUY</v>
      </c>
      <c r="G116" s="14" t="n">
        <v>8.65</v>
      </c>
      <c r="I116" s="14" t="n">
        <v>0.05</v>
      </c>
      <c r="J116" s="14" t="n">
        <f aca="false">IF(F116="SELL",(G116-I116)*50,(I116-G116)*50)</f>
        <v>-430</v>
      </c>
      <c r="L116" s="14" t="n">
        <f aca="false">J116+L115</f>
        <v>24117.5</v>
      </c>
      <c r="N116" s="1" t="n">
        <v>20</v>
      </c>
      <c r="O116" s="1" t="n">
        <f aca="false">N116*2</f>
        <v>40</v>
      </c>
      <c r="P116" s="1" t="n">
        <f aca="false">IF(F116="SELL",G116*50*0.05%,I116*50*0.05%)</f>
        <v>0.00125</v>
      </c>
      <c r="Q116" s="1" t="n">
        <f aca="false">(G116+I116)*50*0.053%</f>
        <v>0.23055</v>
      </c>
      <c r="R116" s="1" t="n">
        <f aca="false">(O116+S116+Q116)*18%</f>
        <v>7.2415773</v>
      </c>
      <c r="S116" s="1" t="n">
        <f aca="false">(10/10000000)*(G116+I116)*50</f>
        <v>0.000435</v>
      </c>
      <c r="T116" s="1" t="n">
        <f aca="false">IF(F116="SELL",I116*0.003%,G116*0.003%)</f>
        <v>0.0002595</v>
      </c>
      <c r="U116" s="1" t="n">
        <f aca="false">SUM(P116:T116)</f>
        <v>7.4740718</v>
      </c>
      <c r="V116" s="1" t="n">
        <f aca="false">J116-O116-U116</f>
        <v>-477.4740718</v>
      </c>
      <c r="W116" s="1" t="n">
        <f aca="false">W115+V116</f>
        <v>18295.41330093</v>
      </c>
    </row>
    <row r="117" customFormat="false" ht="15" hidden="false" customHeight="false" outlineLevel="0" collapsed="false">
      <c r="A117" s="16" t="n">
        <f aca="false">A113+1</f>
        <v>29.4</v>
      </c>
      <c r="B117" s="17" t="n">
        <f aca="false">B113+7</f>
        <v>44792</v>
      </c>
      <c r="C117" s="18" t="n">
        <f aca="false">C113+7</f>
        <v>44798</v>
      </c>
      <c r="D117" s="16" t="n">
        <f aca="false">INDEX(Nifty!$A$4:$K$254,MATCH('Iron Condor (Hedge)'!B117,Nifty!$A$4:$A$254),Nifty!$L$256)</f>
        <v>17250</v>
      </c>
      <c r="E117" s="16" t="str">
        <f aca="false">E113</f>
        <v>PE</v>
      </c>
      <c r="F117" s="16" t="str">
        <f aca="false">F113</f>
        <v>BUY</v>
      </c>
      <c r="G117" s="16" t="n">
        <v>15.15</v>
      </c>
      <c r="H117" s="16" t="n">
        <f aca="false">G114+G115-G116-G117</f>
        <v>53.25</v>
      </c>
      <c r="I117" s="16" t="n">
        <v>0.25</v>
      </c>
      <c r="J117" s="16" t="n">
        <f aca="false">IF(F117="SELL",(G117-I117)*50,(I117-G117)*50)</f>
        <v>-745</v>
      </c>
      <c r="K117" s="16" t="n">
        <f aca="false">SUM(J114:J117)</f>
        <v>2315</v>
      </c>
      <c r="L117" s="14" t="n">
        <f aca="false">J117+L116</f>
        <v>23372.5</v>
      </c>
      <c r="M117" s="1" t="n">
        <f aca="false">IF(K117+M113&lt;0,K117+M113,0)</f>
        <v>0</v>
      </c>
      <c r="N117" s="1" t="n">
        <v>20</v>
      </c>
      <c r="O117" s="1" t="n">
        <f aca="false">N117*2</f>
        <v>40</v>
      </c>
      <c r="P117" s="1" t="n">
        <f aca="false">IF(F117="SELL",G117*50*0.05%,I117*50*0.05%)</f>
        <v>0.00625</v>
      </c>
      <c r="Q117" s="1" t="n">
        <f aca="false">(G117+I117)*50*0.053%</f>
        <v>0.4081</v>
      </c>
      <c r="R117" s="1" t="n">
        <f aca="false">(O117+S117+Q117)*18%</f>
        <v>7.2735966</v>
      </c>
      <c r="S117" s="1" t="n">
        <f aca="false">(10/10000000)*(G117+I117)*50</f>
        <v>0.00077</v>
      </c>
      <c r="T117" s="1" t="n">
        <f aca="false">IF(F117="SELL",I117*0.003%,G117*0.003%)</f>
        <v>0.0004545</v>
      </c>
      <c r="U117" s="1" t="n">
        <f aca="false">SUM(P117:T117)</f>
        <v>7.6891711</v>
      </c>
      <c r="V117" s="1" t="n">
        <f aca="false">J117-O117-U117</f>
        <v>-792.6891711</v>
      </c>
      <c r="W117" s="1" t="n">
        <f aca="false">W116+V117</f>
        <v>17502.72412983</v>
      </c>
    </row>
    <row r="118" customFormat="false" ht="15" hidden="false" customHeight="false" outlineLevel="0" collapsed="false">
      <c r="A118" s="1" t="n">
        <f aca="false">A114+1</f>
        <v>30.1</v>
      </c>
      <c r="B118" s="4" t="n">
        <f aca="false">B114+7</f>
        <v>44799</v>
      </c>
      <c r="C118" s="12" t="n">
        <f aca="false">C114+7</f>
        <v>44805</v>
      </c>
      <c r="D118" s="1" t="n">
        <f aca="false">INDEX(Nifty!$A$1:$K$251,MATCH('Iron Condor (Hedge)'!B118,Nifty!$A$1:$A$251),Nifty!$L$253)</f>
        <v>17850</v>
      </c>
      <c r="E118" s="1" t="str">
        <f aca="false">E114</f>
        <v>CE</v>
      </c>
      <c r="F118" s="1" t="str">
        <f aca="false">F114</f>
        <v>SELL</v>
      </c>
      <c r="G118" s="14" t="n">
        <v>40.55</v>
      </c>
      <c r="I118" s="14" t="n">
        <v>0.1</v>
      </c>
      <c r="J118" s="14" t="n">
        <f aca="false">IF(F118="SELL",(G118-I118)*50,(I118-G118)*50)</f>
        <v>2022.5</v>
      </c>
      <c r="L118" s="14" t="n">
        <f aca="false">J118+L117</f>
        <v>25395</v>
      </c>
      <c r="N118" s="1" t="n">
        <v>20</v>
      </c>
      <c r="O118" s="1" t="n">
        <f aca="false">N118*2</f>
        <v>40</v>
      </c>
      <c r="P118" s="1" t="n">
        <f aca="false">IF(F118="SELL",G118*50*0.05%,I118*50*0.05%)</f>
        <v>1.01375</v>
      </c>
      <c r="Q118" s="1" t="n">
        <f aca="false">(G118+I118)*50*0.053%</f>
        <v>1.077225</v>
      </c>
      <c r="R118" s="1" t="n">
        <f aca="false">(O118+S118+Q118)*18%</f>
        <v>7.39426635</v>
      </c>
      <c r="S118" s="1" t="n">
        <f aca="false">(10/10000000)*(G118+I118)*50</f>
        <v>0.0020325</v>
      </c>
      <c r="T118" s="1" t="n">
        <f aca="false">IF(F118="SELL",I118*0.003%,G118*0.003%)</f>
        <v>3E-006</v>
      </c>
      <c r="U118" s="1" t="n">
        <f aca="false">SUM(P118:T118)</f>
        <v>9.48727685</v>
      </c>
      <c r="V118" s="1" t="n">
        <f aca="false">J118-O118-U118</f>
        <v>1973.01272315</v>
      </c>
      <c r="W118" s="1" t="n">
        <f aca="false">W117+V118</f>
        <v>19475.73685298</v>
      </c>
    </row>
    <row r="119" customFormat="false" ht="15" hidden="false" customHeight="false" outlineLevel="0" collapsed="false">
      <c r="A119" s="1" t="n">
        <f aca="false">A115+1</f>
        <v>30.2</v>
      </c>
      <c r="B119" s="4" t="n">
        <f aca="false">B115+7</f>
        <v>44799</v>
      </c>
      <c r="C119" s="12" t="n">
        <f aca="false">C115+7</f>
        <v>44805</v>
      </c>
      <c r="D119" s="1" t="n">
        <f aca="false">INDEX(Nifty!$A$2:$K$252,MATCH('Iron Condor (Hedge)'!B119,Nifty!$A$2:$A$252),Nifty!$L$254)</f>
        <v>17300</v>
      </c>
      <c r="E119" s="1" t="str">
        <f aca="false">E115</f>
        <v>PE</v>
      </c>
      <c r="F119" s="1" t="str">
        <f aca="false">F115</f>
        <v>SELL</v>
      </c>
      <c r="G119" s="14" t="n">
        <v>46.75</v>
      </c>
      <c r="I119" s="14" t="n">
        <v>0.05</v>
      </c>
      <c r="J119" s="14" t="n">
        <f aca="false">IF(F119="SELL",(G119-I119)*50,(I119-G119)*50)</f>
        <v>2335</v>
      </c>
      <c r="L119" s="14" t="n">
        <f aca="false">J119+L118</f>
        <v>27730</v>
      </c>
      <c r="N119" s="1" t="n">
        <v>20</v>
      </c>
      <c r="O119" s="1" t="n">
        <f aca="false">N119*2</f>
        <v>40</v>
      </c>
      <c r="P119" s="1" t="n">
        <f aca="false">IF(F119="SELL",G119*50*0.05%,I119*50*0.05%)</f>
        <v>1.16875</v>
      </c>
      <c r="Q119" s="1" t="n">
        <f aca="false">(G119+I119)*50*0.053%</f>
        <v>1.2402</v>
      </c>
      <c r="R119" s="1" t="n">
        <f aca="false">(O119+S119+Q119)*18%</f>
        <v>7.4236572</v>
      </c>
      <c r="S119" s="1" t="n">
        <f aca="false">(10/10000000)*(G119+I119)*50</f>
        <v>0.00234</v>
      </c>
      <c r="T119" s="1" t="n">
        <f aca="false">IF(F119="SELL",I119*0.003%,G119*0.003%)</f>
        <v>1.5E-006</v>
      </c>
      <c r="U119" s="1" t="n">
        <f aca="false">SUM(P119:T119)</f>
        <v>9.8349487</v>
      </c>
      <c r="V119" s="1" t="n">
        <f aca="false">J119-O119-U119</f>
        <v>2285.1650513</v>
      </c>
      <c r="W119" s="1" t="n">
        <f aca="false">W118+V119</f>
        <v>21760.90190428</v>
      </c>
    </row>
    <row r="120" customFormat="false" ht="15" hidden="false" customHeight="false" outlineLevel="0" collapsed="false">
      <c r="A120" s="1" t="n">
        <f aca="false">A116+1</f>
        <v>30.3</v>
      </c>
      <c r="B120" s="4" t="n">
        <f aca="false">B116+7</f>
        <v>44799</v>
      </c>
      <c r="C120" s="12" t="n">
        <f aca="false">C116+7</f>
        <v>44805</v>
      </c>
      <c r="D120" s="1" t="n">
        <f aca="false">INDEX(Nifty!$A$3:$K$253,MATCH('Iron Condor (Hedge)'!B120,Nifty!$A$3:$A$253),Nifty!$L$255)</f>
        <v>18100</v>
      </c>
      <c r="E120" s="1" t="str">
        <f aca="false">E116</f>
        <v>CE</v>
      </c>
      <c r="F120" s="1" t="str">
        <f aca="false">F116</f>
        <v>BUY</v>
      </c>
      <c r="G120" s="14" t="n">
        <v>8.85</v>
      </c>
      <c r="I120" s="14" t="n">
        <v>0.05</v>
      </c>
      <c r="J120" s="14" t="n">
        <f aca="false">IF(F120="SELL",(G120-I120)*50,(I120-G120)*50)</f>
        <v>-440</v>
      </c>
      <c r="L120" s="14" t="n">
        <f aca="false">J120+L119</f>
        <v>27290</v>
      </c>
      <c r="N120" s="1" t="n">
        <v>20</v>
      </c>
      <c r="O120" s="1" t="n">
        <f aca="false">N120*2</f>
        <v>40</v>
      </c>
      <c r="P120" s="1" t="n">
        <f aca="false">IF(F120="SELL",G120*50*0.05%,I120*50*0.05%)</f>
        <v>0.00125</v>
      </c>
      <c r="Q120" s="1" t="n">
        <f aca="false">(G120+I120)*50*0.053%</f>
        <v>0.23585</v>
      </c>
      <c r="R120" s="1" t="n">
        <f aca="false">(O120+S120+Q120)*18%</f>
        <v>7.2425331</v>
      </c>
      <c r="S120" s="1" t="n">
        <f aca="false">(10/10000000)*(G120+I120)*50</f>
        <v>0.000445</v>
      </c>
      <c r="T120" s="1" t="n">
        <f aca="false">IF(F120="SELL",I120*0.003%,G120*0.003%)</f>
        <v>0.0002655</v>
      </c>
      <c r="U120" s="1" t="n">
        <f aca="false">SUM(P120:T120)</f>
        <v>7.4803436</v>
      </c>
      <c r="V120" s="1" t="n">
        <f aca="false">J120-O120-U120</f>
        <v>-487.4803436</v>
      </c>
      <c r="W120" s="1" t="n">
        <f aca="false">W119+V120</f>
        <v>21273.42156068</v>
      </c>
    </row>
    <row r="121" customFormat="false" ht="15" hidden="false" customHeight="false" outlineLevel="0" collapsed="false">
      <c r="A121" s="16" t="n">
        <f aca="false">A117+1</f>
        <v>30.4</v>
      </c>
      <c r="B121" s="17" t="n">
        <f aca="false">B117+7</f>
        <v>44799</v>
      </c>
      <c r="C121" s="18" t="n">
        <f aca="false">C117+7</f>
        <v>44805</v>
      </c>
      <c r="D121" s="16" t="n">
        <f aca="false">INDEX(Nifty!$A$4:$K$254,MATCH('Iron Condor (Hedge)'!B121,Nifty!$A$4:$A$254),Nifty!$L$256)</f>
        <v>17050</v>
      </c>
      <c r="E121" s="16" t="str">
        <f aca="false">E117</f>
        <v>PE</v>
      </c>
      <c r="F121" s="16" t="str">
        <f aca="false">F117</f>
        <v>BUY</v>
      </c>
      <c r="G121" s="16" t="n">
        <v>16.8</v>
      </c>
      <c r="H121" s="16" t="n">
        <f aca="false">G118+G119-G120-G121</f>
        <v>61.65</v>
      </c>
      <c r="I121" s="16" t="n">
        <v>0.1</v>
      </c>
      <c r="J121" s="16" t="n">
        <f aca="false">IF(F121="SELL",(G121-I121)*50,(I121-G121)*50)</f>
        <v>-835</v>
      </c>
      <c r="K121" s="16" t="n">
        <f aca="false">SUM(J118:J121)</f>
        <v>3082.5</v>
      </c>
      <c r="L121" s="14" t="n">
        <f aca="false">J121+L120</f>
        <v>26455</v>
      </c>
      <c r="M121" s="1" t="n">
        <f aca="false">IF(K121+M117&lt;0,K121+M117,0)</f>
        <v>0</v>
      </c>
      <c r="N121" s="1" t="n">
        <v>20</v>
      </c>
      <c r="O121" s="1" t="n">
        <f aca="false">N121*2</f>
        <v>40</v>
      </c>
      <c r="P121" s="1" t="n">
        <f aca="false">IF(F121="SELL",G121*50*0.05%,I121*50*0.05%)</f>
        <v>0.0025</v>
      </c>
      <c r="Q121" s="1" t="n">
        <f aca="false">(G121+I121)*50*0.053%</f>
        <v>0.44785</v>
      </c>
      <c r="R121" s="1" t="n">
        <f aca="false">(O121+S121+Q121)*18%</f>
        <v>7.2807651</v>
      </c>
      <c r="S121" s="1" t="n">
        <f aca="false">(10/10000000)*(G121+I121)*50</f>
        <v>0.000845</v>
      </c>
      <c r="T121" s="1" t="n">
        <f aca="false">IF(F121="SELL",I121*0.003%,G121*0.003%)</f>
        <v>0.000504</v>
      </c>
      <c r="U121" s="1" t="n">
        <f aca="false">SUM(P121:T121)</f>
        <v>7.7324641</v>
      </c>
      <c r="V121" s="1" t="n">
        <f aca="false">J121-O121-U121</f>
        <v>-882.7324641</v>
      </c>
      <c r="W121" s="1" t="n">
        <f aca="false">W120+V121</f>
        <v>20390.68909658</v>
      </c>
    </row>
    <row r="122" customFormat="false" ht="15" hidden="false" customHeight="false" outlineLevel="0" collapsed="false">
      <c r="A122" s="1" t="n">
        <f aca="false">A118+1</f>
        <v>31.1</v>
      </c>
      <c r="B122" s="4" t="n">
        <f aca="false">B118+7</f>
        <v>44806</v>
      </c>
      <c r="C122" s="12" t="n">
        <f aca="false">C118+7</f>
        <v>44812</v>
      </c>
      <c r="D122" s="1" t="n">
        <f aca="false">INDEX(Nifty!$A$1:$K$251,MATCH('Iron Condor (Hedge)'!B122,Nifty!$A$1:$A$251),Nifty!$L$253)</f>
        <v>17800</v>
      </c>
      <c r="E122" s="1" t="str">
        <f aca="false">E118</f>
        <v>CE</v>
      </c>
      <c r="F122" s="1" t="str">
        <f aca="false">F118</f>
        <v>SELL</v>
      </c>
      <c r="G122" s="14" t="n">
        <v>54.95</v>
      </c>
      <c r="I122" s="14" t="n">
        <v>3.7</v>
      </c>
      <c r="J122" s="14" t="n">
        <f aca="false">IF(F122="SELL",(G122-I122)*50,(I122-G122)*50)</f>
        <v>2562.5</v>
      </c>
      <c r="L122" s="14" t="n">
        <f aca="false">J122+L121</f>
        <v>29017.5</v>
      </c>
      <c r="N122" s="1" t="n">
        <v>20</v>
      </c>
      <c r="O122" s="1" t="n">
        <f aca="false">N122*2</f>
        <v>40</v>
      </c>
      <c r="P122" s="1" t="n">
        <f aca="false">IF(F122="SELL",G122*50*0.05%,I122*50*0.05%)</f>
        <v>1.37375</v>
      </c>
      <c r="Q122" s="1" t="n">
        <f aca="false">(G122+I122)*50*0.053%</f>
        <v>1.554225</v>
      </c>
      <c r="R122" s="1" t="n">
        <f aca="false">(O122+S122+Q122)*18%</f>
        <v>7.48028835</v>
      </c>
      <c r="S122" s="1" t="n">
        <f aca="false">(10/10000000)*(G122+I122)*50</f>
        <v>0.0029325</v>
      </c>
      <c r="T122" s="1" t="n">
        <f aca="false">IF(F122="SELL",I122*0.003%,G122*0.003%)</f>
        <v>0.000111</v>
      </c>
      <c r="U122" s="1" t="n">
        <f aca="false">SUM(P122:T122)</f>
        <v>10.41130685</v>
      </c>
      <c r="V122" s="1" t="n">
        <f aca="false">J122-O122-U122</f>
        <v>2512.08869315</v>
      </c>
      <c r="W122" s="1" t="n">
        <f aca="false">W121+V122</f>
        <v>22902.77778973</v>
      </c>
    </row>
    <row r="123" customFormat="false" ht="15" hidden="false" customHeight="false" outlineLevel="0" collapsed="false">
      <c r="A123" s="1" t="n">
        <f aca="false">A119+1</f>
        <v>31.2</v>
      </c>
      <c r="B123" s="4" t="n">
        <f aca="false">B119+7</f>
        <v>44806</v>
      </c>
      <c r="C123" s="12" t="n">
        <f aca="false">C119+7</f>
        <v>44812</v>
      </c>
      <c r="D123" s="1" t="n">
        <f aca="false">INDEX(Nifty!$A$2:$K$252,MATCH('Iron Condor (Hedge)'!B123,Nifty!$A$2:$A$252),Nifty!$L$254)</f>
        <v>17250</v>
      </c>
      <c r="E123" s="1" t="str">
        <f aca="false">E119</f>
        <v>PE</v>
      </c>
      <c r="F123" s="1" t="str">
        <f aca="false">F119</f>
        <v>SELL</v>
      </c>
      <c r="G123" s="14" t="n">
        <v>54.05</v>
      </c>
      <c r="I123" s="14" t="n">
        <v>0.05</v>
      </c>
      <c r="J123" s="14" t="n">
        <f aca="false">IF(F123="SELL",(G123-I123)*50,(I123-G123)*50)</f>
        <v>2700</v>
      </c>
      <c r="L123" s="14" t="n">
        <f aca="false">J123+L122</f>
        <v>31717.5</v>
      </c>
      <c r="N123" s="1" t="n">
        <v>20</v>
      </c>
      <c r="O123" s="1" t="n">
        <f aca="false">N123*2</f>
        <v>40</v>
      </c>
      <c r="P123" s="1" t="n">
        <f aca="false">IF(F123="SELL",G123*50*0.05%,I123*50*0.05%)</f>
        <v>1.35125</v>
      </c>
      <c r="Q123" s="1" t="n">
        <f aca="false">(G123+I123)*50*0.053%</f>
        <v>1.43365</v>
      </c>
      <c r="R123" s="1" t="n">
        <f aca="false">(O123+S123+Q123)*18%</f>
        <v>7.4585439</v>
      </c>
      <c r="S123" s="1" t="n">
        <f aca="false">(10/10000000)*(G123+I123)*50</f>
        <v>0.002705</v>
      </c>
      <c r="T123" s="1" t="n">
        <f aca="false">IF(F123="SELL",I123*0.003%,G123*0.003%)</f>
        <v>1.5E-006</v>
      </c>
      <c r="U123" s="1" t="n">
        <f aca="false">SUM(P123:T123)</f>
        <v>10.2461504</v>
      </c>
      <c r="V123" s="1" t="n">
        <f aca="false">J123-O123-U123</f>
        <v>2649.7538496</v>
      </c>
      <c r="W123" s="1" t="n">
        <f aca="false">W122+V123</f>
        <v>25552.53163933</v>
      </c>
    </row>
    <row r="124" customFormat="false" ht="15" hidden="false" customHeight="false" outlineLevel="0" collapsed="false">
      <c r="A124" s="1" t="n">
        <f aca="false">A120+1</f>
        <v>31.3</v>
      </c>
      <c r="B124" s="4" t="n">
        <f aca="false">B120+7</f>
        <v>44806</v>
      </c>
      <c r="C124" s="12" t="n">
        <f aca="false">C120+7</f>
        <v>44812</v>
      </c>
      <c r="D124" s="1" t="n">
        <f aca="false">INDEX(Nifty!$A$3:$K$253,MATCH('Iron Condor (Hedge)'!B124,Nifty!$A$3:$A$253),Nifty!$L$255)</f>
        <v>18050</v>
      </c>
      <c r="E124" s="1" t="str">
        <f aca="false">E120</f>
        <v>CE</v>
      </c>
      <c r="F124" s="1" t="str">
        <f aca="false">F120</f>
        <v>BUY</v>
      </c>
      <c r="G124" s="14" t="n">
        <v>14.5</v>
      </c>
      <c r="I124" s="14" t="n">
        <v>0.05</v>
      </c>
      <c r="J124" s="14" t="n">
        <f aca="false">IF(F124="SELL",(G124-I124)*50,(I124-G124)*50)</f>
        <v>-722.5</v>
      </c>
      <c r="L124" s="14" t="n">
        <f aca="false">J124+L123</f>
        <v>30995</v>
      </c>
      <c r="N124" s="1" t="n">
        <v>20</v>
      </c>
      <c r="O124" s="1" t="n">
        <f aca="false">N124*2</f>
        <v>40</v>
      </c>
      <c r="P124" s="1" t="n">
        <f aca="false">IF(F124="SELL",G124*50*0.05%,I124*50*0.05%)</f>
        <v>0.00125</v>
      </c>
      <c r="Q124" s="1" t="n">
        <f aca="false">(G124+I124)*50*0.053%</f>
        <v>0.385575</v>
      </c>
      <c r="R124" s="1" t="n">
        <f aca="false">(O124+S124+Q124)*18%</f>
        <v>7.26953445</v>
      </c>
      <c r="S124" s="1" t="n">
        <f aca="false">(10/10000000)*(G124+I124)*50</f>
        <v>0.0007275</v>
      </c>
      <c r="T124" s="1" t="n">
        <f aca="false">IF(F124="SELL",I124*0.003%,G124*0.003%)</f>
        <v>0.000435</v>
      </c>
      <c r="U124" s="1" t="n">
        <f aca="false">SUM(P124:T124)</f>
        <v>7.65752195</v>
      </c>
      <c r="V124" s="1" t="n">
        <f aca="false">J124-O124-U124</f>
        <v>-770.15752195</v>
      </c>
      <c r="W124" s="1" t="n">
        <f aca="false">W123+V124</f>
        <v>24782.37411738</v>
      </c>
    </row>
    <row r="125" customFormat="false" ht="15" hidden="false" customHeight="false" outlineLevel="0" collapsed="false">
      <c r="A125" s="16" t="n">
        <f aca="false">A121+1</f>
        <v>31.4</v>
      </c>
      <c r="B125" s="17" t="n">
        <f aca="false">B121+7</f>
        <v>44806</v>
      </c>
      <c r="C125" s="18" t="n">
        <f aca="false">C121+7</f>
        <v>44812</v>
      </c>
      <c r="D125" s="16" t="n">
        <f aca="false">INDEX(Nifty!$A$4:$K$254,MATCH('Iron Condor (Hedge)'!B125,Nifty!$A$4:$A$254),Nifty!$L$256)</f>
        <v>17000</v>
      </c>
      <c r="E125" s="16" t="str">
        <f aca="false">E121</f>
        <v>PE</v>
      </c>
      <c r="F125" s="16" t="str">
        <f aca="false">F121</f>
        <v>BUY</v>
      </c>
      <c r="G125" s="16" t="n">
        <v>20.4</v>
      </c>
      <c r="H125" s="16" t="n">
        <f aca="false">G122+G123-G124-G125</f>
        <v>74.1</v>
      </c>
      <c r="I125" s="16" t="n">
        <v>0.05</v>
      </c>
      <c r="J125" s="16" t="n">
        <f aca="false">IF(F125="SELL",(G125-I125)*50,(I125-G125)*50)</f>
        <v>-1017.5</v>
      </c>
      <c r="K125" s="16" t="n">
        <f aca="false">SUM(J122:J125)</f>
        <v>3522.5</v>
      </c>
      <c r="L125" s="14" t="n">
        <f aca="false">J125+L124</f>
        <v>29977.5</v>
      </c>
      <c r="M125" s="1" t="n">
        <f aca="false">IF(K125+M121&lt;0,K125+M121,0)</f>
        <v>0</v>
      </c>
      <c r="N125" s="1" t="n">
        <v>20</v>
      </c>
      <c r="O125" s="1" t="n">
        <f aca="false">N125*2</f>
        <v>40</v>
      </c>
      <c r="P125" s="1" t="n">
        <f aca="false">IF(F125="SELL",G125*50*0.05%,I125*50*0.05%)</f>
        <v>0.00125</v>
      </c>
      <c r="Q125" s="1" t="n">
        <f aca="false">(G125+I125)*50*0.053%</f>
        <v>0.541925</v>
      </c>
      <c r="R125" s="1" t="n">
        <f aca="false">(O125+S125+Q125)*18%</f>
        <v>7.29773055</v>
      </c>
      <c r="S125" s="1" t="n">
        <f aca="false">(10/10000000)*(G125+I125)*50</f>
        <v>0.0010225</v>
      </c>
      <c r="T125" s="1" t="n">
        <f aca="false">IF(F125="SELL",I125*0.003%,G125*0.003%)</f>
        <v>0.000612</v>
      </c>
      <c r="U125" s="1" t="n">
        <f aca="false">SUM(P125:T125)</f>
        <v>7.84254005</v>
      </c>
      <c r="V125" s="1" t="n">
        <f aca="false">J125-O125-U125</f>
        <v>-1065.34254005</v>
      </c>
      <c r="W125" s="1" t="n">
        <f aca="false">W124+V125</f>
        <v>23717.03157733</v>
      </c>
    </row>
    <row r="126" customFormat="false" ht="13.8" hidden="false" customHeight="false" outlineLevel="0" collapsed="false">
      <c r="A126" s="1" t="n">
        <f aca="false">A122+1</f>
        <v>32.1</v>
      </c>
      <c r="B126" s="4" t="n">
        <f aca="false">B122+7</f>
        <v>44813</v>
      </c>
      <c r="C126" s="12" t="n">
        <f aca="false">C122+7</f>
        <v>44819</v>
      </c>
      <c r="D126" s="1" t="n">
        <f aca="false">INDEX(Nifty!$A$1:$K$251,MATCH('Iron Condor (Hedge)'!B126,Nifty!$A$1:$A$251),Nifty!$L$253)</f>
        <v>18100</v>
      </c>
      <c r="E126" s="1" t="str">
        <f aca="false">E122</f>
        <v>CE</v>
      </c>
      <c r="F126" s="1" t="str">
        <f aca="false">F122</f>
        <v>SELL</v>
      </c>
      <c r="G126" s="1" t="n">
        <v>39.6</v>
      </c>
      <c r="I126" s="14" t="n">
        <v>0.15</v>
      </c>
      <c r="J126" s="14" t="n">
        <f aca="false">IF(F126="SELL",(G126-I126)*50,(I126-G126)*50)</f>
        <v>1972.5</v>
      </c>
      <c r="L126" s="14" t="n">
        <f aca="false">J126+L125</f>
        <v>31950</v>
      </c>
      <c r="N126" s="1" t="n">
        <v>20</v>
      </c>
      <c r="O126" s="1" t="n">
        <f aca="false">N126*2</f>
        <v>40</v>
      </c>
      <c r="P126" s="1" t="n">
        <f aca="false">IF(F126="SELL",G126*50*0.05%,I126*50*0.05%)</f>
        <v>0.99</v>
      </c>
      <c r="Q126" s="1" t="n">
        <f aca="false">(G126+I126)*50*0.053%</f>
        <v>1.053375</v>
      </c>
      <c r="R126" s="1" t="n">
        <f aca="false">(O126+S126+Q126)*18%</f>
        <v>7.38996525</v>
      </c>
      <c r="S126" s="1" t="n">
        <f aca="false">(10/10000000)*(G126+I126)*50</f>
        <v>0.0019875</v>
      </c>
      <c r="T126" s="1" t="n">
        <f aca="false">IF(F126="SELL",I126*0.003%,G126*0.003%)</f>
        <v>4.5E-006</v>
      </c>
      <c r="U126" s="1" t="n">
        <f aca="false">SUM(P126:T126)</f>
        <v>9.43533225</v>
      </c>
      <c r="V126" s="1" t="n">
        <f aca="false">J126-O126-U126</f>
        <v>1923.06466775</v>
      </c>
      <c r="W126" s="1" t="n">
        <f aca="false">W125+V126</f>
        <v>25640.09624508</v>
      </c>
    </row>
    <row r="127" customFormat="false" ht="13.8" hidden="false" customHeight="false" outlineLevel="0" collapsed="false">
      <c r="A127" s="1" t="n">
        <f aca="false">A123+1</f>
        <v>32.2</v>
      </c>
      <c r="B127" s="4" t="n">
        <f aca="false">B123+7</f>
        <v>44813</v>
      </c>
      <c r="C127" s="12" t="n">
        <f aca="false">C123+7</f>
        <v>44819</v>
      </c>
      <c r="D127" s="1" t="n">
        <f aca="false">INDEX(Nifty!$A$2:$K$252,MATCH('Iron Condor (Hedge)'!B127,Nifty!$A$2:$A$252),Nifty!$L$254)</f>
        <v>17550</v>
      </c>
      <c r="E127" s="1" t="str">
        <f aca="false">E123</f>
        <v>PE</v>
      </c>
      <c r="F127" s="1" t="str">
        <f aca="false">F123</f>
        <v>SELL</v>
      </c>
      <c r="G127" s="1" t="n">
        <v>40.05</v>
      </c>
      <c r="I127" s="14" t="n">
        <v>0.05</v>
      </c>
      <c r="J127" s="14" t="n">
        <f aca="false">IF(F127="SELL",(G127-I127)*50,(I127-G127)*50)</f>
        <v>2000</v>
      </c>
      <c r="L127" s="14" t="n">
        <f aca="false">J127+L126</f>
        <v>33950</v>
      </c>
      <c r="N127" s="1" t="n">
        <v>20</v>
      </c>
      <c r="O127" s="1" t="n">
        <f aca="false">N127*2</f>
        <v>40</v>
      </c>
      <c r="P127" s="1" t="n">
        <f aca="false">IF(F127="SELL",G127*50*0.05%,I127*50*0.05%)</f>
        <v>1.00125</v>
      </c>
      <c r="Q127" s="1" t="n">
        <f aca="false">(G127+I127)*50*0.053%</f>
        <v>1.06265</v>
      </c>
      <c r="R127" s="1" t="n">
        <f aca="false">(O127+S127+Q127)*18%</f>
        <v>7.3916379</v>
      </c>
      <c r="S127" s="1" t="n">
        <f aca="false">(10/10000000)*(G127+I127)*50</f>
        <v>0.002005</v>
      </c>
      <c r="T127" s="1" t="n">
        <f aca="false">IF(F127="SELL",I127*0.003%,G127*0.003%)</f>
        <v>1.5E-006</v>
      </c>
      <c r="U127" s="1" t="n">
        <f aca="false">SUM(P127:T127)</f>
        <v>9.4575444</v>
      </c>
      <c r="V127" s="1" t="n">
        <f aca="false">J127-O127-U127</f>
        <v>1950.5424556</v>
      </c>
      <c r="W127" s="1" t="n">
        <f aca="false">W126+V127</f>
        <v>27590.63870068</v>
      </c>
    </row>
    <row r="128" customFormat="false" ht="13.8" hidden="false" customHeight="false" outlineLevel="0" collapsed="false">
      <c r="A128" s="1" t="n">
        <f aca="false">A124+1</f>
        <v>32.3</v>
      </c>
      <c r="B128" s="4" t="n">
        <f aca="false">B124+7</f>
        <v>44813</v>
      </c>
      <c r="C128" s="12" t="n">
        <f aca="false">C124+7</f>
        <v>44819</v>
      </c>
      <c r="D128" s="1" t="n">
        <f aca="false">INDEX(Nifty!$A$3:$K$253,MATCH('Iron Condor (Hedge)'!B128,Nifty!$A$3:$A$253),Nifty!$L$255)</f>
        <v>18350</v>
      </c>
      <c r="E128" s="1" t="str">
        <f aca="false">E124</f>
        <v>CE</v>
      </c>
      <c r="F128" s="1" t="str">
        <f aca="false">F124</f>
        <v>BUY</v>
      </c>
      <c r="G128" s="1" t="n">
        <v>6.95</v>
      </c>
      <c r="I128" s="14" t="n">
        <v>0.1</v>
      </c>
      <c r="J128" s="14" t="n">
        <f aca="false">IF(F128="SELL",(G128-I128)*50,(I128-G128)*50)</f>
        <v>-342.5</v>
      </c>
      <c r="L128" s="14" t="n">
        <f aca="false">J128+L127</f>
        <v>33607.5</v>
      </c>
      <c r="N128" s="1" t="n">
        <v>20</v>
      </c>
      <c r="O128" s="1" t="n">
        <f aca="false">N128*2</f>
        <v>40</v>
      </c>
      <c r="P128" s="1" t="n">
        <f aca="false">IF(F128="SELL",G128*50*0.05%,I128*50*0.05%)</f>
        <v>0.0025</v>
      </c>
      <c r="Q128" s="1" t="n">
        <f aca="false">(G128+I128)*50*0.053%</f>
        <v>0.186825</v>
      </c>
      <c r="R128" s="1" t="n">
        <f aca="false">(O128+S128+Q128)*18%</f>
        <v>7.23369195</v>
      </c>
      <c r="S128" s="1" t="n">
        <f aca="false">(10/10000000)*(G128+I128)*50</f>
        <v>0.0003525</v>
      </c>
      <c r="T128" s="1" t="n">
        <f aca="false">IF(F128="SELL",I128*0.003%,G128*0.003%)</f>
        <v>0.0002085</v>
      </c>
      <c r="U128" s="1" t="n">
        <f aca="false">SUM(P128:T128)</f>
        <v>7.42357795</v>
      </c>
      <c r="V128" s="1" t="n">
        <f aca="false">J128-O128-U128</f>
        <v>-389.92357795</v>
      </c>
      <c r="W128" s="1" t="n">
        <f aca="false">W127+V128</f>
        <v>27200.71512273</v>
      </c>
    </row>
    <row r="129" customFormat="false" ht="15" hidden="false" customHeight="false" outlineLevel="0" collapsed="false">
      <c r="A129" s="16" t="n">
        <f aca="false">A125+1</f>
        <v>32.4</v>
      </c>
      <c r="B129" s="17" t="n">
        <f aca="false">B125+7</f>
        <v>44813</v>
      </c>
      <c r="C129" s="18" t="n">
        <f aca="false">C125+7</f>
        <v>44819</v>
      </c>
      <c r="D129" s="16" t="n">
        <f aca="false">INDEX(Nifty!$A$4:$K$254,MATCH('Iron Condor (Hedge)'!B129,Nifty!$A$4:$A$254),Nifty!$L$256)</f>
        <v>17300</v>
      </c>
      <c r="E129" s="16" t="str">
        <f aca="false">E125</f>
        <v>PE</v>
      </c>
      <c r="F129" s="16" t="str">
        <f aca="false">F125</f>
        <v>BUY</v>
      </c>
      <c r="G129" s="16" t="n">
        <v>13.95</v>
      </c>
      <c r="H129" s="16" t="n">
        <f aca="false">G126+G127-G128-G129</f>
        <v>58.75</v>
      </c>
      <c r="I129" s="16" t="n">
        <v>0.05</v>
      </c>
      <c r="J129" s="16" t="n">
        <f aca="false">IF(F129="SELL",(G129-I129)*50,(I129-G129)*50)</f>
        <v>-695</v>
      </c>
      <c r="K129" s="16" t="n">
        <f aca="false">SUM(J126:J129)</f>
        <v>2935</v>
      </c>
      <c r="L129" s="14" t="n">
        <f aca="false">J129+L128</f>
        <v>32912.5</v>
      </c>
      <c r="M129" s="1" t="n">
        <f aca="false">IF(K129+M125&lt;0,K129+M125,0)</f>
        <v>0</v>
      </c>
      <c r="N129" s="1" t="n">
        <v>20</v>
      </c>
      <c r="O129" s="1" t="n">
        <f aca="false">N129*2</f>
        <v>40</v>
      </c>
      <c r="P129" s="1" t="n">
        <f aca="false">IF(F129="SELL",G129*50*0.05%,I129*50*0.05%)</f>
        <v>0.00125</v>
      </c>
      <c r="Q129" s="1" t="n">
        <f aca="false">(G129+I129)*50*0.053%</f>
        <v>0.371</v>
      </c>
      <c r="R129" s="1" t="n">
        <f aca="false">(O129+S129+Q129)*18%</f>
        <v>7.266906</v>
      </c>
      <c r="S129" s="1" t="n">
        <f aca="false">(10/10000000)*(G129+I129)*50</f>
        <v>0.0007</v>
      </c>
      <c r="T129" s="1" t="n">
        <f aca="false">IF(F129="SELL",I129*0.003%,G129*0.003%)</f>
        <v>0.0004185</v>
      </c>
      <c r="U129" s="1" t="n">
        <f aca="false">SUM(P129:T129)</f>
        <v>7.6402745</v>
      </c>
      <c r="V129" s="1" t="n">
        <f aca="false">J129-O129-U129</f>
        <v>-742.6402745</v>
      </c>
      <c r="W129" s="1" t="n">
        <f aca="false">W128+V129</f>
        <v>26458.07484823</v>
      </c>
    </row>
    <row r="130" customFormat="false" ht="15" hidden="false" customHeight="false" outlineLevel="0" collapsed="false">
      <c r="A130" s="1" t="n">
        <f aca="false">A126+1</f>
        <v>33.1</v>
      </c>
      <c r="B130" s="4" t="n">
        <f aca="false">B126+7</f>
        <v>44820</v>
      </c>
      <c r="C130" s="12" t="n">
        <f aca="false">C126+7</f>
        <v>44826</v>
      </c>
      <c r="D130" s="1" t="n">
        <f aca="false">INDEX(Nifty!$A$1:$K$251,MATCH('Iron Condor (Hedge)'!B130,Nifty!$A$1:$A$251),Nifty!$L$253)</f>
        <v>17800</v>
      </c>
      <c r="E130" s="1" t="str">
        <f aca="false">E126</f>
        <v>CE</v>
      </c>
      <c r="F130" s="1" t="str">
        <f aca="false">F126</f>
        <v>SELL</v>
      </c>
      <c r="G130" s="14" t="n">
        <v>71.6</v>
      </c>
      <c r="I130" s="14" t="n">
        <v>0.1</v>
      </c>
      <c r="J130" s="14" t="n">
        <f aca="false">IF(F130="SELL",(G130-I130)*50,(I130-G130)*50)</f>
        <v>3575</v>
      </c>
      <c r="L130" s="14" t="n">
        <f aca="false">J130+L129</f>
        <v>36487.5</v>
      </c>
      <c r="N130" s="1" t="n">
        <v>20</v>
      </c>
      <c r="O130" s="1" t="n">
        <f aca="false">N130*2</f>
        <v>40</v>
      </c>
      <c r="P130" s="1" t="n">
        <f aca="false">IF(F130="SELL",G130*50*0.05%,I130*50*0.05%)</f>
        <v>1.79</v>
      </c>
      <c r="Q130" s="1" t="n">
        <f aca="false">(G130+I130)*50*0.053%</f>
        <v>1.90005</v>
      </c>
      <c r="R130" s="1" t="n">
        <f aca="false">(O130+S130+Q130)*18%</f>
        <v>7.5426543</v>
      </c>
      <c r="S130" s="1" t="n">
        <f aca="false">(10/10000000)*(G130+I130)*50</f>
        <v>0.003585</v>
      </c>
      <c r="T130" s="1" t="n">
        <f aca="false">IF(F130="SELL",I130*0.003%,G130*0.003%)</f>
        <v>3E-006</v>
      </c>
      <c r="U130" s="1" t="n">
        <f aca="false">SUM(P130:T130)</f>
        <v>11.2362923</v>
      </c>
      <c r="V130" s="1" t="n">
        <f aca="false">J130-O130-U130</f>
        <v>3523.7637077</v>
      </c>
      <c r="W130" s="1" t="n">
        <f aca="false">W129+V130</f>
        <v>29981.83855593</v>
      </c>
    </row>
    <row r="131" customFormat="false" ht="15" hidden="false" customHeight="false" outlineLevel="0" collapsed="false">
      <c r="A131" s="1" t="n">
        <f aca="false">A127+1</f>
        <v>33.2</v>
      </c>
      <c r="B131" s="4" t="n">
        <f aca="false">B127+7</f>
        <v>44820</v>
      </c>
      <c r="C131" s="12" t="n">
        <f aca="false">C127+7</f>
        <v>44826</v>
      </c>
      <c r="D131" s="1" t="n">
        <f aca="false">INDEX(Nifty!$A$2:$K$252,MATCH('Iron Condor (Hedge)'!B131,Nifty!$A$2:$A$252),Nifty!$L$254)</f>
        <v>17250</v>
      </c>
      <c r="E131" s="1" t="str">
        <f aca="false">E127</f>
        <v>PE</v>
      </c>
      <c r="F131" s="1" t="str">
        <f aca="false">F127</f>
        <v>SELL</v>
      </c>
      <c r="G131" s="14" t="n">
        <v>57.35</v>
      </c>
      <c r="I131" s="14" t="n">
        <v>0.05</v>
      </c>
      <c r="J131" s="14" t="n">
        <f aca="false">IF(F131="SELL",(G131-I131)*50,(I131-G131)*50)</f>
        <v>2865</v>
      </c>
      <c r="L131" s="14" t="n">
        <f aca="false">J131+L130</f>
        <v>39352.5</v>
      </c>
      <c r="N131" s="1" t="n">
        <v>20</v>
      </c>
      <c r="O131" s="1" t="n">
        <f aca="false">N131*2</f>
        <v>40</v>
      </c>
      <c r="P131" s="1" t="n">
        <f aca="false">IF(F131="SELL",G131*50*0.05%,I131*50*0.05%)</f>
        <v>1.43375</v>
      </c>
      <c r="Q131" s="1" t="n">
        <f aca="false">(G131+I131)*50*0.053%</f>
        <v>1.5211</v>
      </c>
      <c r="R131" s="1" t="n">
        <f aca="false">(O131+S131+Q131)*18%</f>
        <v>7.4743146</v>
      </c>
      <c r="S131" s="1" t="n">
        <f aca="false">(10/10000000)*(G131+I131)*50</f>
        <v>0.00287</v>
      </c>
      <c r="T131" s="1" t="n">
        <f aca="false">IF(F131="SELL",I131*0.003%,G131*0.003%)</f>
        <v>1.5E-006</v>
      </c>
      <c r="U131" s="1" t="n">
        <f aca="false">SUM(P131:T131)</f>
        <v>10.4320361</v>
      </c>
      <c r="V131" s="1" t="n">
        <f aca="false">J131-O131-U131</f>
        <v>2814.5679639</v>
      </c>
      <c r="W131" s="1" t="n">
        <f aca="false">W130+V131</f>
        <v>32796.40651983</v>
      </c>
    </row>
    <row r="132" customFormat="false" ht="15" hidden="false" customHeight="false" outlineLevel="0" collapsed="false">
      <c r="A132" s="1" t="n">
        <f aca="false">A128+1</f>
        <v>33.3</v>
      </c>
      <c r="B132" s="4" t="n">
        <f aca="false">B128+7</f>
        <v>44820</v>
      </c>
      <c r="C132" s="12" t="n">
        <f aca="false">C128+7</f>
        <v>44826</v>
      </c>
      <c r="D132" s="1" t="n">
        <f aca="false">INDEX(Nifty!$A$3:$K$253,MATCH('Iron Condor (Hedge)'!B132,Nifty!$A$3:$A$253),Nifty!$L$255)</f>
        <v>18050</v>
      </c>
      <c r="E132" s="1" t="str">
        <f aca="false">E128</f>
        <v>CE</v>
      </c>
      <c r="F132" s="1" t="str">
        <f aca="false">F128</f>
        <v>BUY</v>
      </c>
      <c r="G132" s="14" t="n">
        <v>24.35</v>
      </c>
      <c r="I132" s="14" t="n">
        <v>0.15</v>
      </c>
      <c r="J132" s="14" t="n">
        <f aca="false">IF(F132="SELL",(G132-I132)*50,(I132-G132)*50)</f>
        <v>-1210</v>
      </c>
      <c r="L132" s="14" t="n">
        <f aca="false">J132+L131</f>
        <v>38142.5</v>
      </c>
      <c r="N132" s="1" t="n">
        <v>20</v>
      </c>
      <c r="O132" s="1" t="n">
        <f aca="false">N132*2</f>
        <v>40</v>
      </c>
      <c r="P132" s="1" t="n">
        <f aca="false">IF(F132="SELL",G132*50*0.05%,I132*50*0.05%)</f>
        <v>0.00375</v>
      </c>
      <c r="Q132" s="1" t="n">
        <f aca="false">(G132+I132)*50*0.053%</f>
        <v>0.64925</v>
      </c>
      <c r="R132" s="1" t="n">
        <f aca="false">(O132+S132+Q132)*18%</f>
        <v>7.3170855</v>
      </c>
      <c r="S132" s="1" t="n">
        <f aca="false">(10/10000000)*(G132+I132)*50</f>
        <v>0.001225</v>
      </c>
      <c r="T132" s="1" t="n">
        <f aca="false">IF(F132="SELL",I132*0.003%,G132*0.003%)</f>
        <v>0.0007305</v>
      </c>
      <c r="U132" s="1" t="n">
        <f aca="false">SUM(P132:T132)</f>
        <v>7.972041</v>
      </c>
      <c r="V132" s="1" t="n">
        <f aca="false">J132-O132-U132</f>
        <v>-1257.972041</v>
      </c>
      <c r="W132" s="1" t="n">
        <f aca="false">W131+V132</f>
        <v>31538.43447883</v>
      </c>
    </row>
    <row r="133" customFormat="false" ht="15" hidden="false" customHeight="false" outlineLevel="0" collapsed="false">
      <c r="A133" s="16" t="n">
        <f aca="false">A129+1</f>
        <v>33.4</v>
      </c>
      <c r="B133" s="17" t="n">
        <f aca="false">B129+7</f>
        <v>44820</v>
      </c>
      <c r="C133" s="18" t="n">
        <f aca="false">C129+7</f>
        <v>44826</v>
      </c>
      <c r="D133" s="16" t="n">
        <f aca="false">INDEX(Nifty!$A$4:$K$254,MATCH('Iron Condor (Hedge)'!B133,Nifty!$A$4:$A$254),Nifty!$L$256)</f>
        <v>17000</v>
      </c>
      <c r="E133" s="16" t="str">
        <f aca="false">E129</f>
        <v>PE</v>
      </c>
      <c r="F133" s="16" t="str">
        <f aca="false">F129</f>
        <v>BUY</v>
      </c>
      <c r="G133" s="16" t="n">
        <v>22.05</v>
      </c>
      <c r="H133" s="16" t="n">
        <f aca="false">G130+G131-G132-G133</f>
        <v>82.55</v>
      </c>
      <c r="I133" s="16" t="n">
        <v>0.1</v>
      </c>
      <c r="J133" s="16" t="n">
        <f aca="false">IF(F133="SELL",(G133-I133)*50,(I133-G133)*50)</f>
        <v>-1097.5</v>
      </c>
      <c r="K133" s="16" t="n">
        <f aca="false">SUM(J130:J133)</f>
        <v>4132.5</v>
      </c>
      <c r="L133" s="14" t="n">
        <f aca="false">J133+L132</f>
        <v>37045</v>
      </c>
      <c r="M133" s="1" t="n">
        <f aca="false">IF(K133+M129&lt;0,K133+M129,0)</f>
        <v>0</v>
      </c>
      <c r="N133" s="1" t="n">
        <v>20</v>
      </c>
      <c r="O133" s="1" t="n">
        <f aca="false">N133*2</f>
        <v>40</v>
      </c>
      <c r="P133" s="1" t="n">
        <f aca="false">IF(F133="SELL",G133*50*0.05%,I133*50*0.05%)</f>
        <v>0.0025</v>
      </c>
      <c r="Q133" s="1" t="n">
        <f aca="false">(G133+I133)*50*0.053%</f>
        <v>0.586975</v>
      </c>
      <c r="R133" s="1" t="n">
        <f aca="false">(O133+S133+Q133)*18%</f>
        <v>7.30585485</v>
      </c>
      <c r="S133" s="1" t="n">
        <f aca="false">(10/10000000)*(G133+I133)*50</f>
        <v>0.0011075</v>
      </c>
      <c r="T133" s="1" t="n">
        <f aca="false">IF(F133="SELL",I133*0.003%,G133*0.003%)</f>
        <v>0.0006615</v>
      </c>
      <c r="U133" s="1" t="n">
        <f aca="false">SUM(P133:T133)</f>
        <v>7.89709885</v>
      </c>
      <c r="V133" s="1" t="n">
        <f aca="false">J133-O133-U133</f>
        <v>-1145.39709885</v>
      </c>
      <c r="W133" s="1" t="n">
        <f aca="false">W132+V133</f>
        <v>30393.03737998</v>
      </c>
    </row>
    <row r="134" customFormat="false" ht="15" hidden="false" customHeight="false" outlineLevel="0" collapsed="false">
      <c r="A134" s="1" t="n">
        <f aca="false">A130+1</f>
        <v>34.1</v>
      </c>
      <c r="B134" s="4" t="n">
        <f aca="false">B130+7</f>
        <v>44827</v>
      </c>
      <c r="C134" s="12" t="n">
        <f aca="false">C130+7</f>
        <v>44833</v>
      </c>
      <c r="D134" s="1" t="n">
        <f aca="false">INDEX(Nifty!$A$1:$K$251,MATCH('Iron Condor (Hedge)'!B134,Nifty!$A$1:$A$251),Nifty!$L$253)</f>
        <v>17600</v>
      </c>
      <c r="E134" s="1" t="str">
        <f aca="false">E130</f>
        <v>CE</v>
      </c>
      <c r="F134" s="1" t="str">
        <f aca="false">F130</f>
        <v>SELL</v>
      </c>
      <c r="G134" s="14" t="n">
        <v>77</v>
      </c>
      <c r="I134" s="14" t="n">
        <v>0.05</v>
      </c>
      <c r="J134" s="14" t="n">
        <f aca="false">IF(F134="SELL",(G134-I134)*50,(I134-G134)*50)</f>
        <v>3847.5</v>
      </c>
      <c r="L134" s="14" t="n">
        <f aca="false">J134+L133</f>
        <v>40892.5</v>
      </c>
      <c r="N134" s="1" t="n">
        <v>20</v>
      </c>
      <c r="O134" s="1" t="n">
        <f aca="false">N134*2</f>
        <v>40</v>
      </c>
      <c r="P134" s="1" t="n">
        <f aca="false">IF(F134="SELL",G134*50*0.05%,I134*50*0.05%)</f>
        <v>1.925</v>
      </c>
      <c r="Q134" s="1" t="n">
        <f aca="false">(G134+I134)*50*0.053%</f>
        <v>2.041825</v>
      </c>
      <c r="R134" s="1" t="n">
        <f aca="false">(O134+S134+Q134)*18%</f>
        <v>7.56822195</v>
      </c>
      <c r="S134" s="1" t="n">
        <f aca="false">(10/10000000)*(G134+I134)*50</f>
        <v>0.0038525</v>
      </c>
      <c r="T134" s="1" t="n">
        <f aca="false">IF(F134="SELL",I134*0.003%,G134*0.003%)</f>
        <v>1.5E-006</v>
      </c>
      <c r="U134" s="1" t="n">
        <f aca="false">SUM(P134:T134)</f>
        <v>11.53890095</v>
      </c>
      <c r="V134" s="1" t="n">
        <f aca="false">J134-O134-U134</f>
        <v>3795.96109905</v>
      </c>
      <c r="W134" s="1" t="n">
        <f aca="false">W133+V134</f>
        <v>34188.99847903</v>
      </c>
    </row>
    <row r="135" customFormat="false" ht="15" hidden="false" customHeight="false" outlineLevel="0" collapsed="false">
      <c r="A135" s="1" t="n">
        <f aca="false">A131+1</f>
        <v>34.2</v>
      </c>
      <c r="B135" s="4" t="n">
        <f aca="false">B131+7</f>
        <v>44827</v>
      </c>
      <c r="C135" s="12" t="n">
        <f aca="false">C131+7</f>
        <v>44833</v>
      </c>
      <c r="D135" s="1" t="n">
        <f aca="false">INDEX(Nifty!$A$2:$K$252,MATCH('Iron Condor (Hedge)'!B135,Nifty!$A$2:$A$252),Nifty!$L$254)</f>
        <v>17050</v>
      </c>
      <c r="E135" s="1" t="str">
        <f aca="false">E131</f>
        <v>PE</v>
      </c>
      <c r="F135" s="1" t="str">
        <f aca="false">F131</f>
        <v>SELL</v>
      </c>
      <c r="G135" s="14" t="n">
        <v>79.4</v>
      </c>
      <c r="I135" s="14" t="n">
        <v>227.7</v>
      </c>
      <c r="J135" s="14" t="n">
        <f aca="false">IF(F135="SELL",(G135-I135)*50,(I135-G135)*50)</f>
        <v>-7415</v>
      </c>
      <c r="L135" s="14" t="n">
        <f aca="false">J135+L134</f>
        <v>33477.5</v>
      </c>
      <c r="N135" s="1" t="n">
        <v>20</v>
      </c>
      <c r="O135" s="1" t="n">
        <f aca="false">N135*2</f>
        <v>40</v>
      </c>
      <c r="P135" s="1" t="n">
        <f aca="false">IF(F135="SELL",G135*50*0.05%,I135*50*0.05%)</f>
        <v>1.985</v>
      </c>
      <c r="Q135" s="1" t="n">
        <f aca="false">(G135+I135)*50*0.053%</f>
        <v>8.13815</v>
      </c>
      <c r="R135" s="1" t="n">
        <f aca="false">(O135+S135+Q135)*18%</f>
        <v>8.6676309</v>
      </c>
      <c r="S135" s="1" t="n">
        <f aca="false">(10/10000000)*(G135+I135)*50</f>
        <v>0.015355</v>
      </c>
      <c r="T135" s="1" t="n">
        <f aca="false">IF(F135="SELL",I135*0.003%,G135*0.003%)</f>
        <v>0.006831</v>
      </c>
      <c r="U135" s="1" t="n">
        <f aca="false">SUM(P135:T135)</f>
        <v>18.8129669</v>
      </c>
      <c r="V135" s="1" t="n">
        <f aca="false">J135-O135-U135</f>
        <v>-7473.8129669</v>
      </c>
      <c r="W135" s="1" t="n">
        <f aca="false">W134+V135</f>
        <v>26715.18551213</v>
      </c>
    </row>
    <row r="136" customFormat="false" ht="15" hidden="false" customHeight="false" outlineLevel="0" collapsed="false">
      <c r="A136" s="1" t="n">
        <f aca="false">A132+1</f>
        <v>34.3</v>
      </c>
      <c r="B136" s="4" t="n">
        <f aca="false">B132+7</f>
        <v>44827</v>
      </c>
      <c r="C136" s="12" t="n">
        <f aca="false">C132+7</f>
        <v>44833</v>
      </c>
      <c r="D136" s="1" t="n">
        <f aca="false">INDEX(Nifty!$A$3:$K$253,MATCH('Iron Condor (Hedge)'!B136,Nifty!$A$3:$A$253),Nifty!$L$255)</f>
        <v>17850</v>
      </c>
      <c r="E136" s="1" t="str">
        <f aca="false">E132</f>
        <v>CE</v>
      </c>
      <c r="F136" s="1" t="str">
        <f aca="false">F132</f>
        <v>BUY</v>
      </c>
      <c r="G136" s="14" t="n">
        <v>28</v>
      </c>
      <c r="I136" s="14" t="n">
        <v>0.1</v>
      </c>
      <c r="J136" s="14" t="n">
        <f aca="false">IF(F136="SELL",(G136-I136)*50,(I136-G136)*50)</f>
        <v>-1395</v>
      </c>
      <c r="L136" s="14" t="n">
        <f aca="false">J136+L135</f>
        <v>32082.5</v>
      </c>
      <c r="N136" s="1" t="n">
        <v>20</v>
      </c>
      <c r="O136" s="1" t="n">
        <f aca="false">N136*2</f>
        <v>40</v>
      </c>
      <c r="P136" s="1" t="n">
        <f aca="false">IF(F136="SELL",G136*50*0.05%,I136*50*0.05%)</f>
        <v>0.0025</v>
      </c>
      <c r="Q136" s="1" t="n">
        <f aca="false">(G136+I136)*50*0.053%</f>
        <v>0.74465</v>
      </c>
      <c r="R136" s="1" t="n">
        <f aca="false">(O136+S136+Q136)*18%</f>
        <v>7.3342899</v>
      </c>
      <c r="S136" s="1" t="n">
        <f aca="false">(10/10000000)*(G136+I136)*50</f>
        <v>0.001405</v>
      </c>
      <c r="T136" s="1" t="n">
        <f aca="false">IF(F136="SELL",I136*0.003%,G136*0.003%)</f>
        <v>0.00084</v>
      </c>
      <c r="U136" s="1" t="n">
        <f aca="false">SUM(P136:T136)</f>
        <v>8.0836849</v>
      </c>
      <c r="V136" s="1" t="n">
        <f aca="false">J136-O136-U136</f>
        <v>-1443.0836849</v>
      </c>
      <c r="W136" s="1" t="n">
        <f aca="false">W135+V136</f>
        <v>25272.10182723</v>
      </c>
    </row>
    <row r="137" customFormat="false" ht="15" hidden="false" customHeight="false" outlineLevel="0" collapsed="false">
      <c r="A137" s="16" t="n">
        <f aca="false">A133+1</f>
        <v>34.4</v>
      </c>
      <c r="B137" s="17" t="n">
        <f aca="false">B133+7</f>
        <v>44827</v>
      </c>
      <c r="C137" s="18" t="n">
        <f aca="false">C133+7</f>
        <v>44833</v>
      </c>
      <c r="D137" s="16" t="n">
        <f aca="false">INDEX(Nifty!$A$4:$K$254,MATCH('Iron Condor (Hedge)'!B137,Nifty!$A$4:$A$254),Nifty!$L$256)</f>
        <v>16800</v>
      </c>
      <c r="E137" s="16" t="str">
        <f aca="false">E133</f>
        <v>PE</v>
      </c>
      <c r="F137" s="16" t="str">
        <f aca="false">F133</f>
        <v>BUY</v>
      </c>
      <c r="G137" s="16" t="n">
        <v>32.9</v>
      </c>
      <c r="H137" s="16" t="n">
        <f aca="false">G134+G135-G136-G137</f>
        <v>95.5</v>
      </c>
      <c r="I137" s="16" t="n">
        <v>0.55</v>
      </c>
      <c r="J137" s="16" t="n">
        <f aca="false">IF(F137="SELL",(G137-I137)*50,(I137-G137)*50)</f>
        <v>-1617.5</v>
      </c>
      <c r="K137" s="16" t="n">
        <f aca="false">SUM(J134:J137)</f>
        <v>-6580</v>
      </c>
      <c r="L137" s="14" t="n">
        <f aca="false">J137+L136</f>
        <v>30465</v>
      </c>
      <c r="M137" s="1" t="n">
        <f aca="false">IF(K137+M133&lt;0,K137+M133,0)</f>
        <v>-6580</v>
      </c>
      <c r="N137" s="1" t="n">
        <v>20</v>
      </c>
      <c r="O137" s="1" t="n">
        <f aca="false">N137*2</f>
        <v>40</v>
      </c>
      <c r="P137" s="1" t="n">
        <f aca="false">IF(F137="SELL",G137*50*0.05%,I137*50*0.05%)</f>
        <v>0.01375</v>
      </c>
      <c r="Q137" s="1" t="n">
        <f aca="false">(G137+I137)*50*0.053%</f>
        <v>0.886425</v>
      </c>
      <c r="R137" s="1" t="n">
        <f aca="false">(O137+S137+Q137)*18%</f>
        <v>7.35985755</v>
      </c>
      <c r="S137" s="1" t="n">
        <f aca="false">(10/10000000)*(G137+I137)*50</f>
        <v>0.0016725</v>
      </c>
      <c r="T137" s="1" t="n">
        <f aca="false">IF(F137="SELL",I137*0.003%,G137*0.003%)</f>
        <v>0.000987</v>
      </c>
      <c r="U137" s="1" t="n">
        <f aca="false">SUM(P137:T137)</f>
        <v>8.26269205</v>
      </c>
      <c r="V137" s="1" t="n">
        <f aca="false">J137-O137-U137</f>
        <v>-1665.76269205</v>
      </c>
      <c r="W137" s="1" t="n">
        <f aca="false">W136+V137</f>
        <v>23606.33913518</v>
      </c>
    </row>
    <row r="138" customFormat="false" ht="15" hidden="false" customHeight="false" outlineLevel="0" collapsed="false">
      <c r="A138" s="1" t="n">
        <f aca="false">A134+1</f>
        <v>35.1</v>
      </c>
      <c r="B138" s="4" t="n">
        <f aca="false">B134+7</f>
        <v>44834</v>
      </c>
      <c r="C138" s="12" t="n">
        <f aca="false">C134+7</f>
        <v>44840</v>
      </c>
      <c r="D138" s="1" t="n">
        <f aca="false">INDEX(Nifty!$A$1:$K$251,MATCH('Iron Condor (Hedge)'!B138,Nifty!$A$1:$A$251),Nifty!$L$253)</f>
        <v>17350</v>
      </c>
      <c r="E138" s="1" t="str">
        <f aca="false">E134</f>
        <v>CE</v>
      </c>
      <c r="F138" s="1" t="str">
        <f aca="false">F134</f>
        <v>SELL</v>
      </c>
      <c r="G138" s="14" t="n">
        <v>40.3</v>
      </c>
      <c r="I138" s="14" t="n">
        <v>0.2</v>
      </c>
      <c r="J138" s="14" t="n">
        <f aca="false">IF(F138="SELL",(G138-I138)*50,(I138-G138)*50)</f>
        <v>2005</v>
      </c>
      <c r="L138" s="14" t="n">
        <f aca="false">J138+L137</f>
        <v>32470</v>
      </c>
      <c r="N138" s="1" t="n">
        <v>20</v>
      </c>
      <c r="O138" s="1" t="n">
        <f aca="false">N138*2</f>
        <v>40</v>
      </c>
      <c r="P138" s="1" t="n">
        <f aca="false">IF(F138="SELL",G138*50*0.05%,I138*50*0.05%)</f>
        <v>1.0075</v>
      </c>
      <c r="Q138" s="1" t="n">
        <f aca="false">(G138+I138)*50*0.053%</f>
        <v>1.07325</v>
      </c>
      <c r="R138" s="1" t="n">
        <f aca="false">(O138+S138+Q138)*18%</f>
        <v>7.3935495</v>
      </c>
      <c r="S138" s="1" t="n">
        <f aca="false">(10/10000000)*(G138+I138)*50</f>
        <v>0.002025</v>
      </c>
      <c r="T138" s="1" t="n">
        <f aca="false">IF(F138="SELL",I138*0.003%,G138*0.003%)</f>
        <v>6E-006</v>
      </c>
      <c r="U138" s="1" t="n">
        <f aca="false">SUM(P138:T138)</f>
        <v>9.4763305</v>
      </c>
      <c r="V138" s="1" t="n">
        <f aca="false">J138-O138-U138</f>
        <v>1955.5236695</v>
      </c>
      <c r="W138" s="1" t="n">
        <f aca="false">W137+V138</f>
        <v>25561.86280468</v>
      </c>
    </row>
    <row r="139" customFormat="false" ht="15" hidden="false" customHeight="false" outlineLevel="0" collapsed="false">
      <c r="A139" s="1" t="n">
        <f aca="false">A135+1</f>
        <v>35.2</v>
      </c>
      <c r="B139" s="4" t="n">
        <f aca="false">B135+7</f>
        <v>44834</v>
      </c>
      <c r="C139" s="12" t="n">
        <f aca="false">C135+7</f>
        <v>44840</v>
      </c>
      <c r="D139" s="1" t="n">
        <f aca="false">INDEX(Nifty!$A$2:$K$252,MATCH('Iron Condor (Hedge)'!B139,Nifty!$A$2:$A$252),Nifty!$L$254)</f>
        <v>16800</v>
      </c>
      <c r="E139" s="1" t="str">
        <f aca="false">E135</f>
        <v>PE</v>
      </c>
      <c r="F139" s="1" t="str">
        <f aca="false">F135</f>
        <v>SELL</v>
      </c>
      <c r="G139" s="14" t="n">
        <v>69.4</v>
      </c>
      <c r="I139" s="14" t="n">
        <v>0.05</v>
      </c>
      <c r="J139" s="14" t="n">
        <f aca="false">IF(F139="SELL",(G139-I139)*50,(I139-G139)*50)</f>
        <v>3467.5</v>
      </c>
      <c r="L139" s="14" t="n">
        <f aca="false">J139+L138</f>
        <v>35937.5</v>
      </c>
      <c r="N139" s="1" t="n">
        <v>20</v>
      </c>
      <c r="O139" s="1" t="n">
        <f aca="false">N139*2</f>
        <v>40</v>
      </c>
      <c r="P139" s="1" t="n">
        <f aca="false">IF(F139="SELL",G139*50*0.05%,I139*50*0.05%)</f>
        <v>1.735</v>
      </c>
      <c r="Q139" s="1" t="n">
        <f aca="false">(G139+I139)*50*0.053%</f>
        <v>1.840425</v>
      </c>
      <c r="R139" s="1" t="n">
        <f aca="false">(O139+S139+Q139)*18%</f>
        <v>7.53190155</v>
      </c>
      <c r="S139" s="1" t="n">
        <f aca="false">(10/10000000)*(G139+I139)*50</f>
        <v>0.0034725</v>
      </c>
      <c r="T139" s="1" t="n">
        <f aca="false">IF(F139="SELL",I139*0.003%,G139*0.003%)</f>
        <v>1.5E-006</v>
      </c>
      <c r="U139" s="1" t="n">
        <f aca="false">SUM(P139:T139)</f>
        <v>11.11080055</v>
      </c>
      <c r="V139" s="1" t="n">
        <f aca="false">J139-O139-U139</f>
        <v>3416.38919945</v>
      </c>
      <c r="W139" s="1" t="n">
        <f aca="false">W138+V139</f>
        <v>28978.25200413</v>
      </c>
    </row>
    <row r="140" customFormat="false" ht="15" hidden="false" customHeight="false" outlineLevel="0" collapsed="false">
      <c r="A140" s="1" t="n">
        <f aca="false">A136+1</f>
        <v>35.3</v>
      </c>
      <c r="B140" s="4" t="n">
        <f aca="false">B136+7</f>
        <v>44834</v>
      </c>
      <c r="C140" s="12" t="n">
        <f aca="false">C136+7</f>
        <v>44840</v>
      </c>
      <c r="D140" s="1" t="n">
        <f aca="false">INDEX(Nifty!$A$3:$K$253,MATCH('Iron Condor (Hedge)'!B140,Nifty!$A$3:$A$253),Nifty!$L$255)</f>
        <v>17600</v>
      </c>
      <c r="E140" s="1" t="str">
        <f aca="false">E136</f>
        <v>CE</v>
      </c>
      <c r="F140" s="1" t="str">
        <f aca="false">F136</f>
        <v>BUY</v>
      </c>
      <c r="G140" s="14" t="n">
        <v>7.2</v>
      </c>
      <c r="I140" s="14" t="n">
        <v>0.1</v>
      </c>
      <c r="J140" s="14" t="n">
        <f aca="false">IF(F140="SELL",(G140-I140)*50,(I140-G140)*50)</f>
        <v>-355</v>
      </c>
      <c r="L140" s="14" t="n">
        <f aca="false">J140+L139</f>
        <v>35582.5</v>
      </c>
      <c r="N140" s="1" t="n">
        <v>20</v>
      </c>
      <c r="O140" s="1" t="n">
        <f aca="false">N140*2</f>
        <v>40</v>
      </c>
      <c r="P140" s="1" t="n">
        <f aca="false">IF(F140="SELL",G140*50*0.05%,I140*50*0.05%)</f>
        <v>0.0025</v>
      </c>
      <c r="Q140" s="1" t="n">
        <f aca="false">(G140+I140)*50*0.053%</f>
        <v>0.19345</v>
      </c>
      <c r="R140" s="1" t="n">
        <f aca="false">(O140+S140+Q140)*18%</f>
        <v>7.2348867</v>
      </c>
      <c r="S140" s="1" t="n">
        <f aca="false">(10/10000000)*(G140+I140)*50</f>
        <v>0.000365</v>
      </c>
      <c r="T140" s="1" t="n">
        <f aca="false">IF(F140="SELL",I140*0.003%,G140*0.003%)</f>
        <v>0.000216</v>
      </c>
      <c r="U140" s="1" t="n">
        <f aca="false">SUM(P140:T140)</f>
        <v>7.4314177</v>
      </c>
      <c r="V140" s="1" t="n">
        <f aca="false">J140-O140-U140</f>
        <v>-402.4314177</v>
      </c>
      <c r="W140" s="1" t="n">
        <f aca="false">W139+V140</f>
        <v>28575.82058643</v>
      </c>
    </row>
    <row r="141" customFormat="false" ht="13.8" hidden="false" customHeight="false" outlineLevel="0" collapsed="false">
      <c r="A141" s="16" t="n">
        <f aca="false">A137+1</f>
        <v>35.4</v>
      </c>
      <c r="B141" s="17" t="n">
        <f aca="false">B137+7</f>
        <v>44834</v>
      </c>
      <c r="C141" s="18" t="n">
        <f aca="false">C137+7</f>
        <v>44840</v>
      </c>
      <c r="D141" s="16" t="n">
        <f aca="false">INDEX(Nifty!$A$4:$K$254,MATCH('Iron Condor (Hedge)'!B141,Nifty!$A$4:$A$254),Nifty!$L$256)</f>
        <v>16550</v>
      </c>
      <c r="E141" s="16" t="str">
        <f aca="false">E137</f>
        <v>PE</v>
      </c>
      <c r="F141" s="16" t="str">
        <f aca="false">F137</f>
        <v>BUY</v>
      </c>
      <c r="G141" s="1" t="n">
        <v>29.95</v>
      </c>
      <c r="H141" s="16" t="n">
        <f aca="false">G138+G139-G140-G141</f>
        <v>72.55</v>
      </c>
      <c r="I141" s="16" t="n">
        <v>0.05</v>
      </c>
      <c r="J141" s="16" t="n">
        <f aca="false">IF(F141="SELL",(G141-I141)*50,(I141-G141)*50)</f>
        <v>-1495</v>
      </c>
      <c r="K141" s="16" t="n">
        <f aca="false">SUM(J138:J141)</f>
        <v>3622.5</v>
      </c>
      <c r="L141" s="14" t="n">
        <f aca="false">J141+L140</f>
        <v>34087.5</v>
      </c>
      <c r="M141" s="1" t="n">
        <f aca="false">IF(K141+M137&lt;0,K141+M137,0)</f>
        <v>-2957.5</v>
      </c>
      <c r="N141" s="1" t="n">
        <v>20</v>
      </c>
      <c r="O141" s="1" t="n">
        <f aca="false">N141*2</f>
        <v>40</v>
      </c>
      <c r="P141" s="1" t="n">
        <f aca="false">IF(F141="SELL",G141*50*0.05%,I141*50*0.05%)</f>
        <v>0.00125</v>
      </c>
      <c r="Q141" s="1" t="n">
        <f aca="false">(G141+I141)*50*0.053%</f>
        <v>0.795</v>
      </c>
      <c r="R141" s="1" t="n">
        <f aca="false">(O141+S141+Q141)*18%</f>
        <v>7.34337</v>
      </c>
      <c r="S141" s="1" t="n">
        <f aca="false">(10/10000000)*(G141+I141)*50</f>
        <v>0.0015</v>
      </c>
      <c r="T141" s="1" t="n">
        <f aca="false">IF(F141="SELL",I141*0.003%,G141*0.003%)</f>
        <v>0.0008985</v>
      </c>
      <c r="U141" s="1" t="n">
        <f aca="false">SUM(P141:T141)</f>
        <v>8.1420185</v>
      </c>
      <c r="V141" s="1" t="n">
        <f aca="false">J141-O141-U141</f>
        <v>-1543.1420185</v>
      </c>
      <c r="W141" s="1" t="n">
        <f aca="false">W140+V141</f>
        <v>27032.67856793</v>
      </c>
    </row>
    <row r="142" customFormat="false" ht="15" hidden="false" customHeight="false" outlineLevel="0" collapsed="false">
      <c r="A142" s="1" t="n">
        <f aca="false">A138+1</f>
        <v>36.1</v>
      </c>
      <c r="B142" s="4" t="n">
        <f aca="false">B138+7</f>
        <v>44841</v>
      </c>
      <c r="C142" s="12" t="n">
        <f aca="false">C138+7</f>
        <v>44847</v>
      </c>
      <c r="D142" s="1" t="n">
        <f aca="false">INDEX(Nifty!$A$1:$K$251,MATCH('Iron Condor (Hedge)'!B142,Nifty!$A$1:$A$251),Nifty!$L$253)</f>
        <v>17600</v>
      </c>
      <c r="E142" s="1" t="str">
        <f aca="false">E138</f>
        <v>CE</v>
      </c>
      <c r="F142" s="1" t="str">
        <f aca="false">F138</f>
        <v>SELL</v>
      </c>
      <c r="G142" s="14" t="n">
        <v>33.25</v>
      </c>
      <c r="I142" s="14" t="n">
        <v>0.05</v>
      </c>
      <c r="J142" s="14" t="n">
        <f aca="false">IF(F142="SELL",(G142-I142)*50,(I142-G142)*50)</f>
        <v>1660</v>
      </c>
      <c r="L142" s="14" t="n">
        <f aca="false">J142+L141</f>
        <v>35747.5</v>
      </c>
      <c r="N142" s="1" t="n">
        <v>20</v>
      </c>
      <c r="O142" s="1" t="n">
        <f aca="false">N142*2</f>
        <v>40</v>
      </c>
      <c r="P142" s="1" t="n">
        <f aca="false">IF(F142="SELL",G142*50*0.05%,I142*50*0.05%)</f>
        <v>0.83125</v>
      </c>
      <c r="Q142" s="1" t="n">
        <f aca="false">(G142+I142)*50*0.053%</f>
        <v>0.88245</v>
      </c>
      <c r="R142" s="1" t="n">
        <f aca="false">(O142+S142+Q142)*18%</f>
        <v>7.3591407</v>
      </c>
      <c r="S142" s="1" t="n">
        <f aca="false">(10/10000000)*(G142+I142)*50</f>
        <v>0.001665</v>
      </c>
      <c r="T142" s="1" t="n">
        <f aca="false">IF(F142="SELL",I142*0.003%,G142*0.003%)</f>
        <v>1.5E-006</v>
      </c>
      <c r="U142" s="1" t="n">
        <f aca="false">SUM(P142:T142)</f>
        <v>9.0745072</v>
      </c>
      <c r="V142" s="1" t="n">
        <f aca="false">J142-O142-U142</f>
        <v>1610.9254928</v>
      </c>
      <c r="W142" s="1" t="n">
        <f aca="false">W141+V142</f>
        <v>28643.60406073</v>
      </c>
    </row>
    <row r="143" customFormat="false" ht="15" hidden="false" customHeight="false" outlineLevel="0" collapsed="false">
      <c r="A143" s="1" t="n">
        <f aca="false">A139+1</f>
        <v>36.2</v>
      </c>
      <c r="B143" s="4" t="n">
        <f aca="false">B139+7</f>
        <v>44841</v>
      </c>
      <c r="C143" s="12" t="n">
        <f aca="false">C139+7</f>
        <v>44847</v>
      </c>
      <c r="D143" s="1" t="n">
        <f aca="false">INDEX(Nifty!$A$2:$K$252,MATCH('Iron Condor (Hedge)'!B143,Nifty!$A$2:$A$252),Nifty!$L$254)</f>
        <v>17050</v>
      </c>
      <c r="E143" s="1" t="str">
        <f aca="false">E139</f>
        <v>PE</v>
      </c>
      <c r="F143" s="1" t="str">
        <f aca="false">F139</f>
        <v>SELL</v>
      </c>
      <c r="G143" s="14" t="n">
        <v>52.4</v>
      </c>
      <c r="I143" s="14" t="n">
        <v>40</v>
      </c>
      <c r="J143" s="14" t="n">
        <f aca="false">IF(F143="SELL",(G143-I143)*50,(I143-G143)*50)</f>
        <v>620</v>
      </c>
      <c r="L143" s="14" t="n">
        <f aca="false">J143+L142</f>
        <v>36367.5</v>
      </c>
      <c r="N143" s="1" t="n">
        <v>20</v>
      </c>
      <c r="O143" s="1" t="n">
        <f aca="false">N143*2</f>
        <v>40</v>
      </c>
      <c r="P143" s="1" t="n">
        <f aca="false">IF(F143="SELL",G143*50*0.05%,I143*50*0.05%)</f>
        <v>1.31</v>
      </c>
      <c r="Q143" s="1" t="n">
        <f aca="false">(G143+I143)*50*0.053%</f>
        <v>2.4486</v>
      </c>
      <c r="R143" s="1" t="n">
        <f aca="false">(O143+S143+Q143)*18%</f>
        <v>7.6415796</v>
      </c>
      <c r="S143" s="1" t="n">
        <f aca="false">(10/10000000)*(G143+I143)*50</f>
        <v>0.00462</v>
      </c>
      <c r="T143" s="1" t="n">
        <f aca="false">IF(F143="SELL",I143*0.003%,G143*0.003%)</f>
        <v>0.0012</v>
      </c>
      <c r="U143" s="1" t="n">
        <f aca="false">SUM(P143:T143)</f>
        <v>11.4059996</v>
      </c>
      <c r="V143" s="1" t="n">
        <f aca="false">J143-O143-U143</f>
        <v>568.5940004</v>
      </c>
      <c r="W143" s="1" t="n">
        <f aca="false">W142+V143</f>
        <v>29212.19806113</v>
      </c>
    </row>
    <row r="144" customFormat="false" ht="15" hidden="false" customHeight="false" outlineLevel="0" collapsed="false">
      <c r="A144" s="1" t="n">
        <f aca="false">A140+1</f>
        <v>36.3</v>
      </c>
      <c r="B144" s="4" t="n">
        <f aca="false">B140+7</f>
        <v>44841</v>
      </c>
      <c r="C144" s="12" t="n">
        <f aca="false">C140+7</f>
        <v>44847</v>
      </c>
      <c r="D144" s="1" t="n">
        <f aca="false">INDEX(Nifty!$A$3:$K$253,MATCH('Iron Condor (Hedge)'!B144,Nifty!$A$3:$A$253),Nifty!$L$255)</f>
        <v>17850</v>
      </c>
      <c r="E144" s="1" t="str">
        <f aca="false">E140</f>
        <v>CE</v>
      </c>
      <c r="F144" s="1" t="str">
        <f aca="false">F140</f>
        <v>BUY</v>
      </c>
      <c r="G144" s="14" t="n">
        <v>5.65</v>
      </c>
      <c r="I144" s="14" t="n">
        <v>0.05</v>
      </c>
      <c r="J144" s="14" t="n">
        <f aca="false">IF(F144="SELL",(G144-I144)*50,(I144-G144)*50)</f>
        <v>-280</v>
      </c>
      <c r="L144" s="14" t="n">
        <f aca="false">J144+L143</f>
        <v>36087.5</v>
      </c>
      <c r="N144" s="1" t="n">
        <v>20</v>
      </c>
      <c r="O144" s="1" t="n">
        <f aca="false">N144*2</f>
        <v>40</v>
      </c>
      <c r="P144" s="1" t="n">
        <f aca="false">IF(F144="SELL",G144*50*0.05%,I144*50*0.05%)</f>
        <v>0.00125</v>
      </c>
      <c r="Q144" s="1" t="n">
        <f aca="false">(G144+I144)*50*0.053%</f>
        <v>0.15105</v>
      </c>
      <c r="R144" s="1" t="n">
        <f aca="false">(O144+S144+Q144)*18%</f>
        <v>7.2272403</v>
      </c>
      <c r="S144" s="1" t="n">
        <f aca="false">(10/10000000)*(G144+I144)*50</f>
        <v>0.000285</v>
      </c>
      <c r="T144" s="1" t="n">
        <f aca="false">IF(F144="SELL",I144*0.003%,G144*0.003%)</f>
        <v>0.0001695</v>
      </c>
      <c r="U144" s="1" t="n">
        <f aca="false">SUM(P144:T144)</f>
        <v>7.3799948</v>
      </c>
      <c r="V144" s="1" t="n">
        <f aca="false">J144-O144-U144</f>
        <v>-327.3799948</v>
      </c>
      <c r="W144" s="1" t="n">
        <f aca="false">W143+V144</f>
        <v>28884.81806633</v>
      </c>
    </row>
    <row r="145" customFormat="false" ht="15" hidden="false" customHeight="false" outlineLevel="0" collapsed="false">
      <c r="A145" s="16" t="n">
        <f aca="false">A141+1</f>
        <v>36.4</v>
      </c>
      <c r="B145" s="17" t="n">
        <f aca="false">B141+7</f>
        <v>44841</v>
      </c>
      <c r="C145" s="18" t="n">
        <f aca="false">C141+7</f>
        <v>44847</v>
      </c>
      <c r="D145" s="16" t="n">
        <f aca="false">INDEX(Nifty!$A$4:$K$254,MATCH('Iron Condor (Hedge)'!B145,Nifty!$A$4:$A$254),Nifty!$L$256)</f>
        <v>16800</v>
      </c>
      <c r="E145" s="16" t="str">
        <f aca="false">E141</f>
        <v>PE</v>
      </c>
      <c r="F145" s="16" t="str">
        <f aca="false">F141</f>
        <v>BUY</v>
      </c>
      <c r="G145" s="16" t="n">
        <v>18.3</v>
      </c>
      <c r="H145" s="16" t="n">
        <f aca="false">G142+G143-G144-G145</f>
        <v>61.7</v>
      </c>
      <c r="I145" s="16" t="n">
        <v>0.05</v>
      </c>
      <c r="J145" s="16" t="n">
        <f aca="false">IF(F145="SELL",(G145-I145)*50,(I145-G145)*50)</f>
        <v>-912.5</v>
      </c>
      <c r="K145" s="16" t="n">
        <f aca="false">SUM(J142:J145)</f>
        <v>1087.5</v>
      </c>
      <c r="L145" s="14" t="n">
        <f aca="false">J145+L144</f>
        <v>35175</v>
      </c>
      <c r="M145" s="1" t="n">
        <f aca="false">IF(K145+M141&lt;0,K145+M141,0)</f>
        <v>-1870</v>
      </c>
      <c r="N145" s="1" t="n">
        <v>20</v>
      </c>
      <c r="O145" s="1" t="n">
        <f aca="false">N145*2</f>
        <v>40</v>
      </c>
      <c r="P145" s="1" t="n">
        <f aca="false">IF(F145="SELL",G145*50*0.05%,I145*50*0.05%)</f>
        <v>0.00125</v>
      </c>
      <c r="Q145" s="1" t="n">
        <f aca="false">(G145+I145)*50*0.053%</f>
        <v>0.486275</v>
      </c>
      <c r="R145" s="1" t="n">
        <f aca="false">(O145+S145+Q145)*18%</f>
        <v>7.28769465</v>
      </c>
      <c r="S145" s="1" t="n">
        <f aca="false">(10/10000000)*(G145+I145)*50</f>
        <v>0.0009175</v>
      </c>
      <c r="T145" s="1" t="n">
        <f aca="false">IF(F145="SELL",I145*0.003%,G145*0.003%)</f>
        <v>0.000549</v>
      </c>
      <c r="U145" s="1" t="n">
        <f aca="false">SUM(P145:T145)</f>
        <v>7.77668615</v>
      </c>
      <c r="V145" s="1" t="n">
        <f aca="false">J145-O145-U145</f>
        <v>-960.27668615</v>
      </c>
      <c r="W145" s="1" t="n">
        <f aca="false">W144+V145</f>
        <v>27924.54138018</v>
      </c>
    </row>
    <row r="146" customFormat="false" ht="15" hidden="false" customHeight="false" outlineLevel="0" collapsed="false">
      <c r="A146" s="1" t="n">
        <f aca="false">A142+1</f>
        <v>37.1</v>
      </c>
      <c r="B146" s="4" t="n">
        <f aca="false">B142+7</f>
        <v>44848</v>
      </c>
      <c r="C146" s="12" t="n">
        <f aca="false">C142+7</f>
        <v>44854</v>
      </c>
      <c r="D146" s="1" t="n">
        <f aca="false">INDEX(Nifty!$A$1:$K$251,MATCH('Iron Condor (Hedge)'!B146,Nifty!$A$1:$A$251),Nifty!$L$253)</f>
        <v>17450</v>
      </c>
      <c r="E146" s="1" t="str">
        <f aca="false">E142</f>
        <v>CE</v>
      </c>
      <c r="F146" s="1" t="str">
        <f aca="false">F142</f>
        <v>SELL</v>
      </c>
      <c r="G146" s="14" t="n">
        <v>41.45</v>
      </c>
      <c r="I146" s="14" t="n">
        <v>107.45</v>
      </c>
      <c r="J146" s="14" t="n">
        <f aca="false">IF(F146="SELL",(G146-I146)*50,(I146-G146)*50)</f>
        <v>-3300</v>
      </c>
      <c r="L146" s="14" t="n">
        <f aca="false">J146+L145</f>
        <v>31875</v>
      </c>
      <c r="N146" s="1" t="n">
        <v>20</v>
      </c>
      <c r="O146" s="1" t="n">
        <f aca="false">N146*2</f>
        <v>40</v>
      </c>
      <c r="P146" s="1" t="n">
        <f aca="false">IF(F146="SELL",G146*50*0.05%,I146*50*0.05%)</f>
        <v>1.03625</v>
      </c>
      <c r="Q146" s="1" t="n">
        <f aca="false">(G146+I146)*50*0.053%</f>
        <v>3.94585</v>
      </c>
      <c r="R146" s="1" t="n">
        <f aca="false">(O146+S146+Q146)*18%</f>
        <v>7.9115931</v>
      </c>
      <c r="S146" s="1" t="n">
        <f aca="false">(10/10000000)*(G146+I146)*50</f>
        <v>0.007445</v>
      </c>
      <c r="T146" s="1" t="n">
        <f aca="false">IF(F146="SELL",I146*0.003%,G146*0.003%)</f>
        <v>0.0032235</v>
      </c>
      <c r="U146" s="1" t="n">
        <f aca="false">SUM(P146:T146)</f>
        <v>12.9043616</v>
      </c>
      <c r="V146" s="1" t="n">
        <f aca="false">J146-O146-U146</f>
        <v>-3352.9043616</v>
      </c>
      <c r="W146" s="1" t="n">
        <f aca="false">W145+V146</f>
        <v>24571.63701858</v>
      </c>
    </row>
    <row r="147" customFormat="false" ht="15" hidden="false" customHeight="false" outlineLevel="0" collapsed="false">
      <c r="A147" s="1" t="n">
        <f aca="false">A143+1</f>
        <v>37.2</v>
      </c>
      <c r="B147" s="4" t="n">
        <f aca="false">B143+7</f>
        <v>44848</v>
      </c>
      <c r="C147" s="12" t="n">
        <f aca="false">C143+7</f>
        <v>44854</v>
      </c>
      <c r="D147" s="1" t="n">
        <f aca="false">INDEX(Nifty!$A$2:$K$252,MATCH('Iron Condor (Hedge)'!B147,Nifty!$A$2:$A$252),Nifty!$L$254)</f>
        <v>16900</v>
      </c>
      <c r="E147" s="1" t="str">
        <f aca="false">E143</f>
        <v>PE</v>
      </c>
      <c r="F147" s="1" t="str">
        <f aca="false">F143</f>
        <v>SELL</v>
      </c>
      <c r="G147" s="14" t="n">
        <v>50</v>
      </c>
      <c r="I147" s="14" t="n">
        <v>0.05</v>
      </c>
      <c r="J147" s="14" t="n">
        <f aca="false">IF(F147="SELL",(G147-I147)*50,(I147-G147)*50)</f>
        <v>2497.5</v>
      </c>
      <c r="L147" s="14" t="n">
        <f aca="false">J147+L146</f>
        <v>34372.5</v>
      </c>
      <c r="N147" s="1" t="n">
        <v>20</v>
      </c>
      <c r="O147" s="1" t="n">
        <f aca="false">N147*2</f>
        <v>40</v>
      </c>
      <c r="P147" s="1" t="n">
        <f aca="false">IF(F147="SELL",G147*50*0.05%,I147*50*0.05%)</f>
        <v>1.25</v>
      </c>
      <c r="Q147" s="1" t="n">
        <f aca="false">(G147+I147)*50*0.053%</f>
        <v>1.326325</v>
      </c>
      <c r="R147" s="1" t="n">
        <f aca="false">(O147+S147+Q147)*18%</f>
        <v>7.43918895</v>
      </c>
      <c r="S147" s="1" t="n">
        <f aca="false">(10/10000000)*(G147+I147)*50</f>
        <v>0.0025025</v>
      </c>
      <c r="T147" s="1" t="n">
        <f aca="false">IF(F147="SELL",I147*0.003%,G147*0.003%)</f>
        <v>1.5E-006</v>
      </c>
      <c r="U147" s="1" t="n">
        <f aca="false">SUM(P147:T147)</f>
        <v>10.01801795</v>
      </c>
      <c r="V147" s="1" t="n">
        <f aca="false">J147-O147-U147</f>
        <v>2447.48198205</v>
      </c>
      <c r="W147" s="1" t="n">
        <f aca="false">W146+V147</f>
        <v>27019.11900063</v>
      </c>
    </row>
    <row r="148" customFormat="false" ht="15" hidden="false" customHeight="false" outlineLevel="0" collapsed="false">
      <c r="A148" s="1" t="n">
        <f aca="false">A144+1</f>
        <v>37.3</v>
      </c>
      <c r="B148" s="4" t="n">
        <f aca="false">B144+7</f>
        <v>44848</v>
      </c>
      <c r="C148" s="12" t="n">
        <f aca="false">C144+7</f>
        <v>44854</v>
      </c>
      <c r="D148" s="1" t="n">
        <f aca="false">INDEX(Nifty!$A$3:$K$253,MATCH('Iron Condor (Hedge)'!B148,Nifty!$A$3:$A$253),Nifty!$L$255)</f>
        <v>17700</v>
      </c>
      <c r="E148" s="1" t="str">
        <f aca="false">E144</f>
        <v>CE</v>
      </c>
      <c r="F148" s="1" t="str">
        <f aca="false">F144</f>
        <v>BUY</v>
      </c>
      <c r="G148" s="14" t="n">
        <v>8.05</v>
      </c>
      <c r="I148" s="14" t="n">
        <v>0.1</v>
      </c>
      <c r="J148" s="14" t="n">
        <f aca="false">IF(F148="SELL",(G148-I148)*50,(I148-G148)*50)</f>
        <v>-397.5</v>
      </c>
      <c r="L148" s="14" t="n">
        <f aca="false">J148+L147</f>
        <v>33975</v>
      </c>
      <c r="N148" s="1" t="n">
        <v>20</v>
      </c>
      <c r="O148" s="1" t="n">
        <f aca="false">N148*2</f>
        <v>40</v>
      </c>
      <c r="P148" s="1" t="n">
        <f aca="false">IF(F148="SELL",G148*50*0.05%,I148*50*0.05%)</f>
        <v>0.0025</v>
      </c>
      <c r="Q148" s="1" t="n">
        <f aca="false">(G148+I148)*50*0.053%</f>
        <v>0.215975</v>
      </c>
      <c r="R148" s="1" t="n">
        <f aca="false">(O148+S148+Q148)*18%</f>
        <v>7.23894885</v>
      </c>
      <c r="S148" s="1" t="n">
        <f aca="false">(10/10000000)*(G148+I148)*50</f>
        <v>0.0004075</v>
      </c>
      <c r="T148" s="1" t="n">
        <f aca="false">IF(F148="SELL",I148*0.003%,G148*0.003%)</f>
        <v>0.0002415</v>
      </c>
      <c r="U148" s="1" t="n">
        <f aca="false">SUM(P148:T148)</f>
        <v>7.45807285</v>
      </c>
      <c r="V148" s="1" t="n">
        <f aca="false">J148-O148-U148</f>
        <v>-444.95807285</v>
      </c>
      <c r="W148" s="1" t="n">
        <f aca="false">W147+V148</f>
        <v>26574.16092778</v>
      </c>
    </row>
    <row r="149" customFormat="false" ht="15" hidden="false" customHeight="false" outlineLevel="0" collapsed="false">
      <c r="A149" s="16" t="n">
        <f aca="false">A145+1</f>
        <v>37.4</v>
      </c>
      <c r="B149" s="17" t="n">
        <f aca="false">B145+7</f>
        <v>44848</v>
      </c>
      <c r="C149" s="18" t="n">
        <f aca="false">C145+7</f>
        <v>44854</v>
      </c>
      <c r="D149" s="16" t="n">
        <f aca="false">INDEX(Nifty!$A$4:$K$254,MATCH('Iron Condor (Hedge)'!B149,Nifty!$A$4:$A$254),Nifty!$L$256)</f>
        <v>16650</v>
      </c>
      <c r="E149" s="16" t="str">
        <f aca="false">E145</f>
        <v>PE</v>
      </c>
      <c r="F149" s="16" t="str">
        <f aca="false">F145</f>
        <v>BUY</v>
      </c>
      <c r="G149" s="16" t="n">
        <v>16.9</v>
      </c>
      <c r="H149" s="16" t="n">
        <f aca="false">G146+G147-G148-G149</f>
        <v>66.5</v>
      </c>
      <c r="I149" s="16" t="n">
        <v>0.05</v>
      </c>
      <c r="J149" s="16" t="n">
        <f aca="false">IF(F149="SELL",(G149-I149)*50,(I149-G149)*50)</f>
        <v>-842.5</v>
      </c>
      <c r="K149" s="16" t="n">
        <f aca="false">SUM(J146:J149)</f>
        <v>-2042.5</v>
      </c>
      <c r="L149" s="14" t="n">
        <f aca="false">J149+L148</f>
        <v>33132.5</v>
      </c>
      <c r="M149" s="1" t="n">
        <f aca="false">IF(K149+M145&lt;0,K149+M145,0)</f>
        <v>-3912.5</v>
      </c>
      <c r="N149" s="1" t="n">
        <v>20</v>
      </c>
      <c r="O149" s="1" t="n">
        <f aca="false">N149*2</f>
        <v>40</v>
      </c>
      <c r="P149" s="1" t="n">
        <f aca="false">IF(F149="SELL",G149*50*0.05%,I149*50*0.05%)</f>
        <v>0.00125</v>
      </c>
      <c r="Q149" s="1" t="n">
        <f aca="false">(G149+I149)*50*0.053%</f>
        <v>0.449175</v>
      </c>
      <c r="R149" s="1" t="n">
        <f aca="false">(O149+S149+Q149)*18%</f>
        <v>7.28100405</v>
      </c>
      <c r="S149" s="1" t="n">
        <f aca="false">(10/10000000)*(G149+I149)*50</f>
        <v>0.0008475</v>
      </c>
      <c r="T149" s="1" t="n">
        <f aca="false">IF(F149="SELL",I149*0.003%,G149*0.003%)</f>
        <v>0.000507</v>
      </c>
      <c r="U149" s="1" t="n">
        <f aca="false">SUM(P149:T149)</f>
        <v>7.73278355</v>
      </c>
      <c r="V149" s="1" t="n">
        <f aca="false">J149-O149-U149</f>
        <v>-890.23278355</v>
      </c>
      <c r="W149" s="1" t="n">
        <f aca="false">W148+V149</f>
        <v>25683.92814423</v>
      </c>
    </row>
    <row r="150" customFormat="false" ht="15" hidden="false" customHeight="false" outlineLevel="0" collapsed="false">
      <c r="A150" s="1" t="n">
        <f aca="false">A146+1</f>
        <v>38.1</v>
      </c>
      <c r="B150" s="4" t="n">
        <f aca="false">B146+7</f>
        <v>44855</v>
      </c>
      <c r="C150" s="12" t="n">
        <f aca="false">C146+7</f>
        <v>44861</v>
      </c>
      <c r="D150" s="1" t="n">
        <f aca="false">INDEX(Nifty!$A$1:$K$251,MATCH('Iron Condor (Hedge)'!B150,Nifty!$A$1:$A$251),Nifty!$L$253)</f>
        <v>17850</v>
      </c>
      <c r="E150" s="1" t="str">
        <f aca="false">E146</f>
        <v>CE</v>
      </c>
      <c r="F150" s="1" t="str">
        <f aca="false">F146</f>
        <v>SELL</v>
      </c>
      <c r="G150" s="14" t="n">
        <v>17.95</v>
      </c>
      <c r="I150" s="14" t="n">
        <v>0.1</v>
      </c>
      <c r="J150" s="14" t="n">
        <f aca="false">IF(F150="SELL",(G150-I150)*50,(I150-G150)*50)</f>
        <v>892.5</v>
      </c>
      <c r="L150" s="14" t="n">
        <f aca="false">J150+L149</f>
        <v>34025</v>
      </c>
      <c r="N150" s="1" t="n">
        <v>20</v>
      </c>
      <c r="O150" s="1" t="n">
        <f aca="false">N150*2</f>
        <v>40</v>
      </c>
      <c r="P150" s="1" t="n">
        <f aca="false">IF(F150="SELL",G150*50*0.05%,I150*50*0.05%)</f>
        <v>0.44875</v>
      </c>
      <c r="Q150" s="1" t="n">
        <f aca="false">(G150+I150)*50*0.053%</f>
        <v>0.478325</v>
      </c>
      <c r="R150" s="1" t="n">
        <f aca="false">(O150+S150+Q150)*18%</f>
        <v>7.28626095</v>
      </c>
      <c r="S150" s="1" t="n">
        <f aca="false">(10/10000000)*(G150+I150)*50</f>
        <v>0.0009025</v>
      </c>
      <c r="T150" s="1" t="n">
        <f aca="false">IF(F150="SELL",I150*0.003%,G150*0.003%)</f>
        <v>3E-006</v>
      </c>
      <c r="U150" s="1" t="n">
        <f aca="false">SUM(P150:T150)</f>
        <v>8.21424145</v>
      </c>
      <c r="V150" s="1" t="n">
        <f aca="false">J150-O150-U150</f>
        <v>844.28575855</v>
      </c>
      <c r="W150" s="1" t="n">
        <f aca="false">W149+V150</f>
        <v>26528.21390278</v>
      </c>
    </row>
    <row r="151" customFormat="false" ht="15" hidden="false" customHeight="false" outlineLevel="0" collapsed="false">
      <c r="A151" s="1" t="n">
        <f aca="false">A147+1</f>
        <v>38.2</v>
      </c>
      <c r="B151" s="4" t="n">
        <f aca="false">B147+7</f>
        <v>44855</v>
      </c>
      <c r="C151" s="12" t="n">
        <f aca="false">C147+7</f>
        <v>44861</v>
      </c>
      <c r="D151" s="1" t="n">
        <f aca="false">INDEX(Nifty!$A$2:$K$252,MATCH('Iron Condor (Hedge)'!B151,Nifty!$A$2:$A$252),Nifty!$L$254)</f>
        <v>17300</v>
      </c>
      <c r="E151" s="1" t="str">
        <f aca="false">E147</f>
        <v>PE</v>
      </c>
      <c r="F151" s="1" t="str">
        <f aca="false">F147</f>
        <v>SELL</v>
      </c>
      <c r="G151" s="14" t="n">
        <v>34.8</v>
      </c>
      <c r="I151" s="14" t="n">
        <v>0.05</v>
      </c>
      <c r="J151" s="14" t="n">
        <f aca="false">IF(F151="SELL",(G151-I151)*50,(I151-G151)*50)</f>
        <v>1737.5</v>
      </c>
      <c r="L151" s="14" t="n">
        <f aca="false">J151+L150</f>
        <v>35762.5</v>
      </c>
      <c r="N151" s="1" t="n">
        <v>20</v>
      </c>
      <c r="O151" s="1" t="n">
        <f aca="false">N151*2</f>
        <v>40</v>
      </c>
      <c r="P151" s="1" t="n">
        <f aca="false">IF(F151="SELL",G151*50*0.05%,I151*50*0.05%)</f>
        <v>0.87</v>
      </c>
      <c r="Q151" s="1" t="n">
        <f aca="false">(G151+I151)*50*0.053%</f>
        <v>0.923525</v>
      </c>
      <c r="R151" s="1" t="n">
        <f aca="false">(O151+S151+Q151)*18%</f>
        <v>7.36654815</v>
      </c>
      <c r="S151" s="1" t="n">
        <f aca="false">(10/10000000)*(G151+I151)*50</f>
        <v>0.0017425</v>
      </c>
      <c r="T151" s="1" t="n">
        <f aca="false">IF(F151="SELL",I151*0.003%,G151*0.003%)</f>
        <v>1.5E-006</v>
      </c>
      <c r="U151" s="1" t="n">
        <f aca="false">SUM(P151:T151)</f>
        <v>9.16181715</v>
      </c>
      <c r="V151" s="1" t="n">
        <f aca="false">J151-O151-U151</f>
        <v>1688.33818285</v>
      </c>
      <c r="W151" s="1" t="n">
        <f aca="false">W150+V151</f>
        <v>28216.55208563</v>
      </c>
    </row>
    <row r="152" customFormat="false" ht="15" hidden="false" customHeight="false" outlineLevel="0" collapsed="false">
      <c r="A152" s="1" t="n">
        <f aca="false">A148+1</f>
        <v>38.3</v>
      </c>
      <c r="B152" s="4" t="n">
        <f aca="false">B148+7</f>
        <v>44855</v>
      </c>
      <c r="C152" s="12" t="n">
        <f aca="false">C148+7</f>
        <v>44861</v>
      </c>
      <c r="D152" s="1" t="n">
        <f aca="false">INDEX(Nifty!$A$3:$K$253,MATCH('Iron Condor (Hedge)'!B152,Nifty!$A$3:$A$253),Nifty!$L$255)</f>
        <v>18100</v>
      </c>
      <c r="E152" s="1" t="str">
        <f aca="false">E148</f>
        <v>CE</v>
      </c>
      <c r="F152" s="1" t="str">
        <f aca="false">F148</f>
        <v>BUY</v>
      </c>
      <c r="G152" s="14" t="n">
        <v>3.15</v>
      </c>
      <c r="I152" s="14" t="n">
        <v>0.15</v>
      </c>
      <c r="J152" s="14" t="n">
        <f aca="false">IF(F152="SELL",(G152-I152)*50,(I152-G152)*50)</f>
        <v>-150</v>
      </c>
      <c r="L152" s="14" t="n">
        <f aca="false">J152+L151</f>
        <v>35612.5</v>
      </c>
      <c r="N152" s="1" t="n">
        <v>20</v>
      </c>
      <c r="O152" s="1" t="n">
        <f aca="false">N152*2</f>
        <v>40</v>
      </c>
      <c r="P152" s="1" t="n">
        <f aca="false">IF(F152="SELL",G152*50*0.05%,I152*50*0.05%)</f>
        <v>0.00375</v>
      </c>
      <c r="Q152" s="1" t="n">
        <f aca="false">(G152+I152)*50*0.053%</f>
        <v>0.08745</v>
      </c>
      <c r="R152" s="1" t="n">
        <f aca="false">(O152+S152+Q152)*18%</f>
        <v>7.2157707</v>
      </c>
      <c r="S152" s="1" t="n">
        <f aca="false">(10/10000000)*(G152+I152)*50</f>
        <v>0.000165</v>
      </c>
      <c r="T152" s="1" t="n">
        <f aca="false">IF(F152="SELL",I152*0.003%,G152*0.003%)</f>
        <v>9.45E-005</v>
      </c>
      <c r="U152" s="1" t="n">
        <f aca="false">SUM(P152:T152)</f>
        <v>7.3072302</v>
      </c>
      <c r="V152" s="1" t="n">
        <f aca="false">J152-O152-U152</f>
        <v>-197.3072302</v>
      </c>
      <c r="W152" s="1" t="n">
        <f aca="false">W151+V152</f>
        <v>28019.24485543</v>
      </c>
    </row>
    <row r="153" customFormat="false" ht="15" hidden="false" customHeight="false" outlineLevel="0" collapsed="false">
      <c r="A153" s="16" t="n">
        <f aca="false">A149+1</f>
        <v>38.4</v>
      </c>
      <c r="B153" s="17" t="n">
        <f aca="false">B149+7</f>
        <v>44855</v>
      </c>
      <c r="C153" s="18" t="n">
        <f aca="false">C149+7</f>
        <v>44861</v>
      </c>
      <c r="D153" s="16" t="n">
        <f aca="false">INDEX(Nifty!$A$4:$K$254,MATCH('Iron Condor (Hedge)'!B153,Nifty!$A$4:$A$254),Nifty!$L$256)</f>
        <v>17050</v>
      </c>
      <c r="E153" s="16" t="str">
        <f aca="false">E149</f>
        <v>PE</v>
      </c>
      <c r="F153" s="16" t="str">
        <f aca="false">F149</f>
        <v>BUY</v>
      </c>
      <c r="G153" s="16" t="n">
        <v>10.95</v>
      </c>
      <c r="H153" s="16" t="n">
        <f aca="false">G150+G151-G152-G153</f>
        <v>38.65</v>
      </c>
      <c r="I153" s="16" t="n">
        <v>0.15</v>
      </c>
      <c r="J153" s="16" t="n">
        <f aca="false">IF(F153="SELL",(G153-I153)*50,(I153-G153)*50)</f>
        <v>-540</v>
      </c>
      <c r="K153" s="16" t="n">
        <f aca="false">SUM(J150:J153)</f>
        <v>1940</v>
      </c>
      <c r="L153" s="14" t="n">
        <f aca="false">J153+L152</f>
        <v>35072.5</v>
      </c>
      <c r="M153" s="1" t="n">
        <f aca="false">IF(K153+M149&lt;0,K153+M149,0)</f>
        <v>-1972.5</v>
      </c>
      <c r="N153" s="1" t="n">
        <v>20</v>
      </c>
      <c r="O153" s="1" t="n">
        <f aca="false">N153*2</f>
        <v>40</v>
      </c>
      <c r="P153" s="1" t="n">
        <f aca="false">IF(F153="SELL",G153*50*0.05%,I153*50*0.05%)</f>
        <v>0.00375</v>
      </c>
      <c r="Q153" s="1" t="n">
        <f aca="false">(G153+I153)*50*0.053%</f>
        <v>0.29415</v>
      </c>
      <c r="R153" s="1" t="n">
        <f aca="false">(O153+S153+Q153)*18%</f>
        <v>7.2530469</v>
      </c>
      <c r="S153" s="1" t="n">
        <f aca="false">(10/10000000)*(G153+I153)*50</f>
        <v>0.000555</v>
      </c>
      <c r="T153" s="1" t="n">
        <f aca="false">IF(F153="SELL",I153*0.003%,G153*0.003%)</f>
        <v>0.0003285</v>
      </c>
      <c r="U153" s="1" t="n">
        <f aca="false">SUM(P153:T153)</f>
        <v>7.5518304</v>
      </c>
      <c r="V153" s="1" t="n">
        <f aca="false">J153-O153-U153</f>
        <v>-587.5518304</v>
      </c>
      <c r="W153" s="1" t="n">
        <f aca="false">W152+V153</f>
        <v>27431.69302503</v>
      </c>
    </row>
    <row r="154" customFormat="false" ht="15" hidden="false" customHeight="false" outlineLevel="0" collapsed="false">
      <c r="A154" s="1" t="n">
        <f aca="false">A150+1</f>
        <v>39.1</v>
      </c>
      <c r="B154" s="4" t="n">
        <f aca="false">B150+7</f>
        <v>44862</v>
      </c>
      <c r="C154" s="12" t="n">
        <f aca="false">C150+7</f>
        <v>44868</v>
      </c>
      <c r="D154" s="1" t="n">
        <f aca="false">INDEX(Nifty!$A$1:$K$251,MATCH('Iron Condor (Hedge)'!B154,Nifty!$A$1:$A$251),Nifty!$L$253)</f>
        <v>18050</v>
      </c>
      <c r="E154" s="1" t="str">
        <f aca="false">E150</f>
        <v>CE</v>
      </c>
      <c r="F154" s="1" t="str">
        <f aca="false">F150</f>
        <v>SELL</v>
      </c>
      <c r="G154" s="14" t="n">
        <v>31.45</v>
      </c>
      <c r="I154" s="14" t="n">
        <v>6.05</v>
      </c>
      <c r="J154" s="14" t="n">
        <f aca="false">IF(F154="SELL",(G154-I154)*50,(I154-G154)*50)</f>
        <v>1270</v>
      </c>
      <c r="L154" s="14" t="n">
        <f aca="false">J154+L153</f>
        <v>36342.5</v>
      </c>
      <c r="N154" s="1" t="n">
        <v>20</v>
      </c>
      <c r="O154" s="1" t="n">
        <f aca="false">N154*2</f>
        <v>40</v>
      </c>
      <c r="P154" s="1" t="n">
        <f aca="false">IF(F154="SELL",G154*50*0.05%,I154*50*0.05%)</f>
        <v>0.78625</v>
      </c>
      <c r="Q154" s="1" t="n">
        <f aca="false">(G154+I154)*50*0.053%</f>
        <v>0.99375</v>
      </c>
      <c r="R154" s="1" t="n">
        <f aca="false">(O154+S154+Q154)*18%</f>
        <v>7.3792125</v>
      </c>
      <c r="S154" s="1" t="n">
        <f aca="false">(10/10000000)*(G154+I154)*50</f>
        <v>0.001875</v>
      </c>
      <c r="T154" s="1" t="n">
        <f aca="false">IF(F154="SELL",I154*0.003%,G154*0.003%)</f>
        <v>0.0001815</v>
      </c>
      <c r="U154" s="1" t="n">
        <f aca="false">SUM(P154:T154)</f>
        <v>9.161269</v>
      </c>
      <c r="V154" s="1" t="n">
        <f aca="false">J154-O154-U154</f>
        <v>1220.838731</v>
      </c>
      <c r="W154" s="1" t="n">
        <f aca="false">W153+V154</f>
        <v>28652.53175603</v>
      </c>
    </row>
    <row r="155" customFormat="false" ht="15" hidden="false" customHeight="false" outlineLevel="0" collapsed="false">
      <c r="A155" s="1" t="n">
        <f aca="false">A151+1</f>
        <v>39.2</v>
      </c>
      <c r="B155" s="4" t="n">
        <f aca="false">B151+7</f>
        <v>44862</v>
      </c>
      <c r="C155" s="12" t="n">
        <f aca="false">C151+7</f>
        <v>44868</v>
      </c>
      <c r="D155" s="1" t="n">
        <f aca="false">INDEX(Nifty!$A$2:$K$252,MATCH('Iron Condor (Hedge)'!B155,Nifty!$A$2:$A$252),Nifty!$L$254)</f>
        <v>17500</v>
      </c>
      <c r="E155" s="1" t="str">
        <f aca="false">E151</f>
        <v>PE</v>
      </c>
      <c r="F155" s="1" t="str">
        <f aca="false">F151</f>
        <v>SELL</v>
      </c>
      <c r="G155" s="14" t="n">
        <v>36.3</v>
      </c>
      <c r="I155" s="14" t="n">
        <v>0.1</v>
      </c>
      <c r="J155" s="14" t="n">
        <f aca="false">IF(F155="SELL",(G155-I155)*50,(I155-G155)*50)</f>
        <v>1810</v>
      </c>
      <c r="L155" s="14" t="n">
        <f aca="false">J155+L154</f>
        <v>38152.5</v>
      </c>
      <c r="N155" s="1" t="n">
        <v>20</v>
      </c>
      <c r="O155" s="1" t="n">
        <f aca="false">N155*2</f>
        <v>40</v>
      </c>
      <c r="P155" s="1" t="n">
        <f aca="false">IF(F155="SELL",G155*50*0.05%,I155*50*0.05%)</f>
        <v>0.9075</v>
      </c>
      <c r="Q155" s="1" t="n">
        <f aca="false">(G155+I155)*50*0.053%</f>
        <v>0.9646</v>
      </c>
      <c r="R155" s="1" t="n">
        <f aca="false">(O155+S155+Q155)*18%</f>
        <v>7.3739556</v>
      </c>
      <c r="S155" s="1" t="n">
        <f aca="false">(10/10000000)*(G155+I155)*50</f>
        <v>0.00182</v>
      </c>
      <c r="T155" s="1" t="n">
        <f aca="false">IF(F155="SELL",I155*0.003%,G155*0.003%)</f>
        <v>3E-006</v>
      </c>
      <c r="U155" s="1" t="n">
        <f aca="false">SUM(P155:T155)</f>
        <v>9.2478786</v>
      </c>
      <c r="V155" s="1" t="n">
        <f aca="false">J155-O155-U155</f>
        <v>1760.7521214</v>
      </c>
      <c r="W155" s="1" t="n">
        <f aca="false">W154+V155</f>
        <v>30413.28387743</v>
      </c>
    </row>
    <row r="156" customFormat="false" ht="15" hidden="false" customHeight="false" outlineLevel="0" collapsed="false">
      <c r="A156" s="1" t="n">
        <f aca="false">A152+1</f>
        <v>39.3</v>
      </c>
      <c r="B156" s="4" t="n">
        <f aca="false">B152+7</f>
        <v>44862</v>
      </c>
      <c r="C156" s="12" t="n">
        <f aca="false">C152+7</f>
        <v>44868</v>
      </c>
      <c r="D156" s="1" t="n">
        <f aca="false">INDEX(Nifty!$A$3:$K$253,MATCH('Iron Condor (Hedge)'!B156,Nifty!$A$3:$A$253),Nifty!$L$255)</f>
        <v>18300</v>
      </c>
      <c r="E156" s="1" t="str">
        <f aca="false">E152</f>
        <v>CE</v>
      </c>
      <c r="F156" s="1" t="str">
        <f aca="false">F152</f>
        <v>BUY</v>
      </c>
      <c r="G156" s="14" t="n">
        <v>4.1</v>
      </c>
      <c r="I156" s="14" t="n">
        <v>0.1</v>
      </c>
      <c r="J156" s="14" t="n">
        <f aca="false">IF(F156="SELL",(G156-I156)*50,(I156-G156)*50)</f>
        <v>-200</v>
      </c>
      <c r="L156" s="14" t="n">
        <f aca="false">J156+L155</f>
        <v>37952.5</v>
      </c>
      <c r="N156" s="1" t="n">
        <v>20</v>
      </c>
      <c r="O156" s="1" t="n">
        <f aca="false">N156*2</f>
        <v>40</v>
      </c>
      <c r="P156" s="1" t="n">
        <f aca="false">IF(F156="SELL",G156*50*0.05%,I156*50*0.05%)</f>
        <v>0.0025</v>
      </c>
      <c r="Q156" s="1" t="n">
        <f aca="false">(G156+I156)*50*0.053%</f>
        <v>0.1113</v>
      </c>
      <c r="R156" s="1" t="n">
        <f aca="false">(O156+S156+Q156)*18%</f>
        <v>7.2200718</v>
      </c>
      <c r="S156" s="1" t="n">
        <f aca="false">(10/10000000)*(G156+I156)*50</f>
        <v>0.00021</v>
      </c>
      <c r="T156" s="1" t="n">
        <f aca="false">IF(F156="SELL",I156*0.003%,G156*0.003%)</f>
        <v>0.000123</v>
      </c>
      <c r="U156" s="1" t="n">
        <f aca="false">SUM(P156:T156)</f>
        <v>7.3342048</v>
      </c>
      <c r="V156" s="1" t="n">
        <f aca="false">J156-O156-U156</f>
        <v>-247.3342048</v>
      </c>
      <c r="W156" s="1" t="n">
        <f aca="false">W155+V156</f>
        <v>30165.94967263</v>
      </c>
    </row>
    <row r="157" customFormat="false" ht="15" hidden="false" customHeight="false" outlineLevel="0" collapsed="false">
      <c r="A157" s="16" t="n">
        <f aca="false">A153+1</f>
        <v>39.4</v>
      </c>
      <c r="B157" s="17" t="n">
        <f aca="false">B153+7</f>
        <v>44862</v>
      </c>
      <c r="C157" s="18" t="n">
        <f aca="false">C153+7</f>
        <v>44868</v>
      </c>
      <c r="D157" s="16" t="n">
        <f aca="false">INDEX(Nifty!$A$4:$K$254,MATCH('Iron Condor (Hedge)'!B157,Nifty!$A$4:$A$254),Nifty!$L$256)</f>
        <v>17250</v>
      </c>
      <c r="E157" s="16" t="str">
        <f aca="false">E153</f>
        <v>PE</v>
      </c>
      <c r="F157" s="16" t="str">
        <f aca="false">F153</f>
        <v>BUY</v>
      </c>
      <c r="G157" s="16" t="n">
        <v>10.45</v>
      </c>
      <c r="H157" s="16" t="n">
        <f aca="false">G154+G155-G156-G157</f>
        <v>53.2</v>
      </c>
      <c r="I157" s="16" t="n">
        <v>0.05</v>
      </c>
      <c r="J157" s="16" t="n">
        <f aca="false">IF(F157="SELL",(G157-I157)*50,(I157-G157)*50)</f>
        <v>-520</v>
      </c>
      <c r="K157" s="16" t="n">
        <f aca="false">SUM(J154:J157)</f>
        <v>2360</v>
      </c>
      <c r="L157" s="14" t="n">
        <f aca="false">J157+L156</f>
        <v>37432.5</v>
      </c>
      <c r="M157" s="1" t="n">
        <f aca="false">IF(K157+M153&lt;0,K157+M153,0)</f>
        <v>0</v>
      </c>
      <c r="N157" s="1" t="n">
        <v>20</v>
      </c>
      <c r="O157" s="1" t="n">
        <f aca="false">N157*2</f>
        <v>40</v>
      </c>
      <c r="P157" s="1" t="n">
        <f aca="false">IF(F157="SELL",G157*50*0.05%,I157*50*0.05%)</f>
        <v>0.00125</v>
      </c>
      <c r="Q157" s="1" t="n">
        <f aca="false">(G157+I157)*50*0.053%</f>
        <v>0.27825</v>
      </c>
      <c r="R157" s="1" t="n">
        <f aca="false">(O157+S157+Q157)*18%</f>
        <v>7.2501795</v>
      </c>
      <c r="S157" s="1" t="n">
        <f aca="false">(10/10000000)*(G157+I157)*50</f>
        <v>0.000525</v>
      </c>
      <c r="T157" s="1" t="n">
        <f aca="false">IF(F157="SELL",I157*0.003%,G157*0.003%)</f>
        <v>0.0003135</v>
      </c>
      <c r="U157" s="1" t="n">
        <f aca="false">SUM(P157:T157)</f>
        <v>7.530518</v>
      </c>
      <c r="V157" s="1" t="n">
        <f aca="false">J157-O157-U157</f>
        <v>-567.530518</v>
      </c>
      <c r="W157" s="1" t="n">
        <f aca="false">W156+V157</f>
        <v>29598.41915463</v>
      </c>
    </row>
    <row r="158" customFormat="false" ht="15" hidden="false" customHeight="false" outlineLevel="0" collapsed="false">
      <c r="A158" s="1" t="n">
        <f aca="false">A154+1</f>
        <v>40.1</v>
      </c>
      <c r="B158" s="4" t="n">
        <f aca="false">B154+7</f>
        <v>44869</v>
      </c>
      <c r="C158" s="12" t="n">
        <f aca="false">C154+7</f>
        <v>44875</v>
      </c>
      <c r="D158" s="1" t="n">
        <f aca="false">INDEX(Nifty!$A$1:$K$251,MATCH('Iron Condor (Hedge)'!B158,Nifty!$A$1:$A$251),Nifty!$L$253)</f>
        <v>18400</v>
      </c>
      <c r="E158" s="1" t="str">
        <f aca="false">E154</f>
        <v>CE</v>
      </c>
      <c r="F158" s="1" t="str">
        <f aca="false">F154</f>
        <v>SELL</v>
      </c>
      <c r="G158" s="14" t="n">
        <v>26.65</v>
      </c>
      <c r="I158" s="14" t="n">
        <v>0.1</v>
      </c>
      <c r="J158" s="14" t="n">
        <f aca="false">IF(F158="SELL",(G158-I158)*50,(I158-G158)*50)</f>
        <v>1327.5</v>
      </c>
      <c r="L158" s="14" t="n">
        <f aca="false">J158+L157</f>
        <v>38760</v>
      </c>
      <c r="N158" s="1" t="n">
        <v>20</v>
      </c>
      <c r="O158" s="1" t="n">
        <f aca="false">N158*2</f>
        <v>40</v>
      </c>
      <c r="P158" s="1" t="n">
        <f aca="false">IF(F158="SELL",G158*50*0.05%,I158*50*0.05%)</f>
        <v>0.66625</v>
      </c>
      <c r="Q158" s="1" t="n">
        <f aca="false">(G158+I158)*50*0.053%</f>
        <v>0.708875</v>
      </c>
      <c r="R158" s="1" t="n">
        <f aca="false">(O158+S158+Q158)*18%</f>
        <v>7.32783825</v>
      </c>
      <c r="S158" s="1" t="n">
        <f aca="false">(10/10000000)*(G158+I158)*50</f>
        <v>0.0013375</v>
      </c>
      <c r="T158" s="1" t="n">
        <f aca="false">IF(F158="SELL",I158*0.003%,G158*0.003%)</f>
        <v>3E-006</v>
      </c>
      <c r="U158" s="1" t="n">
        <f aca="false">SUM(P158:T158)</f>
        <v>8.70430375</v>
      </c>
      <c r="V158" s="1" t="n">
        <f aca="false">J158-O158-U158</f>
        <v>1278.79569625</v>
      </c>
      <c r="W158" s="1" t="n">
        <f aca="false">W157+V158</f>
        <v>30877.21485088</v>
      </c>
    </row>
    <row r="159" customFormat="false" ht="15" hidden="false" customHeight="false" outlineLevel="0" collapsed="false">
      <c r="A159" s="1" t="n">
        <f aca="false">A155+1</f>
        <v>40.2</v>
      </c>
      <c r="B159" s="4" t="n">
        <f aca="false">B155+7</f>
        <v>44869</v>
      </c>
      <c r="C159" s="12" t="n">
        <f aca="false">C155+7</f>
        <v>44875</v>
      </c>
      <c r="D159" s="1" t="n">
        <f aca="false">INDEX(Nifty!$A$2:$K$252,MATCH('Iron Condor (Hedge)'!B159,Nifty!$A$2:$A$252),Nifty!$L$254)</f>
        <v>17850</v>
      </c>
      <c r="E159" s="1" t="str">
        <f aca="false">E155</f>
        <v>PE</v>
      </c>
      <c r="F159" s="1" t="str">
        <f aca="false">F155</f>
        <v>SELL</v>
      </c>
      <c r="G159" s="14" t="n">
        <v>29.7</v>
      </c>
      <c r="I159" s="14" t="n">
        <v>0.05</v>
      </c>
      <c r="J159" s="14" t="n">
        <f aca="false">IF(F159="SELL",(G159-I159)*50,(I159-G159)*50)</f>
        <v>1482.5</v>
      </c>
      <c r="L159" s="14" t="n">
        <f aca="false">J159+L158</f>
        <v>40242.5</v>
      </c>
      <c r="N159" s="1" t="n">
        <v>20</v>
      </c>
      <c r="O159" s="1" t="n">
        <f aca="false">N159*2</f>
        <v>40</v>
      </c>
      <c r="P159" s="1" t="n">
        <f aca="false">IF(F159="SELL",G159*50*0.05%,I159*50*0.05%)</f>
        <v>0.7425</v>
      </c>
      <c r="Q159" s="1" t="n">
        <f aca="false">(G159+I159)*50*0.053%</f>
        <v>0.788375</v>
      </c>
      <c r="R159" s="1" t="n">
        <f aca="false">(O159+S159+Q159)*18%</f>
        <v>7.34217525</v>
      </c>
      <c r="S159" s="1" t="n">
        <f aca="false">(10/10000000)*(G159+I159)*50</f>
        <v>0.0014875</v>
      </c>
      <c r="T159" s="1" t="n">
        <f aca="false">IF(F159="SELL",I159*0.003%,G159*0.003%)</f>
        <v>1.5E-006</v>
      </c>
      <c r="U159" s="1" t="n">
        <f aca="false">SUM(P159:T159)</f>
        <v>8.87453925</v>
      </c>
      <c r="V159" s="1" t="n">
        <f aca="false">J159-O159-U159</f>
        <v>1433.62546075</v>
      </c>
      <c r="W159" s="1" t="n">
        <f aca="false">W158+V159</f>
        <v>32310.84031163</v>
      </c>
    </row>
    <row r="160" customFormat="false" ht="15" hidden="false" customHeight="false" outlineLevel="0" collapsed="false">
      <c r="A160" s="1" t="n">
        <f aca="false">A156+1</f>
        <v>40.3</v>
      </c>
      <c r="B160" s="4" t="n">
        <f aca="false">B156+7</f>
        <v>44869</v>
      </c>
      <c r="C160" s="12" t="n">
        <f aca="false">C156+7</f>
        <v>44875</v>
      </c>
      <c r="D160" s="1" t="n">
        <f aca="false">INDEX(Nifty!$A$3:$K$253,MATCH('Iron Condor (Hedge)'!B160,Nifty!$A$3:$A$253),Nifty!$L$255)</f>
        <v>18650</v>
      </c>
      <c r="E160" s="1" t="str">
        <f aca="false">E156</f>
        <v>CE</v>
      </c>
      <c r="F160" s="1" t="str">
        <f aca="false">F156</f>
        <v>BUY</v>
      </c>
      <c r="G160" s="14" t="n">
        <v>3.6</v>
      </c>
      <c r="I160" s="14" t="n">
        <v>0.05</v>
      </c>
      <c r="J160" s="14" t="n">
        <f aca="false">IF(F160="SELL",(G160-I160)*50,(I160-G160)*50)</f>
        <v>-177.5</v>
      </c>
      <c r="L160" s="14" t="n">
        <f aca="false">J160+L159</f>
        <v>40065</v>
      </c>
      <c r="N160" s="1" t="n">
        <v>20</v>
      </c>
      <c r="O160" s="1" t="n">
        <f aca="false">N160*2</f>
        <v>40</v>
      </c>
      <c r="P160" s="1" t="n">
        <f aca="false">IF(F160="SELL",G160*50*0.05%,I160*50*0.05%)</f>
        <v>0.00125</v>
      </c>
      <c r="Q160" s="1" t="n">
        <f aca="false">(G160+I160)*50*0.053%</f>
        <v>0.096725</v>
      </c>
      <c r="R160" s="1" t="n">
        <f aca="false">(O160+S160+Q160)*18%</f>
        <v>7.21744335</v>
      </c>
      <c r="S160" s="1" t="n">
        <f aca="false">(10/10000000)*(G160+I160)*50</f>
        <v>0.0001825</v>
      </c>
      <c r="T160" s="1" t="n">
        <f aca="false">IF(F160="SELL",I160*0.003%,G160*0.003%)</f>
        <v>0.000108</v>
      </c>
      <c r="U160" s="1" t="n">
        <f aca="false">SUM(P160:T160)</f>
        <v>7.31570885</v>
      </c>
      <c r="V160" s="1" t="n">
        <f aca="false">J160-O160-U160</f>
        <v>-224.81570885</v>
      </c>
      <c r="W160" s="1" t="n">
        <f aca="false">W159+V160</f>
        <v>32086.02460278</v>
      </c>
    </row>
    <row r="161" customFormat="false" ht="15" hidden="false" customHeight="false" outlineLevel="0" collapsed="false">
      <c r="A161" s="16" t="n">
        <f aca="false">A157+1</f>
        <v>40.4</v>
      </c>
      <c r="B161" s="17" t="n">
        <f aca="false">B157+7</f>
        <v>44869</v>
      </c>
      <c r="C161" s="18" t="n">
        <f aca="false">C157+7</f>
        <v>44875</v>
      </c>
      <c r="D161" s="16" t="n">
        <f aca="false">INDEX(Nifty!$A$4:$K$254,MATCH('Iron Condor (Hedge)'!B161,Nifty!$A$4:$A$254),Nifty!$L$256)</f>
        <v>17600</v>
      </c>
      <c r="E161" s="16" t="str">
        <f aca="false">E157</f>
        <v>PE</v>
      </c>
      <c r="F161" s="16" t="str">
        <f aca="false">F157</f>
        <v>BUY</v>
      </c>
      <c r="G161" s="16" t="n">
        <v>8.15</v>
      </c>
      <c r="H161" s="16" t="n">
        <f aca="false">G158+G159-G160-G161</f>
        <v>44.6</v>
      </c>
      <c r="I161" s="16" t="n">
        <v>0.05</v>
      </c>
      <c r="J161" s="16" t="n">
        <f aca="false">IF(F161="SELL",(G161-I161)*50,(I161-G161)*50)</f>
        <v>-405</v>
      </c>
      <c r="K161" s="16" t="n">
        <f aca="false">SUM(J158:J161)</f>
        <v>2227.5</v>
      </c>
      <c r="L161" s="14" t="n">
        <f aca="false">J161+L160</f>
        <v>39660</v>
      </c>
      <c r="M161" s="1" t="n">
        <f aca="false">IF(K161+M157&lt;0,K161+M157,0)</f>
        <v>0</v>
      </c>
      <c r="N161" s="1" t="n">
        <v>20</v>
      </c>
      <c r="O161" s="1" t="n">
        <f aca="false">N161*2</f>
        <v>40</v>
      </c>
      <c r="P161" s="1" t="n">
        <f aca="false">IF(F161="SELL",G161*50*0.05%,I161*50*0.05%)</f>
        <v>0.00125</v>
      </c>
      <c r="Q161" s="1" t="n">
        <f aca="false">(G161+I161)*50*0.053%</f>
        <v>0.2173</v>
      </c>
      <c r="R161" s="1" t="n">
        <f aca="false">(O161+S161+Q161)*18%</f>
        <v>7.2391878</v>
      </c>
      <c r="S161" s="1" t="n">
        <f aca="false">(10/10000000)*(G161+I161)*50</f>
        <v>0.00041</v>
      </c>
      <c r="T161" s="1" t="n">
        <f aca="false">IF(F161="SELL",I161*0.003%,G161*0.003%)</f>
        <v>0.0002445</v>
      </c>
      <c r="U161" s="1" t="n">
        <f aca="false">SUM(P161:T161)</f>
        <v>7.4583923</v>
      </c>
      <c r="V161" s="1" t="n">
        <f aca="false">J161-O161-U161</f>
        <v>-452.4583923</v>
      </c>
      <c r="W161" s="1" t="n">
        <f aca="false">W160+V161</f>
        <v>31633.56621048</v>
      </c>
    </row>
    <row r="162" customFormat="false" ht="15" hidden="false" customHeight="false" outlineLevel="0" collapsed="false">
      <c r="A162" s="1" t="n">
        <f aca="false">A158+1</f>
        <v>41.1</v>
      </c>
      <c r="B162" s="4" t="n">
        <f aca="false">B158+7</f>
        <v>44876</v>
      </c>
      <c r="C162" s="12" t="n">
        <f aca="false">C158+7</f>
        <v>44882</v>
      </c>
      <c r="D162" s="1" t="n">
        <f aca="false">INDEX(Nifty!$A$1:$K$251,MATCH('Iron Condor (Hedge)'!B162,Nifty!$A$1:$A$251),Nifty!$L$253)</f>
        <v>18600</v>
      </c>
      <c r="E162" s="1" t="str">
        <f aca="false">E158</f>
        <v>CE</v>
      </c>
      <c r="F162" s="1" t="str">
        <f aca="false">F158</f>
        <v>SELL</v>
      </c>
      <c r="G162" s="14" t="n">
        <v>24.15</v>
      </c>
      <c r="I162" s="14" t="n">
        <v>0.05</v>
      </c>
      <c r="J162" s="14" t="n">
        <f aca="false">IF(F162="SELL",(G162-I162)*50,(I162-G162)*50)</f>
        <v>1205</v>
      </c>
      <c r="L162" s="14" t="n">
        <f aca="false">J162+L161</f>
        <v>40865</v>
      </c>
      <c r="N162" s="1" t="n">
        <v>20</v>
      </c>
      <c r="O162" s="1" t="n">
        <f aca="false">N162*2</f>
        <v>40</v>
      </c>
      <c r="P162" s="1" t="n">
        <f aca="false">IF(F162="SELL",G162*50*0.05%,I162*50*0.05%)</f>
        <v>0.60375</v>
      </c>
      <c r="Q162" s="1" t="n">
        <f aca="false">(G162+I162)*50*0.053%</f>
        <v>0.6413</v>
      </c>
      <c r="R162" s="1" t="n">
        <f aca="false">(O162+S162+Q162)*18%</f>
        <v>7.3156518</v>
      </c>
      <c r="S162" s="1" t="n">
        <f aca="false">(10/10000000)*(G162+I162)*50</f>
        <v>0.00121</v>
      </c>
      <c r="T162" s="1" t="n">
        <f aca="false">IF(F162="SELL",I162*0.003%,G162*0.003%)</f>
        <v>1.5E-006</v>
      </c>
      <c r="U162" s="1" t="n">
        <f aca="false">SUM(P162:T162)</f>
        <v>8.5619133</v>
      </c>
      <c r="V162" s="1" t="n">
        <f aca="false">J162-O162-U162</f>
        <v>1156.4380867</v>
      </c>
      <c r="W162" s="1" t="n">
        <f aca="false">W161+V162</f>
        <v>32790.00429718</v>
      </c>
    </row>
    <row r="163" customFormat="false" ht="15" hidden="false" customHeight="false" outlineLevel="0" collapsed="false">
      <c r="A163" s="1" t="n">
        <f aca="false">A159+1</f>
        <v>41.2</v>
      </c>
      <c r="B163" s="4" t="n">
        <f aca="false">B159+7</f>
        <v>44876</v>
      </c>
      <c r="C163" s="12" t="n">
        <f aca="false">C159+7</f>
        <v>44882</v>
      </c>
      <c r="D163" s="1" t="n">
        <f aca="false">INDEX(Nifty!$A$2:$K$252,MATCH('Iron Condor (Hedge)'!B163,Nifty!$A$2:$A$252),Nifty!$L$254)</f>
        <v>18050</v>
      </c>
      <c r="E163" s="1" t="str">
        <f aca="false">E159</f>
        <v>PE</v>
      </c>
      <c r="F163" s="1" t="str">
        <f aca="false">F159</f>
        <v>SELL</v>
      </c>
      <c r="G163" s="14" t="n">
        <v>23.4</v>
      </c>
      <c r="I163" s="14" t="n">
        <v>0.1</v>
      </c>
      <c r="J163" s="14" t="n">
        <f aca="false">IF(F163="SELL",(G163-I163)*50,(I163-G163)*50)</f>
        <v>1165</v>
      </c>
      <c r="L163" s="14" t="n">
        <f aca="false">J163+L162</f>
        <v>42030</v>
      </c>
      <c r="N163" s="1" t="n">
        <v>20</v>
      </c>
      <c r="O163" s="1" t="n">
        <f aca="false">N163*2</f>
        <v>40</v>
      </c>
      <c r="P163" s="1" t="n">
        <f aca="false">IF(F163="SELL",G163*50*0.05%,I163*50*0.05%)</f>
        <v>0.585</v>
      </c>
      <c r="Q163" s="1" t="n">
        <f aca="false">(G163+I163)*50*0.053%</f>
        <v>0.62275</v>
      </c>
      <c r="R163" s="1" t="n">
        <f aca="false">(O163+S163+Q163)*18%</f>
        <v>7.3123065</v>
      </c>
      <c r="S163" s="1" t="n">
        <f aca="false">(10/10000000)*(G163+I163)*50</f>
        <v>0.001175</v>
      </c>
      <c r="T163" s="1" t="n">
        <f aca="false">IF(F163="SELL",I163*0.003%,G163*0.003%)</f>
        <v>3E-006</v>
      </c>
      <c r="U163" s="1" t="n">
        <f aca="false">SUM(P163:T163)</f>
        <v>8.5212345</v>
      </c>
      <c r="V163" s="1" t="n">
        <f aca="false">J163-O163-U163</f>
        <v>1116.4787655</v>
      </c>
      <c r="W163" s="1" t="n">
        <f aca="false">W162+V163</f>
        <v>33906.48306268</v>
      </c>
    </row>
    <row r="164" customFormat="false" ht="15" hidden="false" customHeight="false" outlineLevel="0" collapsed="false">
      <c r="A164" s="1" t="n">
        <f aca="false">A160+1</f>
        <v>41.3</v>
      </c>
      <c r="B164" s="4" t="n">
        <f aca="false">B160+7</f>
        <v>44876</v>
      </c>
      <c r="C164" s="12" t="n">
        <f aca="false">C160+7</f>
        <v>44882</v>
      </c>
      <c r="D164" s="1" t="n">
        <f aca="false">INDEX(Nifty!$A$3:$K$253,MATCH('Iron Condor (Hedge)'!B164,Nifty!$A$3:$A$253),Nifty!$L$255)</f>
        <v>18850</v>
      </c>
      <c r="E164" s="1" t="str">
        <f aca="false">E160</f>
        <v>CE</v>
      </c>
      <c r="F164" s="1" t="str">
        <f aca="false">F160</f>
        <v>BUY</v>
      </c>
      <c r="G164" s="14" t="n">
        <v>4.3</v>
      </c>
      <c r="I164" s="14" t="n">
        <v>0.05</v>
      </c>
      <c r="J164" s="14" t="n">
        <f aca="false">IF(F164="SELL",(G164-I164)*50,(I164-G164)*50)</f>
        <v>-212.5</v>
      </c>
      <c r="L164" s="14" t="n">
        <f aca="false">J164+L163</f>
        <v>41817.5</v>
      </c>
      <c r="N164" s="1" t="n">
        <v>20</v>
      </c>
      <c r="O164" s="1" t="n">
        <f aca="false">N164*2</f>
        <v>40</v>
      </c>
      <c r="P164" s="1" t="n">
        <f aca="false">IF(F164="SELL",G164*50*0.05%,I164*50*0.05%)</f>
        <v>0.00125</v>
      </c>
      <c r="Q164" s="1" t="n">
        <f aca="false">(G164+I164)*50*0.053%</f>
        <v>0.115275</v>
      </c>
      <c r="R164" s="1" t="n">
        <f aca="false">(O164+S164+Q164)*18%</f>
        <v>7.22078865</v>
      </c>
      <c r="S164" s="1" t="n">
        <f aca="false">(10/10000000)*(G164+I164)*50</f>
        <v>0.0002175</v>
      </c>
      <c r="T164" s="1" t="n">
        <f aca="false">IF(F164="SELL",I164*0.003%,G164*0.003%)</f>
        <v>0.000129</v>
      </c>
      <c r="U164" s="1" t="n">
        <f aca="false">SUM(P164:T164)</f>
        <v>7.33766015</v>
      </c>
      <c r="V164" s="1" t="n">
        <f aca="false">J164-O164-U164</f>
        <v>-259.83766015</v>
      </c>
      <c r="W164" s="1" t="n">
        <f aca="false">W163+V164</f>
        <v>33646.64540253</v>
      </c>
    </row>
    <row r="165" customFormat="false" ht="15" hidden="false" customHeight="false" outlineLevel="0" collapsed="false">
      <c r="A165" s="16" t="n">
        <f aca="false">A161+1</f>
        <v>41.4</v>
      </c>
      <c r="B165" s="17" t="n">
        <f aca="false">B161+7</f>
        <v>44876</v>
      </c>
      <c r="C165" s="18" t="n">
        <f aca="false">C161+7</f>
        <v>44882</v>
      </c>
      <c r="D165" s="16" t="n">
        <f aca="false">INDEX(Nifty!$A$4:$K$254,MATCH('Iron Condor (Hedge)'!B165,Nifty!$A$4:$A$254),Nifty!$L$256)</f>
        <v>17800</v>
      </c>
      <c r="E165" s="16" t="str">
        <f aca="false">E161</f>
        <v>PE</v>
      </c>
      <c r="F165" s="16" t="str">
        <f aca="false">F161</f>
        <v>BUY</v>
      </c>
      <c r="G165" s="16" t="n">
        <v>7.25</v>
      </c>
      <c r="H165" s="16" t="n">
        <f aca="false">G162+G163-G164-G165</f>
        <v>36</v>
      </c>
      <c r="I165" s="16" t="n">
        <v>0.05</v>
      </c>
      <c r="J165" s="16" t="n">
        <f aca="false">IF(F165="SELL",(G165-I165)*50,(I165-G165)*50)</f>
        <v>-360</v>
      </c>
      <c r="K165" s="16" t="n">
        <f aca="false">SUM(J162:J165)</f>
        <v>1797.5</v>
      </c>
      <c r="L165" s="14" t="n">
        <f aca="false">J165+L164</f>
        <v>41457.5</v>
      </c>
      <c r="M165" s="1" t="n">
        <f aca="false">IF(K165+M161&lt;0,K165+M161,0)</f>
        <v>0</v>
      </c>
      <c r="N165" s="1" t="n">
        <v>20</v>
      </c>
      <c r="O165" s="1" t="n">
        <f aca="false">N165*2</f>
        <v>40</v>
      </c>
      <c r="P165" s="1" t="n">
        <f aca="false">IF(F165="SELL",G165*50*0.05%,I165*50*0.05%)</f>
        <v>0.00125</v>
      </c>
      <c r="Q165" s="1" t="n">
        <f aca="false">(G165+I165)*50*0.053%</f>
        <v>0.19345</v>
      </c>
      <c r="R165" s="1" t="n">
        <f aca="false">(O165+S165+Q165)*18%</f>
        <v>7.2348867</v>
      </c>
      <c r="S165" s="1" t="n">
        <f aca="false">(10/10000000)*(G165+I165)*50</f>
        <v>0.000365</v>
      </c>
      <c r="T165" s="1" t="n">
        <f aca="false">IF(F165="SELL",I165*0.003%,G165*0.003%)</f>
        <v>0.0002175</v>
      </c>
      <c r="U165" s="1" t="n">
        <f aca="false">SUM(P165:T165)</f>
        <v>7.4301692</v>
      </c>
      <c r="V165" s="1" t="n">
        <f aca="false">J165-O165-U165</f>
        <v>-407.4301692</v>
      </c>
      <c r="W165" s="1" t="n">
        <f aca="false">W164+V165</f>
        <v>33239.21523333</v>
      </c>
    </row>
    <row r="166" customFormat="false" ht="15" hidden="false" customHeight="false" outlineLevel="0" collapsed="false">
      <c r="A166" s="1" t="n">
        <f aca="false">A162+1</f>
        <v>42.1</v>
      </c>
      <c r="B166" s="4" t="n">
        <f aca="false">B162+7</f>
        <v>44883</v>
      </c>
      <c r="C166" s="12" t="n">
        <f aca="false">C162+7</f>
        <v>44889</v>
      </c>
      <c r="D166" s="1" t="n">
        <f aca="false">INDEX(Nifty!$A$1:$K$251,MATCH('Iron Condor (Hedge)'!B166,Nifty!$A$1:$A$251),Nifty!$L$253)</f>
        <v>18600</v>
      </c>
      <c r="E166" s="1" t="str">
        <f aca="false">E162</f>
        <v>CE</v>
      </c>
      <c r="F166" s="1" t="str">
        <f aca="false">F162</f>
        <v>SELL</v>
      </c>
      <c r="G166" s="14" t="n">
        <v>22.25</v>
      </c>
      <c r="I166" s="14" t="n">
        <v>0.1</v>
      </c>
      <c r="J166" s="14" t="n">
        <f aca="false">IF(F166="SELL",(G166-I166)*50,(I166-G166)*50)</f>
        <v>1107.5</v>
      </c>
      <c r="L166" s="14" t="n">
        <f aca="false">J166+L165</f>
        <v>42565</v>
      </c>
      <c r="N166" s="1" t="n">
        <v>20</v>
      </c>
      <c r="O166" s="1" t="n">
        <f aca="false">N166*2</f>
        <v>40</v>
      </c>
      <c r="P166" s="1" t="n">
        <f aca="false">IF(F166="SELL",G166*50*0.05%,I166*50*0.05%)</f>
        <v>0.55625</v>
      </c>
      <c r="Q166" s="1" t="n">
        <f aca="false">(G166+I166)*50*0.053%</f>
        <v>0.592275</v>
      </c>
      <c r="R166" s="1" t="n">
        <f aca="false">(O166+S166+Q166)*18%</f>
        <v>7.30681065</v>
      </c>
      <c r="S166" s="1" t="n">
        <f aca="false">(10/10000000)*(G166+I166)*50</f>
        <v>0.0011175</v>
      </c>
      <c r="T166" s="1" t="n">
        <f aca="false">IF(F166="SELL",I166*0.003%,G166*0.003%)</f>
        <v>3E-006</v>
      </c>
      <c r="U166" s="1" t="n">
        <f aca="false">SUM(P166:T166)</f>
        <v>8.45645615</v>
      </c>
      <c r="V166" s="1" t="n">
        <f aca="false">J166-O166-U166</f>
        <v>1059.04354385</v>
      </c>
      <c r="W166" s="1" t="n">
        <f aca="false">W165+V166</f>
        <v>34298.25877718</v>
      </c>
    </row>
    <row r="167" customFormat="false" ht="15" hidden="false" customHeight="false" outlineLevel="0" collapsed="false">
      <c r="A167" s="1" t="n">
        <f aca="false">A163+1</f>
        <v>42.2</v>
      </c>
      <c r="B167" s="4" t="n">
        <f aca="false">B163+7</f>
        <v>44883</v>
      </c>
      <c r="C167" s="12" t="n">
        <f aca="false">C163+7</f>
        <v>44889</v>
      </c>
      <c r="D167" s="1" t="n">
        <f aca="false">INDEX(Nifty!$A$2:$K$252,MATCH('Iron Condor (Hedge)'!B167,Nifty!$A$2:$A$252),Nifty!$L$254)</f>
        <v>18050</v>
      </c>
      <c r="E167" s="1" t="str">
        <f aca="false">E163</f>
        <v>PE</v>
      </c>
      <c r="F167" s="1" t="str">
        <f aca="false">F163</f>
        <v>SELL</v>
      </c>
      <c r="G167" s="14" t="n">
        <v>19.2</v>
      </c>
      <c r="I167" s="14" t="n">
        <v>0.2</v>
      </c>
      <c r="J167" s="14" t="n">
        <f aca="false">IF(F167="SELL",(G167-I167)*50,(I167-G167)*50)</f>
        <v>950</v>
      </c>
      <c r="L167" s="14" t="n">
        <f aca="false">J167+L166</f>
        <v>43515</v>
      </c>
      <c r="N167" s="1" t="n">
        <v>20</v>
      </c>
      <c r="O167" s="1" t="n">
        <f aca="false">N167*2</f>
        <v>40</v>
      </c>
      <c r="P167" s="1" t="n">
        <f aca="false">IF(F167="SELL",G167*50*0.05%,I167*50*0.05%)</f>
        <v>0.48</v>
      </c>
      <c r="Q167" s="1" t="n">
        <f aca="false">(G167+I167)*50*0.053%</f>
        <v>0.5141</v>
      </c>
      <c r="R167" s="1" t="n">
        <f aca="false">(O167+S167+Q167)*18%</f>
        <v>7.2927126</v>
      </c>
      <c r="S167" s="1" t="n">
        <f aca="false">(10/10000000)*(G167+I167)*50</f>
        <v>0.00097</v>
      </c>
      <c r="T167" s="1" t="n">
        <f aca="false">IF(F167="SELL",I167*0.003%,G167*0.003%)</f>
        <v>6E-006</v>
      </c>
      <c r="U167" s="1" t="n">
        <f aca="false">SUM(P167:T167)</f>
        <v>8.2877886</v>
      </c>
      <c r="V167" s="1" t="n">
        <f aca="false">J167-O167-U167</f>
        <v>901.7122114</v>
      </c>
      <c r="W167" s="1" t="n">
        <f aca="false">W166+V167</f>
        <v>35199.97098858</v>
      </c>
    </row>
    <row r="168" customFormat="false" ht="15" hidden="false" customHeight="false" outlineLevel="0" collapsed="false">
      <c r="A168" s="1" t="n">
        <f aca="false">A164+1</f>
        <v>42.3</v>
      </c>
      <c r="B168" s="4" t="n">
        <f aca="false">B164+7</f>
        <v>44883</v>
      </c>
      <c r="C168" s="12" t="n">
        <f aca="false">C164+7</f>
        <v>44889</v>
      </c>
      <c r="D168" s="1" t="n">
        <f aca="false">INDEX(Nifty!$A$3:$K$253,MATCH('Iron Condor (Hedge)'!B168,Nifty!$A$3:$A$253),Nifty!$L$255)</f>
        <v>18850</v>
      </c>
      <c r="E168" s="1" t="str">
        <f aca="false">E164</f>
        <v>CE</v>
      </c>
      <c r="F168" s="1" t="str">
        <f aca="false">F164</f>
        <v>BUY</v>
      </c>
      <c r="G168" s="14" t="n">
        <v>3.5</v>
      </c>
      <c r="I168" s="14" t="n">
        <v>0.05</v>
      </c>
      <c r="J168" s="14" t="n">
        <f aca="false">IF(F168="SELL",(G168-I168)*50,(I168-G168)*50)</f>
        <v>-172.5</v>
      </c>
      <c r="L168" s="14" t="n">
        <f aca="false">J168+L167</f>
        <v>43342.5</v>
      </c>
      <c r="N168" s="1" t="n">
        <v>20</v>
      </c>
      <c r="O168" s="1" t="n">
        <f aca="false">N168*2</f>
        <v>40</v>
      </c>
      <c r="P168" s="1" t="n">
        <f aca="false">IF(F168="SELL",G168*50*0.05%,I168*50*0.05%)</f>
        <v>0.00125</v>
      </c>
      <c r="Q168" s="1" t="n">
        <f aca="false">(G168+I168)*50*0.053%</f>
        <v>0.094075</v>
      </c>
      <c r="R168" s="1" t="n">
        <f aca="false">(O168+S168+Q168)*18%</f>
        <v>7.21696545</v>
      </c>
      <c r="S168" s="1" t="n">
        <f aca="false">(10/10000000)*(G168+I168)*50</f>
        <v>0.0001775</v>
      </c>
      <c r="T168" s="1" t="n">
        <f aca="false">IF(F168="SELL",I168*0.003%,G168*0.003%)</f>
        <v>0.000105</v>
      </c>
      <c r="U168" s="1" t="n">
        <f aca="false">SUM(P168:T168)</f>
        <v>7.31257295</v>
      </c>
      <c r="V168" s="1" t="n">
        <f aca="false">J168-O168-U168</f>
        <v>-219.81257295</v>
      </c>
      <c r="W168" s="1" t="n">
        <f aca="false">W167+V168</f>
        <v>34980.15841563</v>
      </c>
    </row>
    <row r="169" customFormat="false" ht="15" hidden="false" customHeight="false" outlineLevel="0" collapsed="false">
      <c r="A169" s="16" t="n">
        <f aca="false">A165+1</f>
        <v>42.4</v>
      </c>
      <c r="B169" s="17" t="n">
        <f aca="false">B165+7</f>
        <v>44883</v>
      </c>
      <c r="C169" s="18" t="n">
        <f aca="false">C165+7</f>
        <v>44889</v>
      </c>
      <c r="D169" s="16" t="n">
        <f aca="false">INDEX(Nifty!$A$4:$K$254,MATCH('Iron Condor (Hedge)'!B169,Nifty!$A$4:$A$254),Nifty!$L$256)</f>
        <v>17800</v>
      </c>
      <c r="E169" s="16" t="str">
        <f aca="false">E165</f>
        <v>PE</v>
      </c>
      <c r="F169" s="16" t="str">
        <f aca="false">F165</f>
        <v>BUY</v>
      </c>
      <c r="G169" s="16" t="n">
        <v>5.05</v>
      </c>
      <c r="H169" s="16" t="n">
        <f aca="false">G166+G167-G168-G169</f>
        <v>32.9</v>
      </c>
      <c r="I169" s="16" t="n">
        <v>0.1</v>
      </c>
      <c r="J169" s="16" t="n">
        <f aca="false">IF(F169="SELL",(G169-I169)*50,(I169-G169)*50)</f>
        <v>-247.5</v>
      </c>
      <c r="K169" s="16" t="n">
        <f aca="false">SUM(J166:J169)</f>
        <v>1637.5</v>
      </c>
      <c r="L169" s="14" t="n">
        <f aca="false">J169+L168</f>
        <v>43095</v>
      </c>
      <c r="M169" s="1" t="n">
        <f aca="false">IF(K169+M165&lt;0,K169+M165,0)</f>
        <v>0</v>
      </c>
      <c r="N169" s="1" t="n">
        <v>20</v>
      </c>
      <c r="O169" s="1" t="n">
        <f aca="false">N169*2</f>
        <v>40</v>
      </c>
      <c r="P169" s="1" t="n">
        <f aca="false">IF(F169="SELL",G169*50*0.05%,I169*50*0.05%)</f>
        <v>0.0025</v>
      </c>
      <c r="Q169" s="1" t="n">
        <f aca="false">(G169+I169)*50*0.053%</f>
        <v>0.136475</v>
      </c>
      <c r="R169" s="1" t="n">
        <f aca="false">(O169+S169+Q169)*18%</f>
        <v>7.22461185</v>
      </c>
      <c r="S169" s="1" t="n">
        <f aca="false">(10/10000000)*(G169+I169)*50</f>
        <v>0.0002575</v>
      </c>
      <c r="T169" s="1" t="n">
        <f aca="false">IF(F169="SELL",I169*0.003%,G169*0.003%)</f>
        <v>0.0001515</v>
      </c>
      <c r="U169" s="1" t="n">
        <f aca="false">SUM(P169:T169)</f>
        <v>7.36399585</v>
      </c>
      <c r="V169" s="1" t="n">
        <f aca="false">J169-O169-U169</f>
        <v>-294.86399585</v>
      </c>
      <c r="W169" s="1" t="n">
        <f aca="false">W168+V169</f>
        <v>34685.29441978</v>
      </c>
    </row>
    <row r="170" customFormat="false" ht="15" hidden="false" customHeight="false" outlineLevel="0" collapsed="false">
      <c r="A170" s="1" t="n">
        <f aca="false">A166+1</f>
        <v>43.1</v>
      </c>
      <c r="B170" s="4" t="n">
        <f aca="false">B166+7</f>
        <v>44890</v>
      </c>
      <c r="C170" s="12" t="n">
        <f aca="false">C166+7</f>
        <v>44896</v>
      </c>
      <c r="D170" s="1" t="n">
        <f aca="false">INDEX(Nifty!$A$1:$K$251,MATCH('Iron Condor (Hedge)'!B170,Nifty!$A$1:$A$251),Nifty!$L$253)</f>
        <v>18800</v>
      </c>
      <c r="E170" s="1" t="str">
        <f aca="false">E166</f>
        <v>CE</v>
      </c>
      <c r="F170" s="1" t="str">
        <f aca="false">F166</f>
        <v>SELL</v>
      </c>
      <c r="G170" s="14" t="n">
        <v>12</v>
      </c>
      <c r="I170" s="14" t="n">
        <v>12.25</v>
      </c>
      <c r="J170" s="14" t="n">
        <f aca="false">IF(F170="SELL",(G170-I170)*50,(I170-G170)*50)</f>
        <v>-12.5</v>
      </c>
      <c r="L170" s="14" t="n">
        <f aca="false">J170+L169</f>
        <v>43082.5</v>
      </c>
      <c r="N170" s="1" t="n">
        <v>20</v>
      </c>
      <c r="O170" s="1" t="n">
        <f aca="false">N170*2</f>
        <v>40</v>
      </c>
      <c r="P170" s="1" t="n">
        <f aca="false">IF(F170="SELL",G170*50*0.05%,I170*50*0.05%)</f>
        <v>0.3</v>
      </c>
      <c r="Q170" s="1" t="n">
        <f aca="false">(G170+I170)*50*0.053%</f>
        <v>0.642625</v>
      </c>
      <c r="R170" s="1" t="n">
        <f aca="false">(O170+S170+Q170)*18%</f>
        <v>7.31589075</v>
      </c>
      <c r="S170" s="1" t="n">
        <f aca="false">(10/10000000)*(G170+I170)*50</f>
        <v>0.0012125</v>
      </c>
      <c r="T170" s="1" t="n">
        <f aca="false">IF(F170="SELL",I170*0.003%,G170*0.003%)</f>
        <v>0.0003675</v>
      </c>
      <c r="U170" s="1" t="n">
        <f aca="false">SUM(P170:T170)</f>
        <v>8.26009575</v>
      </c>
      <c r="V170" s="1" t="n">
        <f aca="false">J170-O170-U170</f>
        <v>-60.76009575</v>
      </c>
      <c r="W170" s="1" t="n">
        <f aca="false">W169+V170</f>
        <v>34624.53432403</v>
      </c>
    </row>
    <row r="171" customFormat="false" ht="15" hidden="false" customHeight="false" outlineLevel="0" collapsed="false">
      <c r="A171" s="1" t="n">
        <f aca="false">A167+1</f>
        <v>43.2</v>
      </c>
      <c r="B171" s="4" t="n">
        <f aca="false">B167+7</f>
        <v>44890</v>
      </c>
      <c r="C171" s="12" t="n">
        <f aca="false">C167+7</f>
        <v>44896</v>
      </c>
      <c r="D171" s="1" t="n">
        <f aca="false">INDEX(Nifty!$A$2:$K$252,MATCH('Iron Condor (Hedge)'!B171,Nifty!$A$2:$A$252),Nifty!$L$254)</f>
        <v>18250</v>
      </c>
      <c r="E171" s="1" t="str">
        <f aca="false">E167</f>
        <v>PE</v>
      </c>
      <c r="F171" s="1" t="str">
        <f aca="false">F167</f>
        <v>SELL</v>
      </c>
      <c r="G171" s="14" t="n">
        <v>19.1</v>
      </c>
      <c r="I171" s="14" t="n">
        <v>0.15</v>
      </c>
      <c r="J171" s="14" t="n">
        <f aca="false">IF(F171="SELL",(G171-I171)*50,(I171-G171)*50)</f>
        <v>947.5</v>
      </c>
      <c r="L171" s="14" t="n">
        <f aca="false">J171+L170</f>
        <v>44030</v>
      </c>
      <c r="N171" s="1" t="n">
        <v>20</v>
      </c>
      <c r="O171" s="1" t="n">
        <f aca="false">N171*2</f>
        <v>40</v>
      </c>
      <c r="P171" s="1" t="n">
        <f aca="false">IF(F171="SELL",G171*50*0.05%,I171*50*0.05%)</f>
        <v>0.4775</v>
      </c>
      <c r="Q171" s="1" t="n">
        <f aca="false">(G171+I171)*50*0.053%</f>
        <v>0.510125</v>
      </c>
      <c r="R171" s="1" t="n">
        <f aca="false">(O171+S171+Q171)*18%</f>
        <v>7.29199575</v>
      </c>
      <c r="S171" s="1" t="n">
        <f aca="false">(10/10000000)*(G171+I171)*50</f>
        <v>0.0009625</v>
      </c>
      <c r="T171" s="1" t="n">
        <f aca="false">IF(F171="SELL",I171*0.003%,G171*0.003%)</f>
        <v>4.5E-006</v>
      </c>
      <c r="U171" s="1" t="n">
        <f aca="false">SUM(P171:T171)</f>
        <v>8.28058775</v>
      </c>
      <c r="V171" s="1" t="n">
        <f aca="false">J171-O171-U171</f>
        <v>899.21941225</v>
      </c>
      <c r="W171" s="1" t="n">
        <f aca="false">W170+V171</f>
        <v>35523.75373628</v>
      </c>
    </row>
    <row r="172" customFormat="false" ht="15" hidden="false" customHeight="false" outlineLevel="0" collapsed="false">
      <c r="A172" s="1" t="n">
        <f aca="false">A168+1</f>
        <v>43.3</v>
      </c>
      <c r="B172" s="4" t="n">
        <f aca="false">B168+7</f>
        <v>44890</v>
      </c>
      <c r="C172" s="12" t="n">
        <f aca="false">C168+7</f>
        <v>44896</v>
      </c>
      <c r="D172" s="1" t="n">
        <f aca="false">INDEX(Nifty!$A$3:$K$253,MATCH('Iron Condor (Hedge)'!B172,Nifty!$A$3:$A$253),Nifty!$L$255)</f>
        <v>19050</v>
      </c>
      <c r="E172" s="1" t="str">
        <f aca="false">E168</f>
        <v>CE</v>
      </c>
      <c r="F172" s="1" t="str">
        <f aca="false">F168</f>
        <v>BUY</v>
      </c>
      <c r="G172" s="14" t="n">
        <v>2.8</v>
      </c>
      <c r="I172" s="14" t="n">
        <v>0.05</v>
      </c>
      <c r="J172" s="14" t="n">
        <f aca="false">IF(F172="SELL",(G172-I172)*50,(I172-G172)*50)</f>
        <v>-137.5</v>
      </c>
      <c r="L172" s="14" t="n">
        <f aca="false">J172+L171</f>
        <v>43892.5</v>
      </c>
      <c r="N172" s="1" t="n">
        <v>20</v>
      </c>
      <c r="O172" s="1" t="n">
        <f aca="false">N172*2</f>
        <v>40</v>
      </c>
      <c r="P172" s="1" t="n">
        <f aca="false">IF(F172="SELL",G172*50*0.05%,I172*50*0.05%)</f>
        <v>0.00125</v>
      </c>
      <c r="Q172" s="1" t="n">
        <f aca="false">(G172+I172)*50*0.053%</f>
        <v>0.075525</v>
      </c>
      <c r="R172" s="1" t="n">
        <f aca="false">(O172+S172+Q172)*18%</f>
        <v>7.21362015</v>
      </c>
      <c r="S172" s="1" t="n">
        <f aca="false">(10/10000000)*(G172+I172)*50</f>
        <v>0.0001425</v>
      </c>
      <c r="T172" s="1" t="n">
        <f aca="false">IF(F172="SELL",I172*0.003%,G172*0.003%)</f>
        <v>8.4E-005</v>
      </c>
      <c r="U172" s="1" t="n">
        <f aca="false">SUM(P172:T172)</f>
        <v>7.29062165</v>
      </c>
      <c r="V172" s="1" t="n">
        <f aca="false">J172-O172-U172</f>
        <v>-184.79062165</v>
      </c>
      <c r="W172" s="1" t="n">
        <f aca="false">W171+V172</f>
        <v>35338.96311463</v>
      </c>
    </row>
    <row r="173" customFormat="false" ht="15" hidden="false" customHeight="false" outlineLevel="0" collapsed="false">
      <c r="A173" s="16" t="n">
        <f aca="false">A169+1</f>
        <v>43.4</v>
      </c>
      <c r="B173" s="17" t="n">
        <f aca="false">B169+7</f>
        <v>44890</v>
      </c>
      <c r="C173" s="18" t="n">
        <f aca="false">C169+7</f>
        <v>44896</v>
      </c>
      <c r="D173" s="16" t="n">
        <f aca="false">INDEX(Nifty!$A$4:$K$254,MATCH('Iron Condor (Hedge)'!B173,Nifty!$A$4:$A$254),Nifty!$L$256)</f>
        <v>18000</v>
      </c>
      <c r="E173" s="16" t="str">
        <f aca="false">E169</f>
        <v>PE</v>
      </c>
      <c r="F173" s="16" t="str">
        <f aca="false">F169</f>
        <v>BUY</v>
      </c>
      <c r="G173" s="16" t="n">
        <v>6.3</v>
      </c>
      <c r="H173" s="16" t="n">
        <f aca="false">G170+G171-G172-G173</f>
        <v>22</v>
      </c>
      <c r="I173" s="16" t="n">
        <v>0.05</v>
      </c>
      <c r="J173" s="16" t="n">
        <f aca="false">IF(F173="SELL",(G173-I173)*50,(I173-G173)*50)</f>
        <v>-312.5</v>
      </c>
      <c r="K173" s="16" t="n">
        <f aca="false">SUM(J170:J173)</f>
        <v>485</v>
      </c>
      <c r="L173" s="14" t="n">
        <f aca="false">J173+L172</f>
        <v>43580</v>
      </c>
      <c r="M173" s="1" t="n">
        <f aca="false">IF(K173+M169&lt;0,K173+M169,0)</f>
        <v>0</v>
      </c>
      <c r="N173" s="1" t="n">
        <v>20</v>
      </c>
      <c r="O173" s="1" t="n">
        <f aca="false">N173*2</f>
        <v>40</v>
      </c>
      <c r="P173" s="1" t="n">
        <f aca="false">IF(F173="SELL",G173*50*0.05%,I173*50*0.05%)</f>
        <v>0.00125</v>
      </c>
      <c r="Q173" s="1" t="n">
        <f aca="false">(G173+I173)*50*0.053%</f>
        <v>0.168275</v>
      </c>
      <c r="R173" s="1" t="n">
        <f aca="false">(O173+S173+Q173)*18%</f>
        <v>7.23034665</v>
      </c>
      <c r="S173" s="1" t="n">
        <f aca="false">(10/10000000)*(G173+I173)*50</f>
        <v>0.0003175</v>
      </c>
      <c r="T173" s="1" t="n">
        <f aca="false">IF(F173="SELL",I173*0.003%,G173*0.003%)</f>
        <v>0.000189</v>
      </c>
      <c r="U173" s="1" t="n">
        <f aca="false">SUM(P173:T173)</f>
        <v>7.40037815</v>
      </c>
      <c r="V173" s="1" t="n">
        <f aca="false">J173-O173-U173</f>
        <v>-359.90037815</v>
      </c>
      <c r="W173" s="1" t="n">
        <f aca="false">W172+V173</f>
        <v>34979.06273648</v>
      </c>
    </row>
    <row r="174" customFormat="false" ht="15" hidden="false" customHeight="false" outlineLevel="0" collapsed="false">
      <c r="A174" s="1" t="n">
        <f aca="false">A170+1</f>
        <v>44.1</v>
      </c>
      <c r="B174" s="4" t="n">
        <f aca="false">B170+7</f>
        <v>44897</v>
      </c>
      <c r="C174" s="12" t="n">
        <f aca="false">C170+7</f>
        <v>44903</v>
      </c>
      <c r="D174" s="1" t="n">
        <f aca="false">INDEX(Nifty!$A$1:$K$251,MATCH('Iron Condor (Hedge)'!B174,Nifty!$A$1:$A$251),Nifty!$L$253)</f>
        <v>18950</v>
      </c>
      <c r="E174" s="1" t="str">
        <f aca="false">E170</f>
        <v>CE</v>
      </c>
      <c r="F174" s="1" t="str">
        <f aca="false">F170</f>
        <v>SELL</v>
      </c>
      <c r="G174" s="14" t="n">
        <v>29.15</v>
      </c>
      <c r="I174" s="14" t="n">
        <v>0.05</v>
      </c>
      <c r="J174" s="14" t="n">
        <f aca="false">IF(F174="SELL",(G174-I174)*50,(I174-G174)*50)</f>
        <v>1455</v>
      </c>
      <c r="L174" s="14" t="n">
        <f aca="false">J174+L173</f>
        <v>45035</v>
      </c>
      <c r="N174" s="1" t="n">
        <v>20</v>
      </c>
      <c r="O174" s="1" t="n">
        <f aca="false">N174*2</f>
        <v>40</v>
      </c>
      <c r="P174" s="1" t="n">
        <f aca="false">IF(F174="SELL",G174*50*0.05%,I174*50*0.05%)</f>
        <v>0.72875</v>
      </c>
      <c r="Q174" s="1" t="n">
        <f aca="false">(G174+I174)*50*0.053%</f>
        <v>0.7738</v>
      </c>
      <c r="R174" s="1" t="n">
        <f aca="false">(O174+S174+Q174)*18%</f>
        <v>7.3395468</v>
      </c>
      <c r="S174" s="1" t="n">
        <f aca="false">(10/10000000)*(G174+I174)*50</f>
        <v>0.00146</v>
      </c>
      <c r="T174" s="1" t="n">
        <f aca="false">IF(F174="SELL",I174*0.003%,G174*0.003%)</f>
        <v>1.5E-006</v>
      </c>
      <c r="U174" s="1" t="n">
        <f aca="false">SUM(P174:T174)</f>
        <v>8.8435583</v>
      </c>
      <c r="V174" s="1" t="n">
        <f aca="false">J174-O174-U174</f>
        <v>1406.1564417</v>
      </c>
      <c r="W174" s="1" t="n">
        <f aca="false">W173+V174</f>
        <v>36385.21917818</v>
      </c>
    </row>
    <row r="175" customFormat="false" ht="15" hidden="false" customHeight="false" outlineLevel="0" collapsed="false">
      <c r="A175" s="1" t="n">
        <f aca="false">A171+1</f>
        <v>44.2</v>
      </c>
      <c r="B175" s="4" t="n">
        <f aca="false">B171+7</f>
        <v>44897</v>
      </c>
      <c r="C175" s="12" t="n">
        <f aca="false">C171+7</f>
        <v>44903</v>
      </c>
      <c r="D175" s="1" t="n">
        <f aca="false">INDEX(Nifty!$A$2:$K$252,MATCH('Iron Condor (Hedge)'!B175,Nifty!$A$2:$A$252),Nifty!$L$254)</f>
        <v>18400</v>
      </c>
      <c r="E175" s="1" t="str">
        <f aca="false">E171</f>
        <v>PE</v>
      </c>
      <c r="F175" s="1" t="str">
        <f aca="false">F171</f>
        <v>SELL</v>
      </c>
      <c r="G175" s="14" t="n">
        <v>17.2</v>
      </c>
      <c r="I175" s="14" t="n">
        <v>0.1</v>
      </c>
      <c r="J175" s="14" t="n">
        <f aca="false">IF(F175="SELL",(G175-I175)*50,(I175-G175)*50)</f>
        <v>855</v>
      </c>
      <c r="L175" s="14" t="n">
        <f aca="false">J175+L174</f>
        <v>45890</v>
      </c>
      <c r="N175" s="1" t="n">
        <v>20</v>
      </c>
      <c r="O175" s="1" t="n">
        <f aca="false">N175*2</f>
        <v>40</v>
      </c>
      <c r="P175" s="1" t="n">
        <f aca="false">IF(F175="SELL",G175*50*0.05%,I175*50*0.05%)</f>
        <v>0.43</v>
      </c>
      <c r="Q175" s="1" t="n">
        <f aca="false">(G175+I175)*50*0.053%</f>
        <v>0.45845</v>
      </c>
      <c r="R175" s="1" t="n">
        <f aca="false">(O175+S175+Q175)*18%</f>
        <v>7.2826767</v>
      </c>
      <c r="S175" s="1" t="n">
        <f aca="false">(10/10000000)*(G175+I175)*50</f>
        <v>0.000865</v>
      </c>
      <c r="T175" s="1" t="n">
        <f aca="false">IF(F175="SELL",I175*0.003%,G175*0.003%)</f>
        <v>3E-006</v>
      </c>
      <c r="U175" s="1" t="n">
        <f aca="false">SUM(P175:T175)</f>
        <v>8.1719947</v>
      </c>
      <c r="V175" s="1" t="n">
        <f aca="false">J175-O175-U175</f>
        <v>806.8280053</v>
      </c>
      <c r="W175" s="1" t="n">
        <f aca="false">W174+V175</f>
        <v>37192.04718348</v>
      </c>
    </row>
    <row r="176" customFormat="false" ht="15" hidden="false" customHeight="false" outlineLevel="0" collapsed="false">
      <c r="A176" s="1" t="n">
        <f aca="false">A172+1</f>
        <v>44.3</v>
      </c>
      <c r="B176" s="4" t="n">
        <f aca="false">B172+7</f>
        <v>44897</v>
      </c>
      <c r="C176" s="12" t="n">
        <f aca="false">C172+7</f>
        <v>44903</v>
      </c>
      <c r="D176" s="1" t="n">
        <f aca="false">INDEX(Nifty!$A$3:$K$253,MATCH('Iron Condor (Hedge)'!B176,Nifty!$A$3:$A$253),Nifty!$L$255)</f>
        <v>19200</v>
      </c>
      <c r="E176" s="1" t="str">
        <f aca="false">E172</f>
        <v>CE</v>
      </c>
      <c r="F176" s="1" t="str">
        <f aca="false">F172</f>
        <v>BUY</v>
      </c>
      <c r="G176" s="14" t="n">
        <v>5.9</v>
      </c>
      <c r="I176" s="14" t="n">
        <v>0.05</v>
      </c>
      <c r="J176" s="14" t="n">
        <f aca="false">IF(F176="SELL",(G176-I176)*50,(I176-G176)*50)</f>
        <v>-292.5</v>
      </c>
      <c r="L176" s="14" t="n">
        <f aca="false">J176+L175</f>
        <v>45597.5</v>
      </c>
      <c r="N176" s="1" t="n">
        <v>20</v>
      </c>
      <c r="O176" s="1" t="n">
        <f aca="false">N176*2</f>
        <v>40</v>
      </c>
      <c r="P176" s="1" t="n">
        <f aca="false">IF(F176="SELL",G176*50*0.05%,I176*50*0.05%)</f>
        <v>0.00125</v>
      </c>
      <c r="Q176" s="1" t="n">
        <f aca="false">(G176+I176)*50*0.053%</f>
        <v>0.157675</v>
      </c>
      <c r="R176" s="1" t="n">
        <f aca="false">(O176+S176+Q176)*18%</f>
        <v>7.22843505</v>
      </c>
      <c r="S176" s="1" t="n">
        <f aca="false">(10/10000000)*(G176+I176)*50</f>
        <v>0.0002975</v>
      </c>
      <c r="T176" s="1" t="n">
        <f aca="false">IF(F176="SELL",I176*0.003%,G176*0.003%)</f>
        <v>0.000177</v>
      </c>
      <c r="U176" s="1" t="n">
        <f aca="false">SUM(P176:T176)</f>
        <v>7.38783455</v>
      </c>
      <c r="V176" s="1" t="n">
        <f aca="false">J176-O176-U176</f>
        <v>-339.88783455</v>
      </c>
      <c r="W176" s="1" t="n">
        <f aca="false">W175+V176</f>
        <v>36852.15934893</v>
      </c>
    </row>
    <row r="177" customFormat="false" ht="15" hidden="false" customHeight="false" outlineLevel="0" collapsed="false">
      <c r="A177" s="16" t="n">
        <f aca="false">A173+1</f>
        <v>44.4</v>
      </c>
      <c r="B177" s="17" t="n">
        <f aca="false">B173+7</f>
        <v>44897</v>
      </c>
      <c r="C177" s="18" t="n">
        <f aca="false">C173+7</f>
        <v>44903</v>
      </c>
      <c r="D177" s="16" t="n">
        <f aca="false">INDEX(Nifty!$A$4:$K$254,MATCH('Iron Condor (Hedge)'!B177,Nifty!$A$4:$A$254),Nifty!$L$256)</f>
        <v>18150</v>
      </c>
      <c r="E177" s="16" t="str">
        <f aca="false">E173</f>
        <v>PE</v>
      </c>
      <c r="F177" s="16" t="str">
        <f aca="false">F173</f>
        <v>BUY</v>
      </c>
      <c r="G177" s="16" t="n">
        <v>5.35</v>
      </c>
      <c r="H177" s="16" t="n">
        <f aca="false">G174+G175-G176-G177</f>
        <v>35.1</v>
      </c>
      <c r="I177" s="16" t="n">
        <v>0.05</v>
      </c>
      <c r="J177" s="16" t="n">
        <f aca="false">IF(F177="SELL",(G177-I177)*50,(I177-G177)*50)</f>
        <v>-265</v>
      </c>
      <c r="K177" s="16" t="n">
        <f aca="false">SUM(J174:J177)</f>
        <v>1752.5</v>
      </c>
      <c r="L177" s="14" t="n">
        <f aca="false">J177+L176</f>
        <v>45332.5</v>
      </c>
      <c r="M177" s="1" t="n">
        <f aca="false">IF(K177+M173&lt;0,K177+M173,0)</f>
        <v>0</v>
      </c>
      <c r="N177" s="1" t="n">
        <v>20</v>
      </c>
      <c r="O177" s="1" t="n">
        <f aca="false">N177*2</f>
        <v>40</v>
      </c>
      <c r="P177" s="1" t="n">
        <f aca="false">IF(F177="SELL",G177*50*0.05%,I177*50*0.05%)</f>
        <v>0.00125</v>
      </c>
      <c r="Q177" s="1" t="n">
        <f aca="false">(G177+I177)*50*0.053%</f>
        <v>0.1431</v>
      </c>
      <c r="R177" s="1" t="n">
        <f aca="false">(O177+S177+Q177)*18%</f>
        <v>7.2258066</v>
      </c>
      <c r="S177" s="1" t="n">
        <f aca="false">(10/10000000)*(G177+I177)*50</f>
        <v>0.00027</v>
      </c>
      <c r="T177" s="1" t="n">
        <f aca="false">IF(F177="SELL",I177*0.003%,G177*0.003%)</f>
        <v>0.0001605</v>
      </c>
      <c r="U177" s="1" t="n">
        <f aca="false">SUM(P177:T177)</f>
        <v>7.3705871</v>
      </c>
      <c r="V177" s="1" t="n">
        <f aca="false">J177-O177-U177</f>
        <v>-312.3705871</v>
      </c>
      <c r="W177" s="1" t="n">
        <f aca="false">W176+V177</f>
        <v>36539.78876183</v>
      </c>
    </row>
    <row r="178" customFormat="false" ht="15" hidden="false" customHeight="false" outlineLevel="0" collapsed="false">
      <c r="A178" s="1" t="n">
        <f aca="false">A174+1</f>
        <v>45.1</v>
      </c>
      <c r="B178" s="4" t="n">
        <f aca="false">B174+7</f>
        <v>44904</v>
      </c>
      <c r="C178" s="12" t="n">
        <f aca="false">C174+7</f>
        <v>44910</v>
      </c>
      <c r="D178" s="1" t="n">
        <f aca="false">INDEX(Nifty!$A$1:$K$251,MATCH('Iron Condor (Hedge)'!B178,Nifty!$A$1:$A$251),Nifty!$L$253)</f>
        <v>18750</v>
      </c>
      <c r="E178" s="1" t="str">
        <f aca="false">E174</f>
        <v>CE</v>
      </c>
      <c r="F178" s="1" t="str">
        <f aca="false">F174</f>
        <v>SELL</v>
      </c>
      <c r="G178" s="14" t="n">
        <v>25.5</v>
      </c>
      <c r="I178" s="14" t="n">
        <v>0.1</v>
      </c>
      <c r="J178" s="14" t="n">
        <f aca="false">IF(F178="SELL",(G178-I178)*50,(I178-G178)*50)</f>
        <v>1270</v>
      </c>
      <c r="L178" s="14" t="n">
        <f aca="false">J178+L177</f>
        <v>46602.5</v>
      </c>
      <c r="N178" s="1" t="n">
        <v>20</v>
      </c>
      <c r="O178" s="1" t="n">
        <f aca="false">N178*2</f>
        <v>40</v>
      </c>
      <c r="P178" s="1" t="n">
        <f aca="false">IF(F178="SELL",G178*50*0.05%,I178*50*0.05%)</f>
        <v>0.6375</v>
      </c>
      <c r="Q178" s="1" t="n">
        <f aca="false">(G178+I178)*50*0.053%</f>
        <v>0.6784</v>
      </c>
      <c r="R178" s="1" t="n">
        <f aca="false">(O178+S178+Q178)*18%</f>
        <v>7.3223424</v>
      </c>
      <c r="S178" s="1" t="n">
        <f aca="false">(10/10000000)*(G178+I178)*50</f>
        <v>0.00128</v>
      </c>
      <c r="T178" s="1" t="n">
        <f aca="false">IF(F178="SELL",I178*0.003%,G178*0.003%)</f>
        <v>3E-006</v>
      </c>
      <c r="U178" s="1" t="n">
        <f aca="false">SUM(P178:T178)</f>
        <v>8.6395254</v>
      </c>
      <c r="V178" s="1" t="n">
        <f aca="false">J178-O178-U178</f>
        <v>1221.3604746</v>
      </c>
      <c r="W178" s="1" t="n">
        <f aca="false">W177+V178</f>
        <v>37761.14923643</v>
      </c>
    </row>
    <row r="179" customFormat="false" ht="15" hidden="false" customHeight="false" outlineLevel="0" collapsed="false">
      <c r="A179" s="1" t="n">
        <f aca="false">A175+1</f>
        <v>45.2</v>
      </c>
      <c r="B179" s="4" t="n">
        <f aca="false">B175+7</f>
        <v>44904</v>
      </c>
      <c r="C179" s="12" t="n">
        <f aca="false">C175+7</f>
        <v>44910</v>
      </c>
      <c r="D179" s="1" t="n">
        <f aca="false">INDEX(Nifty!$A$2:$K$252,MATCH('Iron Condor (Hedge)'!B179,Nifty!$A$2:$A$252),Nifty!$L$254)</f>
        <v>18200</v>
      </c>
      <c r="E179" s="1" t="str">
        <f aca="false">E175</f>
        <v>PE</v>
      </c>
      <c r="F179" s="1" t="str">
        <f aca="false">F175</f>
        <v>SELL</v>
      </c>
      <c r="G179" s="14" t="n">
        <v>12.9</v>
      </c>
      <c r="I179" s="14" t="n">
        <v>0.1</v>
      </c>
      <c r="J179" s="14" t="n">
        <f aca="false">IF(F179="SELL",(G179-I179)*50,(I179-G179)*50)</f>
        <v>640</v>
      </c>
      <c r="L179" s="14" t="n">
        <f aca="false">J179+L178</f>
        <v>47242.5</v>
      </c>
      <c r="N179" s="1" t="n">
        <v>20</v>
      </c>
      <c r="O179" s="1" t="n">
        <f aca="false">N179*2</f>
        <v>40</v>
      </c>
      <c r="P179" s="1" t="n">
        <f aca="false">IF(F179="SELL",G179*50*0.05%,I179*50*0.05%)</f>
        <v>0.3225</v>
      </c>
      <c r="Q179" s="1" t="n">
        <f aca="false">(G179+I179)*50*0.053%</f>
        <v>0.3445</v>
      </c>
      <c r="R179" s="1" t="n">
        <f aca="false">(O179+S179+Q179)*18%</f>
        <v>7.262127</v>
      </c>
      <c r="S179" s="1" t="n">
        <f aca="false">(10/10000000)*(G179+I179)*50</f>
        <v>0.00065</v>
      </c>
      <c r="T179" s="1" t="n">
        <f aca="false">IF(F179="SELL",I179*0.003%,G179*0.003%)</f>
        <v>3E-006</v>
      </c>
      <c r="U179" s="1" t="n">
        <f aca="false">SUM(P179:T179)</f>
        <v>7.92978</v>
      </c>
      <c r="V179" s="1" t="n">
        <f aca="false">J179-O179-U179</f>
        <v>592.07022</v>
      </c>
      <c r="W179" s="1" t="n">
        <f aca="false">W178+V179</f>
        <v>38353.21945643</v>
      </c>
    </row>
    <row r="180" customFormat="false" ht="15" hidden="false" customHeight="false" outlineLevel="0" collapsed="false">
      <c r="A180" s="1" t="n">
        <f aca="false">A176+1</f>
        <v>45.3</v>
      </c>
      <c r="B180" s="4" t="n">
        <f aca="false">B176+7</f>
        <v>44904</v>
      </c>
      <c r="C180" s="12" t="n">
        <f aca="false">C176+7</f>
        <v>44910</v>
      </c>
      <c r="D180" s="1" t="n">
        <f aca="false">INDEX(Nifty!$A$3:$K$253,MATCH('Iron Condor (Hedge)'!B180,Nifty!$A$3:$A$253),Nifty!$L$255)</f>
        <v>19000</v>
      </c>
      <c r="E180" s="1" t="str">
        <f aca="false">E176</f>
        <v>CE</v>
      </c>
      <c r="F180" s="1" t="str">
        <f aca="false">F176</f>
        <v>BUY</v>
      </c>
      <c r="G180" s="14" t="n">
        <v>5.5</v>
      </c>
      <c r="I180" s="14" t="n">
        <v>0.05</v>
      </c>
      <c r="J180" s="14" t="n">
        <f aca="false">IF(F180="SELL",(G180-I180)*50,(I180-G180)*50)</f>
        <v>-272.5</v>
      </c>
      <c r="L180" s="14" t="n">
        <f aca="false">J180+L179</f>
        <v>46970</v>
      </c>
      <c r="N180" s="1" t="n">
        <v>20</v>
      </c>
      <c r="O180" s="1" t="n">
        <f aca="false">N180*2</f>
        <v>40</v>
      </c>
      <c r="P180" s="1" t="n">
        <f aca="false">IF(F180="SELL",G180*50*0.05%,I180*50*0.05%)</f>
        <v>0.00125</v>
      </c>
      <c r="Q180" s="1" t="n">
        <f aca="false">(G180+I180)*50*0.053%</f>
        <v>0.147075</v>
      </c>
      <c r="R180" s="1" t="n">
        <f aca="false">(O180+S180+Q180)*18%</f>
        <v>7.22652345</v>
      </c>
      <c r="S180" s="1" t="n">
        <f aca="false">(10/10000000)*(G180+I180)*50</f>
        <v>0.0002775</v>
      </c>
      <c r="T180" s="1" t="n">
        <f aca="false">IF(F180="SELL",I180*0.003%,G180*0.003%)</f>
        <v>0.000165</v>
      </c>
      <c r="U180" s="1" t="n">
        <f aca="false">SUM(P180:T180)</f>
        <v>7.37529095</v>
      </c>
      <c r="V180" s="1" t="n">
        <f aca="false">J180-O180-U180</f>
        <v>-319.87529095</v>
      </c>
      <c r="W180" s="1" t="n">
        <f aca="false">W179+V180</f>
        <v>38033.34416548</v>
      </c>
    </row>
    <row r="181" customFormat="false" ht="15" hidden="false" customHeight="false" outlineLevel="0" collapsed="false">
      <c r="A181" s="16" t="n">
        <f aca="false">A177+1</f>
        <v>45.4</v>
      </c>
      <c r="B181" s="17" t="n">
        <f aca="false">B177+7</f>
        <v>44904</v>
      </c>
      <c r="C181" s="18" t="n">
        <f aca="false">C177+7</f>
        <v>44910</v>
      </c>
      <c r="D181" s="16" t="n">
        <f aca="false">INDEX(Nifty!$A$4:$K$254,MATCH('Iron Condor (Hedge)'!B181,Nifty!$A$4:$A$254),Nifty!$L$256)</f>
        <v>17950</v>
      </c>
      <c r="E181" s="16" t="str">
        <f aca="false">E177</f>
        <v>PE</v>
      </c>
      <c r="F181" s="16" t="str">
        <f aca="false">F177</f>
        <v>BUY</v>
      </c>
      <c r="G181" s="16" t="n">
        <v>4.1</v>
      </c>
      <c r="H181" s="16" t="n">
        <f aca="false">G178+G179-G180-G181</f>
        <v>28.8</v>
      </c>
      <c r="I181" s="16" t="n">
        <v>0.1</v>
      </c>
      <c r="J181" s="16" t="n">
        <f aca="false">IF(F181="SELL",(G181-I181)*50,(I181-G181)*50)</f>
        <v>-200</v>
      </c>
      <c r="K181" s="16" t="n">
        <f aca="false">SUM(J178:J181)</f>
        <v>1437.5</v>
      </c>
      <c r="L181" s="14" t="n">
        <f aca="false">J181+L180</f>
        <v>46770</v>
      </c>
      <c r="M181" s="1" t="n">
        <f aca="false">IF(K181+M177&lt;0,K181+M177,0)</f>
        <v>0</v>
      </c>
      <c r="N181" s="1" t="n">
        <v>20</v>
      </c>
      <c r="O181" s="1" t="n">
        <f aca="false">N181*2</f>
        <v>40</v>
      </c>
      <c r="P181" s="1" t="n">
        <f aca="false">IF(F181="SELL",G181*50*0.05%,I181*50*0.05%)</f>
        <v>0.0025</v>
      </c>
      <c r="Q181" s="1" t="n">
        <f aca="false">(G181+I181)*50*0.053%</f>
        <v>0.1113</v>
      </c>
      <c r="R181" s="1" t="n">
        <f aca="false">(O181+S181+Q181)*18%</f>
        <v>7.2200718</v>
      </c>
      <c r="S181" s="1" t="n">
        <f aca="false">(10/10000000)*(G181+I181)*50</f>
        <v>0.00021</v>
      </c>
      <c r="T181" s="1" t="n">
        <f aca="false">IF(F181="SELL",I181*0.003%,G181*0.003%)</f>
        <v>0.000123</v>
      </c>
      <c r="U181" s="1" t="n">
        <f aca="false">SUM(P181:T181)</f>
        <v>7.3342048</v>
      </c>
      <c r="V181" s="1" t="n">
        <f aca="false">J181-O181-U181</f>
        <v>-247.3342048</v>
      </c>
      <c r="W181" s="1" t="n">
        <f aca="false">W180+V181</f>
        <v>37786.00996068</v>
      </c>
    </row>
    <row r="182" customFormat="false" ht="15" hidden="false" customHeight="false" outlineLevel="0" collapsed="false">
      <c r="A182" s="1" t="n">
        <f aca="false">A178+1</f>
        <v>46.1</v>
      </c>
      <c r="B182" s="4" t="n">
        <f aca="false">B178+7</f>
        <v>44911</v>
      </c>
      <c r="C182" s="12" t="n">
        <f aca="false">C178+7</f>
        <v>44917</v>
      </c>
      <c r="D182" s="1" t="n">
        <f aca="false">INDEX(Nifty!$A$1:$K$251,MATCH('Iron Condor (Hedge)'!B182,Nifty!$A$1:$A$251),Nifty!$L$253)</f>
        <v>18550</v>
      </c>
      <c r="E182" s="1" t="str">
        <f aca="false">E178</f>
        <v>CE</v>
      </c>
      <c r="F182" s="1" t="str">
        <f aca="false">F178</f>
        <v>SELL</v>
      </c>
      <c r="G182" s="14" t="n">
        <v>23.35</v>
      </c>
      <c r="I182" s="14" t="n">
        <v>0.1</v>
      </c>
      <c r="J182" s="14" t="n">
        <f aca="false">IF(F182="SELL",(G182-I182)*50,(I182-G182)*50)</f>
        <v>1162.5</v>
      </c>
      <c r="L182" s="14" t="n">
        <f aca="false">J182+L181</f>
        <v>47932.5</v>
      </c>
      <c r="N182" s="1" t="n">
        <v>20</v>
      </c>
      <c r="O182" s="1" t="n">
        <f aca="false">N182*2</f>
        <v>40</v>
      </c>
      <c r="P182" s="1" t="n">
        <f aca="false">IF(F182="SELL",G182*50*0.05%,I182*50*0.05%)</f>
        <v>0.58375</v>
      </c>
      <c r="Q182" s="1" t="n">
        <f aca="false">(G182+I182)*50*0.053%</f>
        <v>0.621425</v>
      </c>
      <c r="R182" s="1" t="n">
        <f aca="false">(O182+S182+Q182)*18%</f>
        <v>7.31206755</v>
      </c>
      <c r="S182" s="1" t="n">
        <f aca="false">(10/10000000)*(G182+I182)*50</f>
        <v>0.0011725</v>
      </c>
      <c r="T182" s="1" t="n">
        <f aca="false">IF(F182="SELL",I182*0.003%,G182*0.003%)</f>
        <v>3E-006</v>
      </c>
      <c r="U182" s="1" t="n">
        <f aca="false">SUM(P182:T182)</f>
        <v>8.51841805</v>
      </c>
      <c r="V182" s="1" t="n">
        <f aca="false">J182-O182-U182</f>
        <v>1113.98158195</v>
      </c>
      <c r="W182" s="1" t="n">
        <f aca="false">W181+V182</f>
        <v>38899.99154263</v>
      </c>
    </row>
    <row r="183" customFormat="false" ht="15" hidden="false" customHeight="false" outlineLevel="0" collapsed="false">
      <c r="A183" s="1" t="n">
        <f aca="false">A179+1</f>
        <v>46.2</v>
      </c>
      <c r="B183" s="4" t="n">
        <f aca="false">B179+7</f>
        <v>44911</v>
      </c>
      <c r="C183" s="12" t="n">
        <f aca="false">C179+7</f>
        <v>44917</v>
      </c>
      <c r="D183" s="1" t="n">
        <f aca="false">INDEX(Nifty!$A$2:$K$252,MATCH('Iron Condor (Hedge)'!B183,Nifty!$A$2:$A$252),Nifty!$L$254)</f>
        <v>18000</v>
      </c>
      <c r="E183" s="1" t="str">
        <f aca="false">E179</f>
        <v>PE</v>
      </c>
      <c r="F183" s="1" t="str">
        <f aca="false">F179</f>
        <v>SELL</v>
      </c>
      <c r="G183" s="14" t="n">
        <v>23.05</v>
      </c>
      <c r="I183" s="14" t="n">
        <v>0.1</v>
      </c>
      <c r="J183" s="14" t="n">
        <f aca="false">IF(F183="SELL",(G183-I183)*50,(I183-G183)*50)</f>
        <v>1147.5</v>
      </c>
      <c r="L183" s="14" t="n">
        <f aca="false">J183+L182</f>
        <v>49080</v>
      </c>
      <c r="N183" s="1" t="n">
        <v>20</v>
      </c>
      <c r="O183" s="1" t="n">
        <f aca="false">N183*2</f>
        <v>40</v>
      </c>
      <c r="P183" s="1" t="n">
        <f aca="false">IF(F183="SELL",G183*50*0.05%,I183*50*0.05%)</f>
        <v>0.57625</v>
      </c>
      <c r="Q183" s="1" t="n">
        <f aca="false">(G183+I183)*50*0.053%</f>
        <v>0.613475</v>
      </c>
      <c r="R183" s="1" t="n">
        <f aca="false">(O183+S183+Q183)*18%</f>
        <v>7.31063385</v>
      </c>
      <c r="S183" s="1" t="n">
        <f aca="false">(10/10000000)*(G183+I183)*50</f>
        <v>0.0011575</v>
      </c>
      <c r="T183" s="1" t="n">
        <f aca="false">IF(F183="SELL",I183*0.003%,G183*0.003%)</f>
        <v>3E-006</v>
      </c>
      <c r="U183" s="1" t="n">
        <f aca="false">SUM(P183:T183)</f>
        <v>8.50151935</v>
      </c>
      <c r="V183" s="1" t="n">
        <f aca="false">J183-O183-U183</f>
        <v>1098.99848065</v>
      </c>
      <c r="W183" s="1" t="n">
        <f aca="false">W182+V183</f>
        <v>39998.99002328</v>
      </c>
    </row>
    <row r="184" customFormat="false" ht="15" hidden="false" customHeight="false" outlineLevel="0" collapsed="false">
      <c r="A184" s="1" t="n">
        <f aca="false">A180+1</f>
        <v>46.3</v>
      </c>
      <c r="B184" s="4" t="n">
        <f aca="false">B180+7</f>
        <v>44911</v>
      </c>
      <c r="C184" s="12" t="n">
        <f aca="false">C180+7</f>
        <v>44917</v>
      </c>
      <c r="D184" s="1" t="n">
        <f aca="false">INDEX(Nifty!$A$3:$K$253,MATCH('Iron Condor (Hedge)'!B184,Nifty!$A$3:$A$253),Nifty!$L$255)</f>
        <v>18800</v>
      </c>
      <c r="E184" s="1" t="str">
        <f aca="false">E180</f>
        <v>CE</v>
      </c>
      <c r="F184" s="1" t="str">
        <f aca="false">F180</f>
        <v>BUY</v>
      </c>
      <c r="G184" s="14" t="n">
        <v>5.9</v>
      </c>
      <c r="I184" s="14" t="n">
        <v>0.05</v>
      </c>
      <c r="J184" s="14" t="n">
        <f aca="false">IF(F184="SELL",(G184-I184)*50,(I184-G184)*50)</f>
        <v>-292.5</v>
      </c>
      <c r="L184" s="14" t="n">
        <f aca="false">J184+L183</f>
        <v>48787.5</v>
      </c>
      <c r="N184" s="1" t="n">
        <v>20</v>
      </c>
      <c r="O184" s="1" t="n">
        <f aca="false">N184*2</f>
        <v>40</v>
      </c>
      <c r="P184" s="1" t="n">
        <f aca="false">IF(F184="SELL",G184*50*0.05%,I184*50*0.05%)</f>
        <v>0.00125</v>
      </c>
      <c r="Q184" s="1" t="n">
        <f aca="false">(G184+I184)*50*0.053%</f>
        <v>0.157675</v>
      </c>
      <c r="R184" s="1" t="n">
        <f aca="false">(O184+S184+Q184)*18%</f>
        <v>7.22843505</v>
      </c>
      <c r="S184" s="1" t="n">
        <f aca="false">(10/10000000)*(G184+I184)*50</f>
        <v>0.0002975</v>
      </c>
      <c r="T184" s="1" t="n">
        <f aca="false">IF(F184="SELL",I184*0.003%,G184*0.003%)</f>
        <v>0.000177</v>
      </c>
      <c r="U184" s="1" t="n">
        <f aca="false">SUM(P184:T184)</f>
        <v>7.38783455</v>
      </c>
      <c r="V184" s="1" t="n">
        <f aca="false">J184-O184-U184</f>
        <v>-339.88783455</v>
      </c>
      <c r="W184" s="1" t="n">
        <f aca="false">W183+V184</f>
        <v>39659.10218873</v>
      </c>
    </row>
    <row r="185" customFormat="false" ht="15" hidden="false" customHeight="false" outlineLevel="0" collapsed="false">
      <c r="A185" s="16" t="n">
        <f aca="false">A181+1</f>
        <v>46.4</v>
      </c>
      <c r="B185" s="17" t="n">
        <f aca="false">B181+7</f>
        <v>44911</v>
      </c>
      <c r="C185" s="18" t="n">
        <f aca="false">C181+7</f>
        <v>44917</v>
      </c>
      <c r="D185" s="16" t="n">
        <f aca="false">INDEX(Nifty!$A$4:$K$254,MATCH('Iron Condor (Hedge)'!B185,Nifty!$A$4:$A$254),Nifty!$L$256)</f>
        <v>17750</v>
      </c>
      <c r="E185" s="16" t="str">
        <f aca="false">E181</f>
        <v>PE</v>
      </c>
      <c r="F185" s="16" t="str">
        <f aca="false">F181</f>
        <v>BUY</v>
      </c>
      <c r="G185" s="16" t="n">
        <v>6.7</v>
      </c>
      <c r="H185" s="16" t="n">
        <f aca="false">G182+G183-G184-G185</f>
        <v>33.8</v>
      </c>
      <c r="I185" s="16" t="n">
        <v>0.05</v>
      </c>
      <c r="J185" s="16" t="n">
        <f aca="false">IF(F185="SELL",(G185-I185)*50,(I185-G185)*50)</f>
        <v>-332.5</v>
      </c>
      <c r="K185" s="16" t="n">
        <f aca="false">SUM(J182:J185)</f>
        <v>1685</v>
      </c>
      <c r="L185" s="14" t="n">
        <f aca="false">J185+L184</f>
        <v>48455</v>
      </c>
      <c r="M185" s="1" t="n">
        <f aca="false">IF(K185+M181&lt;0,K185+M181,0)</f>
        <v>0</v>
      </c>
      <c r="N185" s="1" t="n">
        <v>20</v>
      </c>
      <c r="O185" s="1" t="n">
        <f aca="false">N185*2</f>
        <v>40</v>
      </c>
      <c r="P185" s="1" t="n">
        <f aca="false">IF(F185="SELL",G185*50*0.05%,I185*50*0.05%)</f>
        <v>0.00125</v>
      </c>
      <c r="Q185" s="1" t="n">
        <f aca="false">(G185+I185)*50*0.053%</f>
        <v>0.178875</v>
      </c>
      <c r="R185" s="1" t="n">
        <f aca="false">(O185+S185+Q185)*18%</f>
        <v>7.23225825</v>
      </c>
      <c r="S185" s="1" t="n">
        <f aca="false">(10/10000000)*(G185+I185)*50</f>
        <v>0.0003375</v>
      </c>
      <c r="T185" s="1" t="n">
        <f aca="false">IF(F185="SELL",I185*0.003%,G185*0.003%)</f>
        <v>0.000201</v>
      </c>
      <c r="U185" s="1" t="n">
        <f aca="false">SUM(P185:T185)</f>
        <v>7.41292175</v>
      </c>
      <c r="V185" s="1" t="n">
        <f aca="false">J185-O185-U185</f>
        <v>-379.91292175</v>
      </c>
      <c r="W185" s="1" t="n">
        <f aca="false">W184+V185</f>
        <v>39279.18926698</v>
      </c>
    </row>
    <row r="186" customFormat="false" ht="15" hidden="false" customHeight="false" outlineLevel="0" collapsed="false">
      <c r="A186" s="1" t="n">
        <f aca="false">A182+1</f>
        <v>47.1</v>
      </c>
      <c r="B186" s="4" t="n">
        <f aca="false">B182+7</f>
        <v>44918</v>
      </c>
      <c r="C186" s="12" t="n">
        <f aca="false">C182+7</f>
        <v>44924</v>
      </c>
      <c r="D186" s="1" t="n">
        <f aca="false">INDEX(Nifty!$A$1:$K$251,MATCH('Iron Condor (Hedge)'!B186,Nifty!$A$1:$A$251),Nifty!$L$253)</f>
        <v>18100</v>
      </c>
      <c r="E186" s="1" t="str">
        <f aca="false">E182</f>
        <v>CE</v>
      </c>
      <c r="F186" s="1" t="str">
        <f aca="false">F182</f>
        <v>SELL</v>
      </c>
      <c r="G186" s="14" t="n">
        <v>38.2</v>
      </c>
      <c r="I186" s="14" t="n">
        <v>89.5</v>
      </c>
      <c r="J186" s="14" t="n">
        <f aca="false">IF(F186="SELL",(G186-I186)*50,(I186-G186)*50)</f>
        <v>-2565</v>
      </c>
      <c r="L186" s="14" t="n">
        <f aca="false">J186+L185</f>
        <v>45890</v>
      </c>
      <c r="N186" s="1" t="n">
        <v>20</v>
      </c>
      <c r="O186" s="1" t="n">
        <f aca="false">N186*2</f>
        <v>40</v>
      </c>
      <c r="P186" s="1" t="n">
        <f aca="false">IF(F186="SELL",G186*50*0.05%,I186*50*0.05%)</f>
        <v>0.955</v>
      </c>
      <c r="Q186" s="1" t="n">
        <f aca="false">(G186+I186)*50*0.053%</f>
        <v>3.38405</v>
      </c>
      <c r="R186" s="1" t="n">
        <f aca="false">(O186+S186+Q186)*18%</f>
        <v>7.8102783</v>
      </c>
      <c r="S186" s="1" t="n">
        <f aca="false">(10/10000000)*(G186+I186)*50</f>
        <v>0.006385</v>
      </c>
      <c r="T186" s="1" t="n">
        <f aca="false">IF(F186="SELL",I186*0.003%,G186*0.003%)</f>
        <v>0.002685</v>
      </c>
      <c r="U186" s="1" t="n">
        <f aca="false">SUM(P186:T186)</f>
        <v>12.1583983</v>
      </c>
      <c r="V186" s="1" t="n">
        <f aca="false">J186-O186-U186</f>
        <v>-2617.1583983</v>
      </c>
      <c r="W186" s="1" t="n">
        <f aca="false">W185+V186</f>
        <v>36662.03086868</v>
      </c>
    </row>
    <row r="187" customFormat="false" ht="15" hidden="false" customHeight="false" outlineLevel="0" collapsed="false">
      <c r="A187" s="1" t="n">
        <f aca="false">A183+1</f>
        <v>47.2</v>
      </c>
      <c r="B187" s="4" t="n">
        <f aca="false">B183+7</f>
        <v>44918</v>
      </c>
      <c r="C187" s="12" t="n">
        <f aca="false">C183+7</f>
        <v>44924</v>
      </c>
      <c r="D187" s="1" t="n">
        <f aca="false">INDEX(Nifty!$A$2:$K$252,MATCH('Iron Condor (Hedge)'!B187,Nifty!$A$2:$A$252),Nifty!$L$254)</f>
        <v>17550</v>
      </c>
      <c r="E187" s="1" t="str">
        <f aca="false">E183</f>
        <v>PE</v>
      </c>
      <c r="F187" s="1" t="str">
        <f aca="false">F183</f>
        <v>SELL</v>
      </c>
      <c r="G187" s="14" t="n">
        <v>40.1</v>
      </c>
      <c r="I187" s="14" t="n">
        <v>0.05</v>
      </c>
      <c r="J187" s="14" t="n">
        <f aca="false">IF(F187="SELL",(G187-I187)*50,(I187-G187)*50)</f>
        <v>2002.5</v>
      </c>
      <c r="L187" s="14" t="n">
        <f aca="false">J187+L186</f>
        <v>47892.5</v>
      </c>
      <c r="N187" s="1" t="n">
        <v>20</v>
      </c>
      <c r="O187" s="1" t="n">
        <f aca="false">N187*2</f>
        <v>40</v>
      </c>
      <c r="P187" s="1" t="n">
        <f aca="false">IF(F187="SELL",G187*50*0.05%,I187*50*0.05%)</f>
        <v>1.0025</v>
      </c>
      <c r="Q187" s="1" t="n">
        <f aca="false">(G187+I187)*50*0.053%</f>
        <v>1.063975</v>
      </c>
      <c r="R187" s="1" t="n">
        <f aca="false">(O187+S187+Q187)*18%</f>
        <v>7.39187685</v>
      </c>
      <c r="S187" s="1" t="n">
        <f aca="false">(10/10000000)*(G187+I187)*50</f>
        <v>0.0020075</v>
      </c>
      <c r="T187" s="1" t="n">
        <f aca="false">IF(F187="SELL",I187*0.003%,G187*0.003%)</f>
        <v>1.5E-006</v>
      </c>
      <c r="U187" s="1" t="n">
        <f aca="false">SUM(P187:T187)</f>
        <v>9.46036085</v>
      </c>
      <c r="V187" s="1" t="n">
        <f aca="false">J187-O187-U187</f>
        <v>1953.03963915</v>
      </c>
      <c r="W187" s="1" t="n">
        <f aca="false">W186+V187</f>
        <v>38615.07050783</v>
      </c>
    </row>
    <row r="188" customFormat="false" ht="15" hidden="false" customHeight="false" outlineLevel="0" collapsed="false">
      <c r="A188" s="1" t="n">
        <f aca="false">A184+1</f>
        <v>47.3</v>
      </c>
      <c r="B188" s="4" t="n">
        <f aca="false">B184+7</f>
        <v>44918</v>
      </c>
      <c r="C188" s="12" t="n">
        <f aca="false">C184+7</f>
        <v>44924</v>
      </c>
      <c r="D188" s="1" t="n">
        <f aca="false">INDEX(Nifty!$A$3:$K$253,MATCH('Iron Condor (Hedge)'!B188,Nifty!$A$3:$A$253),Nifty!$L$255)</f>
        <v>18350</v>
      </c>
      <c r="E188" s="1" t="str">
        <f aca="false">E184</f>
        <v>CE</v>
      </c>
      <c r="F188" s="1" t="str">
        <f aca="false">F184</f>
        <v>BUY</v>
      </c>
      <c r="G188" s="14" t="n">
        <v>11.15</v>
      </c>
      <c r="I188" s="14" t="n">
        <v>0.05</v>
      </c>
      <c r="J188" s="14" t="n">
        <f aca="false">IF(F188="SELL",(G188-I188)*50,(I188-G188)*50)</f>
        <v>-555</v>
      </c>
      <c r="L188" s="14" t="n">
        <f aca="false">J188+L187</f>
        <v>47337.5</v>
      </c>
      <c r="N188" s="1" t="n">
        <v>20</v>
      </c>
      <c r="O188" s="1" t="n">
        <f aca="false">N188*2</f>
        <v>40</v>
      </c>
      <c r="P188" s="1" t="n">
        <f aca="false">IF(F188="SELL",G188*50*0.05%,I188*50*0.05%)</f>
        <v>0.00125</v>
      </c>
      <c r="Q188" s="1" t="n">
        <f aca="false">(G188+I188)*50*0.053%</f>
        <v>0.2968</v>
      </c>
      <c r="R188" s="1" t="n">
        <f aca="false">(O188+S188+Q188)*18%</f>
        <v>7.2535248</v>
      </c>
      <c r="S188" s="1" t="n">
        <f aca="false">(10/10000000)*(G188+I188)*50</f>
        <v>0.00056</v>
      </c>
      <c r="T188" s="1" t="n">
        <f aca="false">IF(F188="SELL",I188*0.003%,G188*0.003%)</f>
        <v>0.0003345</v>
      </c>
      <c r="U188" s="1" t="n">
        <f aca="false">SUM(P188:T188)</f>
        <v>7.5524693</v>
      </c>
      <c r="V188" s="1" t="n">
        <f aca="false">J188-O188-U188</f>
        <v>-602.5524693</v>
      </c>
      <c r="W188" s="1" t="n">
        <f aca="false">W187+V188</f>
        <v>38012.51803853</v>
      </c>
    </row>
    <row r="189" customFormat="false" ht="15" hidden="false" customHeight="false" outlineLevel="0" collapsed="false">
      <c r="A189" s="16" t="n">
        <f aca="false">A185+1</f>
        <v>47.4</v>
      </c>
      <c r="B189" s="17" t="n">
        <f aca="false">B185+7</f>
        <v>44918</v>
      </c>
      <c r="C189" s="18" t="n">
        <f aca="false">C185+7</f>
        <v>44924</v>
      </c>
      <c r="D189" s="16" t="n">
        <f aca="false">INDEX(Nifty!$A$4:$K$254,MATCH('Iron Condor (Hedge)'!B189,Nifty!$A$4:$A$254),Nifty!$L$256)</f>
        <v>17300</v>
      </c>
      <c r="E189" s="16" t="str">
        <f aca="false">E185</f>
        <v>PE</v>
      </c>
      <c r="F189" s="16" t="str">
        <f aca="false">F185</f>
        <v>BUY</v>
      </c>
      <c r="G189" s="16" t="n">
        <v>15.55</v>
      </c>
      <c r="H189" s="16" t="n">
        <f aca="false">G186+G187-G188-G189</f>
        <v>51.6</v>
      </c>
      <c r="I189" s="16" t="n">
        <v>0.05</v>
      </c>
      <c r="J189" s="16" t="n">
        <f aca="false">IF(F189="SELL",(G189-I189)*50,(I189-G189)*50)</f>
        <v>-775</v>
      </c>
      <c r="K189" s="16" t="n">
        <f aca="false">SUM(J186:J189)</f>
        <v>-1892.5</v>
      </c>
      <c r="L189" s="14" t="n">
        <f aca="false">J189+L188</f>
        <v>46562.5</v>
      </c>
      <c r="M189" s="1" t="n">
        <f aca="false">IF(K189+M185&lt;0,K189+M185,0)</f>
        <v>-1892.5</v>
      </c>
      <c r="N189" s="1" t="n">
        <v>20</v>
      </c>
      <c r="O189" s="1" t="n">
        <f aca="false">N189*2</f>
        <v>40</v>
      </c>
      <c r="P189" s="1" t="n">
        <f aca="false">IF(F189="SELL",G189*50*0.05%,I189*50*0.05%)</f>
        <v>0.00125</v>
      </c>
      <c r="Q189" s="1" t="n">
        <f aca="false">(G189+I189)*50*0.053%</f>
        <v>0.4134</v>
      </c>
      <c r="R189" s="1" t="n">
        <f aca="false">(O189+S189+Q189)*18%</f>
        <v>7.2745524</v>
      </c>
      <c r="S189" s="1" t="n">
        <f aca="false">(10/10000000)*(G189+I189)*50</f>
        <v>0.00078</v>
      </c>
      <c r="T189" s="1" t="n">
        <f aca="false">IF(F189="SELL",I189*0.003%,G189*0.003%)</f>
        <v>0.0004665</v>
      </c>
      <c r="U189" s="1" t="n">
        <f aca="false">SUM(P189:T189)</f>
        <v>7.6904489</v>
      </c>
      <c r="V189" s="1" t="n">
        <f aca="false">J189-O189-U189</f>
        <v>-822.6904489</v>
      </c>
      <c r="W189" s="1" t="n">
        <f aca="false">W188+V189</f>
        <v>37189.82758963</v>
      </c>
    </row>
    <row r="190" customFormat="false" ht="15" hidden="false" customHeight="false" outlineLevel="0" collapsed="false">
      <c r="A190" s="1" t="n">
        <f aca="false">A186+1</f>
        <v>48.1</v>
      </c>
      <c r="B190" s="4" t="n">
        <f aca="false">B186+7</f>
        <v>44925</v>
      </c>
      <c r="C190" s="12" t="n">
        <f aca="false">C186+7</f>
        <v>44931</v>
      </c>
      <c r="D190" s="1" t="n">
        <f aca="false">INDEX(Nifty!$A$1:$K$251,MATCH('Iron Condor (Hedge)'!B190,Nifty!$A$1:$A$251),Nifty!$L$253)</f>
        <v>18400</v>
      </c>
      <c r="E190" s="1" t="str">
        <f aca="false">E186</f>
        <v>CE</v>
      </c>
      <c r="F190" s="1" t="str">
        <f aca="false">F186</f>
        <v>SELL</v>
      </c>
      <c r="G190" s="14" t="n">
        <v>25.75</v>
      </c>
      <c r="I190" s="14" t="n">
        <v>0.1</v>
      </c>
      <c r="J190" s="14" t="n">
        <f aca="false">IF(F190="SELL",(G190-I190)*50,(I190-G190)*50)</f>
        <v>1282.5</v>
      </c>
      <c r="L190" s="14" t="n">
        <f aca="false">J190+L189</f>
        <v>47845</v>
      </c>
      <c r="N190" s="1" t="n">
        <v>20</v>
      </c>
      <c r="O190" s="1" t="n">
        <f aca="false">N190*2</f>
        <v>40</v>
      </c>
      <c r="P190" s="1" t="n">
        <f aca="false">IF(F190="SELL",G190*50*0.05%,I190*50*0.05%)</f>
        <v>0.64375</v>
      </c>
      <c r="Q190" s="1" t="n">
        <f aca="false">(G190+I190)*50*0.053%</f>
        <v>0.685025</v>
      </c>
      <c r="R190" s="1" t="n">
        <f aca="false">(O190+S190+Q190)*18%</f>
        <v>7.32353715</v>
      </c>
      <c r="S190" s="1" t="n">
        <f aca="false">(10/10000000)*(G190+I190)*50</f>
        <v>0.0012925</v>
      </c>
      <c r="T190" s="1" t="n">
        <f aca="false">IF(F190="SELL",I190*0.003%,G190*0.003%)</f>
        <v>3E-006</v>
      </c>
      <c r="U190" s="1" t="n">
        <f aca="false">SUM(P190:T190)</f>
        <v>8.65360765</v>
      </c>
      <c r="V190" s="1" t="n">
        <f aca="false">J190-O190-U190</f>
        <v>1233.84639235</v>
      </c>
      <c r="W190" s="1" t="n">
        <f aca="false">W189+V190</f>
        <v>38423.67398198</v>
      </c>
    </row>
    <row r="191" customFormat="false" ht="15" hidden="false" customHeight="false" outlineLevel="0" collapsed="false">
      <c r="A191" s="1" t="n">
        <f aca="false">A187+1</f>
        <v>48.2</v>
      </c>
      <c r="B191" s="4" t="n">
        <f aca="false">B187+7</f>
        <v>44925</v>
      </c>
      <c r="C191" s="12" t="n">
        <f aca="false">C187+7</f>
        <v>44931</v>
      </c>
      <c r="D191" s="1" t="n">
        <f aca="false">INDEX(Nifty!$A$2:$K$252,MATCH('Iron Condor (Hedge)'!B191,Nifty!$A$2:$A$252),Nifty!$L$254)</f>
        <v>17850</v>
      </c>
      <c r="E191" s="1" t="str">
        <f aca="false">E187</f>
        <v>PE</v>
      </c>
      <c r="F191" s="1" t="str">
        <f aca="false">F187</f>
        <v>SELL</v>
      </c>
      <c r="G191" s="14" t="n">
        <v>28.85</v>
      </c>
      <c r="I191" s="14" t="n">
        <v>0.1</v>
      </c>
      <c r="J191" s="14" t="n">
        <f aca="false">IF(F191="SELL",(G191-I191)*50,(I191-G191)*50)</f>
        <v>1437.5</v>
      </c>
      <c r="L191" s="14" t="n">
        <f aca="false">J191+L190</f>
        <v>49282.5</v>
      </c>
      <c r="N191" s="1" t="n">
        <v>20</v>
      </c>
      <c r="O191" s="1" t="n">
        <f aca="false">N191*2</f>
        <v>40</v>
      </c>
      <c r="P191" s="1" t="n">
        <f aca="false">IF(F191="SELL",G191*50*0.05%,I191*50*0.05%)</f>
        <v>0.72125</v>
      </c>
      <c r="Q191" s="1" t="n">
        <f aca="false">(G191+I191)*50*0.053%</f>
        <v>0.767175</v>
      </c>
      <c r="R191" s="1" t="n">
        <f aca="false">(O191+S191+Q191)*18%</f>
        <v>7.33835205</v>
      </c>
      <c r="S191" s="1" t="n">
        <f aca="false">(10/10000000)*(G191+I191)*50</f>
        <v>0.0014475</v>
      </c>
      <c r="T191" s="1" t="n">
        <f aca="false">IF(F191="SELL",I191*0.003%,G191*0.003%)</f>
        <v>3E-006</v>
      </c>
      <c r="U191" s="1" t="n">
        <f aca="false">SUM(P191:T191)</f>
        <v>8.82822755</v>
      </c>
      <c r="V191" s="1" t="n">
        <f aca="false">J191-O191-U191</f>
        <v>1388.67177245</v>
      </c>
      <c r="W191" s="1" t="n">
        <f aca="false">W190+V191</f>
        <v>39812.34575443</v>
      </c>
    </row>
    <row r="192" customFormat="false" ht="15" hidden="false" customHeight="false" outlineLevel="0" collapsed="false">
      <c r="A192" s="1" t="n">
        <f aca="false">A188+1</f>
        <v>48.3</v>
      </c>
      <c r="B192" s="4" t="n">
        <f aca="false">B188+7</f>
        <v>44925</v>
      </c>
      <c r="C192" s="12" t="n">
        <f aca="false">C188+7</f>
        <v>44931</v>
      </c>
      <c r="D192" s="1" t="n">
        <f aca="false">INDEX(Nifty!$A$3:$K$253,MATCH('Iron Condor (Hedge)'!B192,Nifty!$A$3:$A$253),Nifty!$L$255)</f>
        <v>18650</v>
      </c>
      <c r="E192" s="1" t="str">
        <f aca="false">E188</f>
        <v>CE</v>
      </c>
      <c r="F192" s="1" t="str">
        <f aca="false">F188</f>
        <v>BUY</v>
      </c>
      <c r="G192" s="14" t="n">
        <v>4.9</v>
      </c>
      <c r="I192" s="14" t="n">
        <v>0.05</v>
      </c>
      <c r="J192" s="14" t="n">
        <f aca="false">IF(F192="SELL",(G192-I192)*50,(I192-G192)*50)</f>
        <v>-242.5</v>
      </c>
      <c r="L192" s="14" t="n">
        <f aca="false">J192+L191</f>
        <v>49040</v>
      </c>
      <c r="N192" s="1" t="n">
        <v>20</v>
      </c>
      <c r="O192" s="1" t="n">
        <f aca="false">N192*2</f>
        <v>40</v>
      </c>
      <c r="P192" s="1" t="n">
        <f aca="false">IF(F192="SELL",G192*50*0.05%,I192*50*0.05%)</f>
        <v>0.00125</v>
      </c>
      <c r="Q192" s="1" t="n">
        <f aca="false">(G192+I192)*50*0.053%</f>
        <v>0.131175</v>
      </c>
      <c r="R192" s="1" t="n">
        <f aca="false">(O192+S192+Q192)*18%</f>
        <v>7.22365605</v>
      </c>
      <c r="S192" s="1" t="n">
        <f aca="false">(10/10000000)*(G192+I192)*50</f>
        <v>0.0002475</v>
      </c>
      <c r="T192" s="1" t="n">
        <f aca="false">IF(F192="SELL",I192*0.003%,G192*0.003%)</f>
        <v>0.000147</v>
      </c>
      <c r="U192" s="1" t="n">
        <f aca="false">SUM(P192:T192)</f>
        <v>7.35647555</v>
      </c>
      <c r="V192" s="1" t="n">
        <f aca="false">J192-O192-U192</f>
        <v>-289.85647555</v>
      </c>
      <c r="W192" s="1" t="n">
        <f aca="false">W191+V192</f>
        <v>39522.48927888</v>
      </c>
    </row>
    <row r="193" customFormat="false" ht="15" hidden="false" customHeight="false" outlineLevel="0" collapsed="false">
      <c r="A193" s="16" t="n">
        <f aca="false">A189+1</f>
        <v>48.4</v>
      </c>
      <c r="B193" s="17" t="n">
        <f aca="false">B189+7</f>
        <v>44925</v>
      </c>
      <c r="C193" s="18" t="n">
        <f aca="false">C189+7</f>
        <v>44931</v>
      </c>
      <c r="D193" s="16" t="n">
        <f aca="false">INDEX(Nifty!$A$4:$K$254,MATCH('Iron Condor (Hedge)'!B193,Nifty!$A$4:$A$254),Nifty!$L$256)</f>
        <v>17600</v>
      </c>
      <c r="E193" s="16" t="str">
        <f aca="false">E189</f>
        <v>PE</v>
      </c>
      <c r="F193" s="16" t="str">
        <f aca="false">F189</f>
        <v>BUY</v>
      </c>
      <c r="G193" s="16" t="n">
        <v>7.75</v>
      </c>
      <c r="H193" s="16" t="n">
        <f aca="false">G190+G191-G192-G193</f>
        <v>41.95</v>
      </c>
      <c r="I193" s="16" t="n">
        <v>0.1</v>
      </c>
      <c r="J193" s="16" t="n">
        <f aca="false">IF(F193="SELL",(G193-I193)*50,(I193-G193)*50)</f>
        <v>-382.5</v>
      </c>
      <c r="K193" s="16" t="n">
        <f aca="false">SUM(J190:J193)</f>
        <v>2095</v>
      </c>
      <c r="L193" s="14" t="n">
        <f aca="false">J193+L192</f>
        <v>48657.5</v>
      </c>
      <c r="M193" s="1" t="n">
        <f aca="false">IF(K193+M189&lt;0,K193+M189,0)</f>
        <v>0</v>
      </c>
      <c r="N193" s="1" t="n">
        <v>20</v>
      </c>
      <c r="O193" s="1" t="n">
        <f aca="false">N193*2</f>
        <v>40</v>
      </c>
      <c r="P193" s="1" t="n">
        <f aca="false">IF(F193="SELL",G193*50*0.05%,I193*50*0.05%)</f>
        <v>0.0025</v>
      </c>
      <c r="Q193" s="1" t="n">
        <f aca="false">(G193+I193)*50*0.053%</f>
        <v>0.208025</v>
      </c>
      <c r="R193" s="1" t="n">
        <f aca="false">(O193+S193+Q193)*18%</f>
        <v>7.23751515</v>
      </c>
      <c r="S193" s="1" t="n">
        <f aca="false">(10/10000000)*(G193+I193)*50</f>
        <v>0.0003925</v>
      </c>
      <c r="T193" s="1" t="n">
        <f aca="false">IF(F193="SELL",I193*0.003%,G193*0.003%)</f>
        <v>0.0002325</v>
      </c>
      <c r="U193" s="1" t="n">
        <f aca="false">SUM(P193:T193)</f>
        <v>7.44866515</v>
      </c>
      <c r="V193" s="1" t="n">
        <f aca="false">J193-O193-U193</f>
        <v>-429.94866515</v>
      </c>
      <c r="W193" s="1" t="n">
        <f aca="false">W192+V193</f>
        <v>39092.54061373</v>
      </c>
    </row>
    <row r="194" customFormat="false" ht="15" hidden="false" customHeight="false" outlineLevel="0" collapsed="false">
      <c r="A194" s="1" t="n">
        <f aca="false">A190+1</f>
        <v>49.1</v>
      </c>
      <c r="B194" s="4" t="n">
        <f aca="false">B190+7</f>
        <v>44932</v>
      </c>
      <c r="C194" s="12" t="n">
        <f aca="false">C190+7</f>
        <v>44938</v>
      </c>
      <c r="D194" s="1" t="n">
        <f aca="false">INDEX(Nifty!$A$1:$K$251,MATCH('Iron Condor (Hedge)'!B194,Nifty!$A$1:$A$251),Nifty!$L$253)</f>
        <v>18150</v>
      </c>
      <c r="E194" s="1" t="str">
        <f aca="false">E190</f>
        <v>CE</v>
      </c>
      <c r="F194" s="1" t="str">
        <f aca="false">F190</f>
        <v>SELL</v>
      </c>
      <c r="G194" s="14" t="n">
        <v>27.25</v>
      </c>
      <c r="I194" s="14" t="n">
        <v>0.1</v>
      </c>
      <c r="J194" s="14" t="n">
        <f aca="false">IF(F194="SELL",(G194-I194)*50,(I194-G194)*50)</f>
        <v>1357.5</v>
      </c>
      <c r="L194" s="14" t="n">
        <f aca="false">J194+L193</f>
        <v>50015</v>
      </c>
      <c r="N194" s="1" t="n">
        <v>20</v>
      </c>
      <c r="O194" s="1" t="n">
        <f aca="false">N194*2</f>
        <v>40</v>
      </c>
      <c r="P194" s="1" t="n">
        <f aca="false">IF(F194="SELL",G194*50*0.05%,I194*50*0.05%)</f>
        <v>0.68125</v>
      </c>
      <c r="Q194" s="1" t="n">
        <f aca="false">(G194+I194)*50*0.053%</f>
        <v>0.724775</v>
      </c>
      <c r="R194" s="1" t="n">
        <f aca="false">(O194+S194+Q194)*18%</f>
        <v>7.33070565</v>
      </c>
      <c r="S194" s="1" t="n">
        <f aca="false">(10/10000000)*(G194+I194)*50</f>
        <v>0.0013675</v>
      </c>
      <c r="T194" s="1" t="n">
        <f aca="false">IF(F194="SELL",I194*0.003%,G194*0.003%)</f>
        <v>3E-006</v>
      </c>
      <c r="U194" s="1" t="n">
        <f aca="false">SUM(P194:T194)</f>
        <v>8.73810115</v>
      </c>
      <c r="V194" s="1" t="n">
        <f aca="false">J194-O194-U194</f>
        <v>1308.76189885</v>
      </c>
      <c r="W194" s="1" t="n">
        <f aca="false">W193+V194</f>
        <v>40401.30251258</v>
      </c>
    </row>
    <row r="195" customFormat="false" ht="15" hidden="false" customHeight="false" outlineLevel="0" collapsed="false">
      <c r="A195" s="1" t="n">
        <f aca="false">A191+1</f>
        <v>49.2</v>
      </c>
      <c r="B195" s="4" t="n">
        <f aca="false">B191+7</f>
        <v>44932</v>
      </c>
      <c r="C195" s="12" t="n">
        <f aca="false">C191+7</f>
        <v>44938</v>
      </c>
      <c r="D195" s="1" t="n">
        <f aca="false">INDEX(Nifty!$A$2:$K$252,MATCH('Iron Condor (Hedge)'!B195,Nifty!$A$2:$A$252),Nifty!$L$254)</f>
        <v>17600</v>
      </c>
      <c r="E195" s="1" t="str">
        <f aca="false">E191</f>
        <v>PE</v>
      </c>
      <c r="F195" s="1" t="str">
        <f aca="false">F191</f>
        <v>SELL</v>
      </c>
      <c r="G195" s="14" t="n">
        <v>22.3</v>
      </c>
      <c r="I195" s="14" t="n">
        <v>0.05</v>
      </c>
      <c r="J195" s="14" t="n">
        <f aca="false">IF(F195="SELL",(G195-I195)*50,(I195-G195)*50)</f>
        <v>1112.5</v>
      </c>
      <c r="L195" s="14" t="n">
        <f aca="false">J195+L194</f>
        <v>51127.5</v>
      </c>
      <c r="N195" s="1" t="n">
        <v>20</v>
      </c>
      <c r="O195" s="1" t="n">
        <f aca="false">N195*2</f>
        <v>40</v>
      </c>
      <c r="P195" s="1" t="n">
        <f aca="false">IF(F195="SELL",G195*50*0.05%,I195*50*0.05%)</f>
        <v>0.5575</v>
      </c>
      <c r="Q195" s="1" t="n">
        <f aca="false">(G195+I195)*50*0.053%</f>
        <v>0.592275</v>
      </c>
      <c r="R195" s="1" t="n">
        <f aca="false">(O195+S195+Q195)*18%</f>
        <v>7.30681065</v>
      </c>
      <c r="S195" s="1" t="n">
        <f aca="false">(10/10000000)*(G195+I195)*50</f>
        <v>0.0011175</v>
      </c>
      <c r="T195" s="1" t="n">
        <f aca="false">IF(F195="SELL",I195*0.003%,G195*0.003%)</f>
        <v>1.5E-006</v>
      </c>
      <c r="U195" s="1" t="n">
        <f aca="false">SUM(P195:T195)</f>
        <v>8.45770465</v>
      </c>
      <c r="V195" s="1" t="n">
        <f aca="false">J195-O195-U195</f>
        <v>1064.04229535</v>
      </c>
      <c r="W195" s="1" t="n">
        <f aca="false">W194+V195</f>
        <v>41465.34480793</v>
      </c>
    </row>
    <row r="196" customFormat="false" ht="15" hidden="false" customHeight="false" outlineLevel="0" collapsed="false">
      <c r="A196" s="1" t="n">
        <f aca="false">A192+1</f>
        <v>49.3</v>
      </c>
      <c r="B196" s="4" t="n">
        <f aca="false">B192+7</f>
        <v>44932</v>
      </c>
      <c r="C196" s="12" t="n">
        <f aca="false">C192+7</f>
        <v>44938</v>
      </c>
      <c r="D196" s="1" t="n">
        <f aca="false">INDEX(Nifty!$A$3:$K$253,MATCH('Iron Condor (Hedge)'!B196,Nifty!$A$3:$A$253),Nifty!$L$255)</f>
        <v>18400</v>
      </c>
      <c r="E196" s="1" t="str">
        <f aca="false">E192</f>
        <v>CE</v>
      </c>
      <c r="F196" s="1" t="str">
        <f aca="false">F192</f>
        <v>BUY</v>
      </c>
      <c r="G196" s="14" t="n">
        <v>5.8</v>
      </c>
      <c r="I196" s="14" t="n">
        <v>0.05</v>
      </c>
      <c r="J196" s="14" t="n">
        <f aca="false">IF(F196="SELL",(G196-I196)*50,(I196-G196)*50)</f>
        <v>-287.5</v>
      </c>
      <c r="L196" s="14" t="n">
        <f aca="false">J196+L195</f>
        <v>50840</v>
      </c>
      <c r="N196" s="1" t="n">
        <v>20</v>
      </c>
      <c r="O196" s="1" t="n">
        <f aca="false">N196*2</f>
        <v>40</v>
      </c>
      <c r="P196" s="1" t="n">
        <f aca="false">IF(F196="SELL",G196*50*0.05%,I196*50*0.05%)</f>
        <v>0.00125</v>
      </c>
      <c r="Q196" s="1" t="n">
        <f aca="false">(G196+I196)*50*0.053%</f>
        <v>0.155025</v>
      </c>
      <c r="R196" s="1" t="n">
        <f aca="false">(O196+S196+Q196)*18%</f>
        <v>7.22795715</v>
      </c>
      <c r="S196" s="1" t="n">
        <f aca="false">(10/10000000)*(G196+I196)*50</f>
        <v>0.0002925</v>
      </c>
      <c r="T196" s="1" t="n">
        <f aca="false">IF(F196="SELL",I196*0.003%,G196*0.003%)</f>
        <v>0.000174</v>
      </c>
      <c r="U196" s="1" t="n">
        <f aca="false">SUM(P196:T196)</f>
        <v>7.38469865</v>
      </c>
      <c r="V196" s="1" t="n">
        <f aca="false">J196-O196-U196</f>
        <v>-334.88469865</v>
      </c>
      <c r="W196" s="1" t="n">
        <f aca="false">W195+V196</f>
        <v>41130.46010928</v>
      </c>
    </row>
    <row r="197" customFormat="false" ht="15" hidden="false" customHeight="false" outlineLevel="0" collapsed="false">
      <c r="A197" s="16" t="n">
        <f aca="false">A193+1</f>
        <v>49.4</v>
      </c>
      <c r="B197" s="17" t="n">
        <f aca="false">B193+7</f>
        <v>44932</v>
      </c>
      <c r="C197" s="18" t="n">
        <f aca="false">C193+7</f>
        <v>44938</v>
      </c>
      <c r="D197" s="16" t="n">
        <f aca="false">INDEX(Nifty!$A$4:$K$254,MATCH('Iron Condor (Hedge)'!B197,Nifty!$A$4:$A$254),Nifty!$L$256)</f>
        <v>17350</v>
      </c>
      <c r="E197" s="16" t="str">
        <f aca="false">E193</f>
        <v>PE</v>
      </c>
      <c r="F197" s="16" t="str">
        <f aca="false">F193</f>
        <v>BUY</v>
      </c>
      <c r="G197" s="16" t="n">
        <v>4.95</v>
      </c>
      <c r="H197" s="16" t="n">
        <f aca="false">G194+G195-G196-G197</f>
        <v>38.8</v>
      </c>
      <c r="I197" s="16" t="n">
        <v>0.05</v>
      </c>
      <c r="J197" s="16" t="n">
        <f aca="false">IF(F197="SELL",(G197-I197)*50,(I197-G197)*50)</f>
        <v>-245</v>
      </c>
      <c r="K197" s="16" t="n">
        <f aca="false">SUM(J194:J197)</f>
        <v>1937.5</v>
      </c>
      <c r="L197" s="14" t="n">
        <f aca="false">J197+L196</f>
        <v>50595</v>
      </c>
      <c r="M197" s="1" t="n">
        <f aca="false">IF(K197+M193&lt;0,K197+M193,0)</f>
        <v>0</v>
      </c>
      <c r="N197" s="1" t="n">
        <v>20</v>
      </c>
      <c r="O197" s="1" t="n">
        <f aca="false">N197*2</f>
        <v>40</v>
      </c>
      <c r="P197" s="1" t="n">
        <f aca="false">IF(F197="SELL",G197*50*0.05%,I197*50*0.05%)</f>
        <v>0.00125</v>
      </c>
      <c r="Q197" s="1" t="n">
        <f aca="false">(G197+I197)*50*0.053%</f>
        <v>0.1325</v>
      </c>
      <c r="R197" s="1" t="n">
        <f aca="false">(O197+S197+Q197)*18%</f>
        <v>7.223895</v>
      </c>
      <c r="S197" s="1" t="n">
        <f aca="false">(10/10000000)*(G197+I197)*50</f>
        <v>0.00025</v>
      </c>
      <c r="T197" s="1" t="n">
        <f aca="false">IF(F197="SELL",I197*0.003%,G197*0.003%)</f>
        <v>0.0001485</v>
      </c>
      <c r="U197" s="1" t="n">
        <f aca="false">SUM(P197:T197)</f>
        <v>7.3580435</v>
      </c>
      <c r="V197" s="1" t="n">
        <f aca="false">J197-O197-U197</f>
        <v>-292.3580435</v>
      </c>
      <c r="W197" s="1" t="n">
        <f aca="false">W196+V197</f>
        <v>40838.10206578</v>
      </c>
    </row>
    <row r="198" customFormat="false" ht="15" hidden="false" customHeight="false" outlineLevel="0" collapsed="false">
      <c r="A198" s="1" t="n">
        <f aca="false">A194+1</f>
        <v>50.1</v>
      </c>
      <c r="B198" s="4" t="n">
        <f aca="false">B194+7</f>
        <v>44939</v>
      </c>
      <c r="C198" s="12" t="n">
        <f aca="false">C194+7</f>
        <v>44945</v>
      </c>
      <c r="D198" s="1" t="n">
        <f aca="false">INDEX(Nifty!$A$1:$K$251,MATCH('Iron Condor (Hedge)'!B198,Nifty!$A$1:$A$251),Nifty!$L$253)</f>
        <v>18250</v>
      </c>
      <c r="E198" s="1" t="str">
        <f aca="false">E194</f>
        <v>CE</v>
      </c>
      <c r="F198" s="1" t="str">
        <f aca="false">F194</f>
        <v>SELL</v>
      </c>
      <c r="G198" s="14" t="n">
        <v>17.7</v>
      </c>
      <c r="I198" s="14" t="n">
        <v>0.1</v>
      </c>
      <c r="J198" s="14" t="n">
        <f aca="false">IF(F198="SELL",(G198-I198)*50,(I198-G198)*50)</f>
        <v>880</v>
      </c>
      <c r="L198" s="14" t="n">
        <f aca="false">J198+L197</f>
        <v>51475</v>
      </c>
      <c r="N198" s="1" t="n">
        <v>20</v>
      </c>
      <c r="O198" s="1" t="n">
        <f aca="false">N198*2</f>
        <v>40</v>
      </c>
      <c r="P198" s="1" t="n">
        <f aca="false">IF(F198="SELL",G198*50*0.05%,I198*50*0.05%)</f>
        <v>0.4425</v>
      </c>
      <c r="Q198" s="1" t="n">
        <f aca="false">(G198+I198)*50*0.053%</f>
        <v>0.4717</v>
      </c>
      <c r="R198" s="1" t="n">
        <f aca="false">(O198+S198+Q198)*18%</f>
        <v>7.2850662</v>
      </c>
      <c r="S198" s="1" t="n">
        <f aca="false">(10/10000000)*(G198+I198)*50</f>
        <v>0.00089</v>
      </c>
      <c r="T198" s="1" t="n">
        <f aca="false">IF(F198="SELL",I198*0.003%,G198*0.003%)</f>
        <v>3E-006</v>
      </c>
      <c r="U198" s="1" t="n">
        <f aca="false">SUM(P198:T198)</f>
        <v>8.2001592</v>
      </c>
      <c r="V198" s="1" t="n">
        <f aca="false">J198-O198-U198</f>
        <v>831.7998408</v>
      </c>
      <c r="W198" s="1" t="n">
        <f aca="false">W197+V198</f>
        <v>41669.90190658</v>
      </c>
    </row>
    <row r="199" customFormat="false" ht="15" hidden="false" customHeight="false" outlineLevel="0" collapsed="false">
      <c r="A199" s="1" t="n">
        <f aca="false">A195+1</f>
        <v>50.2</v>
      </c>
      <c r="B199" s="4" t="n">
        <f aca="false">B195+7</f>
        <v>44939</v>
      </c>
      <c r="C199" s="12" t="n">
        <f aca="false">C195+7</f>
        <v>44945</v>
      </c>
      <c r="D199" s="1" t="n">
        <f aca="false">INDEX(Nifty!$A$2:$K$252,MATCH('Iron Condor (Hedge)'!B199,Nifty!$A$2:$A$252),Nifty!$L$254)</f>
        <v>17700</v>
      </c>
      <c r="E199" s="1" t="str">
        <f aca="false">E195</f>
        <v>PE</v>
      </c>
      <c r="F199" s="1" t="str">
        <f aca="false">F195</f>
        <v>SELL</v>
      </c>
      <c r="G199" s="14" t="n">
        <v>28.25</v>
      </c>
      <c r="I199" s="14" t="n">
        <v>0.05</v>
      </c>
      <c r="J199" s="14" t="n">
        <f aca="false">IF(F199="SELL",(G199-I199)*50,(I199-G199)*50)</f>
        <v>1410</v>
      </c>
      <c r="L199" s="14" t="n">
        <f aca="false">J199+L198</f>
        <v>52885</v>
      </c>
      <c r="N199" s="1" t="n">
        <v>20</v>
      </c>
      <c r="O199" s="1" t="n">
        <f aca="false">N199*2</f>
        <v>40</v>
      </c>
      <c r="P199" s="1" t="n">
        <f aca="false">IF(F199="SELL",G199*50*0.05%,I199*50*0.05%)</f>
        <v>0.70625</v>
      </c>
      <c r="Q199" s="1" t="n">
        <f aca="false">(G199+I199)*50*0.053%</f>
        <v>0.74995</v>
      </c>
      <c r="R199" s="1" t="n">
        <f aca="false">(O199+S199+Q199)*18%</f>
        <v>7.3352457</v>
      </c>
      <c r="S199" s="1" t="n">
        <f aca="false">(10/10000000)*(G199+I199)*50</f>
        <v>0.001415</v>
      </c>
      <c r="T199" s="1" t="n">
        <f aca="false">IF(F199="SELL",I199*0.003%,G199*0.003%)</f>
        <v>1.5E-006</v>
      </c>
      <c r="U199" s="1" t="n">
        <f aca="false">SUM(P199:T199)</f>
        <v>8.7928622</v>
      </c>
      <c r="V199" s="1" t="n">
        <f aca="false">J199-O199-U199</f>
        <v>1361.2071378</v>
      </c>
      <c r="W199" s="1" t="n">
        <f aca="false">W198+V199</f>
        <v>43031.10904438</v>
      </c>
    </row>
    <row r="200" customFormat="false" ht="15" hidden="false" customHeight="false" outlineLevel="0" collapsed="false">
      <c r="A200" s="1" t="n">
        <f aca="false">A196+1</f>
        <v>50.3</v>
      </c>
      <c r="B200" s="4" t="n">
        <f aca="false">B196+7</f>
        <v>44939</v>
      </c>
      <c r="C200" s="12" t="n">
        <f aca="false">C196+7</f>
        <v>44945</v>
      </c>
      <c r="D200" s="1" t="n">
        <f aca="false">INDEX(Nifty!$A$3:$K$253,MATCH('Iron Condor (Hedge)'!B200,Nifty!$A$3:$A$253),Nifty!$L$255)</f>
        <v>18500</v>
      </c>
      <c r="E200" s="1" t="str">
        <f aca="false">E196</f>
        <v>CE</v>
      </c>
      <c r="F200" s="1" t="str">
        <f aca="false">F196</f>
        <v>BUY</v>
      </c>
      <c r="G200" s="14" t="n">
        <v>2.9</v>
      </c>
      <c r="I200" s="14" t="n">
        <v>0.1</v>
      </c>
      <c r="J200" s="14" t="n">
        <f aca="false">IF(F200="SELL",(G200-I200)*50,(I200-G200)*50)</f>
        <v>-140</v>
      </c>
      <c r="L200" s="14" t="n">
        <f aca="false">J200+L199</f>
        <v>52745</v>
      </c>
      <c r="N200" s="1" t="n">
        <v>20</v>
      </c>
      <c r="O200" s="1" t="n">
        <f aca="false">N200*2</f>
        <v>40</v>
      </c>
      <c r="P200" s="1" t="n">
        <f aca="false">IF(F200="SELL",G200*50*0.05%,I200*50*0.05%)</f>
        <v>0.0025</v>
      </c>
      <c r="Q200" s="1" t="n">
        <f aca="false">(G200+I200)*50*0.053%</f>
        <v>0.0795</v>
      </c>
      <c r="R200" s="1" t="n">
        <f aca="false">(O200+S200+Q200)*18%</f>
        <v>7.214337</v>
      </c>
      <c r="S200" s="1" t="n">
        <f aca="false">(10/10000000)*(G200+I200)*50</f>
        <v>0.00015</v>
      </c>
      <c r="T200" s="1" t="n">
        <f aca="false">IF(F200="SELL",I200*0.003%,G200*0.003%)</f>
        <v>8.7E-005</v>
      </c>
      <c r="U200" s="1" t="n">
        <f aca="false">SUM(P200:T200)</f>
        <v>7.296574</v>
      </c>
      <c r="V200" s="1" t="n">
        <f aca="false">J200-O200-U200</f>
        <v>-187.296574</v>
      </c>
      <c r="W200" s="1" t="n">
        <f aca="false">W199+V200</f>
        <v>42843.81247038</v>
      </c>
    </row>
    <row r="201" customFormat="false" ht="15" hidden="false" customHeight="false" outlineLevel="0" collapsed="false">
      <c r="A201" s="16" t="n">
        <f aca="false">A197+1</f>
        <v>50.4</v>
      </c>
      <c r="B201" s="17" t="n">
        <f aca="false">B197+7</f>
        <v>44939</v>
      </c>
      <c r="C201" s="18" t="n">
        <f aca="false">C197+7</f>
        <v>44945</v>
      </c>
      <c r="D201" s="16" t="n">
        <f aca="false">INDEX(Nifty!$A$4:$K$254,MATCH('Iron Condor (Hedge)'!B201,Nifty!$A$4:$A$254),Nifty!$L$256)</f>
        <v>17450</v>
      </c>
      <c r="E201" s="16" t="str">
        <f aca="false">E197</f>
        <v>PE</v>
      </c>
      <c r="F201" s="16" t="str">
        <f aca="false">F197</f>
        <v>BUY</v>
      </c>
      <c r="G201" s="16" t="n">
        <v>7.9</v>
      </c>
      <c r="H201" s="16" t="n">
        <f aca="false">G198+G199-G200-G201</f>
        <v>35.15</v>
      </c>
      <c r="I201" s="16" t="n">
        <v>0.05</v>
      </c>
      <c r="J201" s="16" t="n">
        <f aca="false">IF(F201="SELL",(G201-I201)*50,(I201-G201)*50)</f>
        <v>-392.5</v>
      </c>
      <c r="K201" s="16" t="n">
        <f aca="false">SUM(J198:J201)</f>
        <v>1757.5</v>
      </c>
      <c r="L201" s="14" t="n">
        <f aca="false">J201+L200</f>
        <v>52352.5</v>
      </c>
      <c r="M201" s="1" t="n">
        <f aca="false">IF(K201+M197&lt;0,K201+M197,0)</f>
        <v>0</v>
      </c>
      <c r="N201" s="1" t="n">
        <v>20</v>
      </c>
      <c r="O201" s="1" t="n">
        <f aca="false">N201*2</f>
        <v>40</v>
      </c>
      <c r="P201" s="1" t="n">
        <f aca="false">IF(F201="SELL",G201*50*0.05%,I201*50*0.05%)</f>
        <v>0.00125</v>
      </c>
      <c r="Q201" s="1" t="n">
        <f aca="false">(G201+I201)*50*0.053%</f>
        <v>0.210675</v>
      </c>
      <c r="R201" s="1" t="n">
        <f aca="false">(O201+S201+Q201)*18%</f>
        <v>7.23799305</v>
      </c>
      <c r="S201" s="1" t="n">
        <f aca="false">(10/10000000)*(G201+I201)*50</f>
        <v>0.0003975</v>
      </c>
      <c r="T201" s="1" t="n">
        <f aca="false">IF(F201="SELL",I201*0.003%,G201*0.003%)</f>
        <v>0.000237</v>
      </c>
      <c r="U201" s="1" t="n">
        <f aca="false">SUM(P201:T201)</f>
        <v>7.45055255</v>
      </c>
      <c r="V201" s="1" t="n">
        <f aca="false">J201-O201-U201</f>
        <v>-439.95055255</v>
      </c>
      <c r="W201" s="1" t="n">
        <f aca="false">W200+V201</f>
        <v>42403.86191783</v>
      </c>
    </row>
    <row r="202" customFormat="false" ht="15" hidden="false" customHeight="false" outlineLevel="0" collapsed="false">
      <c r="A202" s="1" t="n">
        <f aca="false">A198+1</f>
        <v>51.1</v>
      </c>
      <c r="B202" s="4" t="n">
        <f aca="false">B198+7</f>
        <v>44946</v>
      </c>
      <c r="C202" s="12" t="n">
        <v>44951</v>
      </c>
      <c r="D202" s="1" t="n">
        <f aca="false">INDEX(Nifty!$A$1:$K$251,MATCH('Iron Condor (Hedge)'!B202,Nifty!$A$1:$A$251),Nifty!$L$253)</f>
        <v>18300</v>
      </c>
      <c r="E202" s="1" t="str">
        <f aca="false">E198</f>
        <v>CE</v>
      </c>
      <c r="F202" s="1" t="str">
        <f aca="false">F198</f>
        <v>SELL</v>
      </c>
      <c r="G202" s="14" t="n">
        <v>15.9</v>
      </c>
      <c r="I202" s="14" t="n">
        <v>0.1</v>
      </c>
      <c r="J202" s="14" t="n">
        <f aca="false">IF(F202="SELL",(G202-I202)*50,(I202-G202)*50)</f>
        <v>790</v>
      </c>
      <c r="L202" s="14" t="n">
        <f aca="false">J202+L201</f>
        <v>53142.5</v>
      </c>
      <c r="N202" s="1" t="n">
        <v>20</v>
      </c>
      <c r="O202" s="1" t="n">
        <f aca="false">N202*2</f>
        <v>40</v>
      </c>
      <c r="P202" s="1" t="n">
        <f aca="false">IF(F202="SELL",G202*50*0.05%,I202*50*0.05%)</f>
        <v>0.3975</v>
      </c>
      <c r="Q202" s="1" t="n">
        <f aca="false">(G202+I202)*50*0.053%</f>
        <v>0.424</v>
      </c>
      <c r="R202" s="1" t="n">
        <f aca="false">(O202+S202+Q202)*18%</f>
        <v>7.276464</v>
      </c>
      <c r="S202" s="1" t="n">
        <f aca="false">(10/10000000)*(G202+I202)*50</f>
        <v>0.0008</v>
      </c>
      <c r="T202" s="1" t="n">
        <f aca="false">IF(F202="SELL",I202*0.003%,G202*0.003%)</f>
        <v>3E-006</v>
      </c>
      <c r="U202" s="1" t="n">
        <f aca="false">SUM(P202:T202)</f>
        <v>8.098767</v>
      </c>
      <c r="V202" s="1" t="n">
        <f aca="false">J202-O202-U202</f>
        <v>741.901233</v>
      </c>
      <c r="W202" s="1" t="n">
        <f aca="false">W201+V202</f>
        <v>43145.76315083</v>
      </c>
    </row>
    <row r="203" customFormat="false" ht="15" hidden="false" customHeight="false" outlineLevel="0" collapsed="false">
      <c r="A203" s="1" t="n">
        <f aca="false">A199+1</f>
        <v>51.2</v>
      </c>
      <c r="B203" s="4" t="n">
        <f aca="false">B199+7</f>
        <v>44946</v>
      </c>
      <c r="C203" s="12" t="n">
        <v>44951</v>
      </c>
      <c r="D203" s="1" t="n">
        <f aca="false">INDEX(Nifty!$A$2:$K$252,MATCH('Iron Condor (Hedge)'!B203,Nifty!$A$2:$A$252),Nifty!$L$254)</f>
        <v>17750</v>
      </c>
      <c r="E203" s="1" t="str">
        <f aca="false">E199</f>
        <v>PE</v>
      </c>
      <c r="F203" s="1" t="str">
        <f aca="false">F199</f>
        <v>SELL</v>
      </c>
      <c r="G203" s="14" t="n">
        <v>12.55</v>
      </c>
      <c r="I203" s="14" t="n">
        <v>0.05</v>
      </c>
      <c r="J203" s="14" t="n">
        <f aca="false">IF(F203="SELL",(G203-I203)*50,(I203-G203)*50)</f>
        <v>625</v>
      </c>
      <c r="L203" s="14" t="n">
        <f aca="false">J203+L202</f>
        <v>53767.5</v>
      </c>
      <c r="N203" s="1" t="n">
        <v>20</v>
      </c>
      <c r="O203" s="1" t="n">
        <f aca="false">N203*2</f>
        <v>40</v>
      </c>
      <c r="P203" s="1" t="n">
        <f aca="false">IF(F203="SELL",G203*50*0.05%,I203*50*0.05%)</f>
        <v>0.31375</v>
      </c>
      <c r="Q203" s="1" t="n">
        <f aca="false">(G203+I203)*50*0.053%</f>
        <v>0.3339</v>
      </c>
      <c r="R203" s="1" t="n">
        <f aca="false">(O203+S203+Q203)*18%</f>
        <v>7.2602154</v>
      </c>
      <c r="S203" s="1" t="n">
        <f aca="false">(10/10000000)*(G203+I203)*50</f>
        <v>0.00063</v>
      </c>
      <c r="T203" s="1" t="n">
        <f aca="false">IF(F203="SELL",I203*0.003%,G203*0.003%)</f>
        <v>1.5E-006</v>
      </c>
      <c r="U203" s="1" t="n">
        <f aca="false">SUM(P203:T203)</f>
        <v>7.9084969</v>
      </c>
      <c r="V203" s="1" t="n">
        <f aca="false">J203-O203-U203</f>
        <v>577.0915031</v>
      </c>
      <c r="W203" s="1" t="n">
        <f aca="false">W202+V203</f>
        <v>43722.85465393</v>
      </c>
    </row>
    <row r="204" customFormat="false" ht="15" hidden="false" customHeight="false" outlineLevel="0" collapsed="false">
      <c r="A204" s="1" t="n">
        <f aca="false">A200+1</f>
        <v>51.3</v>
      </c>
      <c r="B204" s="4" t="n">
        <f aca="false">B200+7</f>
        <v>44946</v>
      </c>
      <c r="C204" s="12" t="n">
        <v>44951</v>
      </c>
      <c r="D204" s="1" t="n">
        <f aca="false">INDEX(Nifty!$A$3:$K$253,MATCH('Iron Condor (Hedge)'!B204,Nifty!$A$3:$A$253),Nifty!$L$255)</f>
        <v>18550</v>
      </c>
      <c r="E204" s="1" t="str">
        <f aca="false">E200</f>
        <v>CE</v>
      </c>
      <c r="F204" s="1" t="str">
        <f aca="false">F200</f>
        <v>BUY</v>
      </c>
      <c r="G204" s="14" t="n">
        <v>3.3</v>
      </c>
      <c r="I204" s="14" t="n">
        <v>0.05</v>
      </c>
      <c r="J204" s="14" t="n">
        <f aca="false">IF(F204="SELL",(G204-I204)*50,(I204-G204)*50)</f>
        <v>-162.5</v>
      </c>
      <c r="L204" s="14" t="n">
        <f aca="false">J204+L203</f>
        <v>53605</v>
      </c>
      <c r="N204" s="1" t="n">
        <v>20</v>
      </c>
      <c r="O204" s="1" t="n">
        <f aca="false">N204*2</f>
        <v>40</v>
      </c>
      <c r="P204" s="1" t="n">
        <f aca="false">IF(F204="SELL",G204*50*0.05%,I204*50*0.05%)</f>
        <v>0.00125</v>
      </c>
      <c r="Q204" s="1" t="n">
        <f aca="false">(G204+I204)*50*0.053%</f>
        <v>0.088775</v>
      </c>
      <c r="R204" s="1" t="n">
        <f aca="false">(O204+S204+Q204)*18%</f>
        <v>7.21600965</v>
      </c>
      <c r="S204" s="1" t="n">
        <f aca="false">(10/10000000)*(G204+I204)*50</f>
        <v>0.0001675</v>
      </c>
      <c r="T204" s="1" t="n">
        <f aca="false">IF(F204="SELL",I204*0.003%,G204*0.003%)</f>
        <v>9.9E-005</v>
      </c>
      <c r="U204" s="1" t="n">
        <f aca="false">SUM(P204:T204)</f>
        <v>7.30630115</v>
      </c>
      <c r="V204" s="1" t="n">
        <f aca="false">J204-O204-U204</f>
        <v>-209.80630115</v>
      </c>
      <c r="W204" s="1" t="n">
        <f aca="false">W203+V204</f>
        <v>43513.04835278</v>
      </c>
    </row>
    <row r="205" customFormat="false" ht="15" hidden="false" customHeight="false" outlineLevel="0" collapsed="false">
      <c r="A205" s="16" t="n">
        <f aca="false">A201+1</f>
        <v>51.4</v>
      </c>
      <c r="B205" s="17" t="n">
        <f aca="false">B201+7</f>
        <v>44946</v>
      </c>
      <c r="C205" s="18" t="n">
        <v>44951</v>
      </c>
      <c r="D205" s="16" t="n">
        <f aca="false">INDEX(Nifty!$A$4:$K$254,MATCH('Iron Condor (Hedge)'!B205,Nifty!$A$4:$A$254),Nifty!$L$256)</f>
        <v>17500</v>
      </c>
      <c r="E205" s="16" t="str">
        <f aca="false">E201</f>
        <v>PE</v>
      </c>
      <c r="F205" s="16" t="str">
        <f aca="false">F201</f>
        <v>BUY</v>
      </c>
      <c r="G205" s="16" t="n">
        <v>3.5</v>
      </c>
      <c r="H205" s="16" t="n">
        <f aca="false">G202+G203-G204-G205</f>
        <v>21.65</v>
      </c>
      <c r="I205" s="16" t="n">
        <v>0.05</v>
      </c>
      <c r="J205" s="16" t="n">
        <f aca="false">IF(F205="SELL",(G205-I205)*50,(I205-G205)*50)</f>
        <v>-172.5</v>
      </c>
      <c r="K205" s="16" t="n">
        <f aca="false">SUM(J202:J205)</f>
        <v>1080</v>
      </c>
      <c r="L205" s="14" t="n">
        <f aca="false">J205+L204</f>
        <v>53432.5</v>
      </c>
      <c r="M205" s="1" t="n">
        <f aca="false">IF(K205+M201&lt;0,K205+M201,0)</f>
        <v>0</v>
      </c>
      <c r="N205" s="1" t="n">
        <v>20</v>
      </c>
      <c r="O205" s="1" t="n">
        <f aca="false">N205*2</f>
        <v>40</v>
      </c>
      <c r="P205" s="1" t="n">
        <f aca="false">IF(F205="SELL",G205*50*0.05%,I205*50*0.05%)</f>
        <v>0.00125</v>
      </c>
      <c r="Q205" s="1" t="n">
        <f aca="false">(G205+I205)*50*0.053%</f>
        <v>0.094075</v>
      </c>
      <c r="R205" s="1" t="n">
        <f aca="false">(O205+S205+Q205)*18%</f>
        <v>7.21696545</v>
      </c>
      <c r="S205" s="1" t="n">
        <f aca="false">(10/10000000)*(G205+I205)*50</f>
        <v>0.0001775</v>
      </c>
      <c r="T205" s="1" t="n">
        <f aca="false">IF(F205="SELL",I205*0.003%,G205*0.003%)</f>
        <v>0.000105</v>
      </c>
      <c r="U205" s="1" t="n">
        <f aca="false">SUM(P205:T205)</f>
        <v>7.31257295</v>
      </c>
      <c r="V205" s="1" t="n">
        <f aca="false">J205-O205-U205</f>
        <v>-219.81257295</v>
      </c>
      <c r="W205" s="2" t="n">
        <f aca="false">W204+V205</f>
        <v>43293.23577983</v>
      </c>
      <c r="X205" s="2"/>
    </row>
    <row r="206" customFormat="false" ht="15" hidden="false" customHeight="false" outlineLevel="0" collapsed="false">
      <c r="B206" s="4"/>
      <c r="C206" s="12"/>
      <c r="L206" s="7" t="n">
        <v>59107.5</v>
      </c>
      <c r="U206" s="2" t="n">
        <f aca="false">SUM(U2:U205)</f>
        <v>1979.26422017</v>
      </c>
    </row>
    <row r="207" customFormat="false" ht="15" hidden="false" customHeight="false" outlineLevel="0" collapsed="false">
      <c r="B207" s="4"/>
    </row>
    <row r="208" customFormat="false" ht="15" hidden="false" customHeight="false" outlineLevel="0" collapsed="false">
      <c r="B208" s="4"/>
    </row>
    <row r="209" customFormat="false" ht="15" hidden="false" customHeight="false" outlineLevel="0" collapsed="false">
      <c r="A209" s="14"/>
      <c r="B209" s="26"/>
      <c r="C209" s="27"/>
      <c r="D209" s="14"/>
      <c r="E209" s="14"/>
      <c r="F209" s="14"/>
      <c r="G209" s="14"/>
      <c r="H209" s="14"/>
      <c r="I209" s="14"/>
      <c r="J209" s="14"/>
      <c r="K209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2023-02-01T15:07:21Z</dcterms:created>
  <dc:creator>pc</dc:creator>
  <dc:description/>
  <dc:language>en-US</dc:language>
  <cp:lastModifiedBy/>
  <dcterms:modified xsi:type="dcterms:W3CDTF">2023-03-01T22:32:43Z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