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activeTab="9"/>
  </bookViews>
  <sheets>
    <sheet name="AIM-5" sheetId="1" r:id="rId1"/>
    <sheet name="AIM-1" sheetId="2" r:id="rId2"/>
    <sheet name="AIM-2" sheetId="3" r:id="rId3"/>
    <sheet name="AIM-3" sheetId="4" r:id="rId4"/>
    <sheet name="AIM-4" sheetId="5" r:id="rId5"/>
    <sheet name="AIM-6" sheetId="6" r:id="rId6"/>
    <sheet name="AIM-7" sheetId="7" r:id="rId7"/>
    <sheet name="AIM-8" sheetId="8" r:id="rId8"/>
    <sheet name="AIM-9" sheetId="9" r:id="rId9"/>
    <sheet name="AIM-10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0"/>
  <c r="G10"/>
  <c r="J9"/>
  <c r="G8"/>
  <c r="J8"/>
  <c r="G6"/>
  <c r="J5"/>
  <c r="C11"/>
  <c r="D8"/>
  <c r="D9" s="1"/>
  <c r="D10" s="1"/>
  <c r="D7"/>
  <c r="D6"/>
  <c r="G9" i="9"/>
  <c r="G7"/>
  <c r="G5"/>
  <c r="F11"/>
  <c r="C13"/>
  <c r="D7"/>
  <c r="D8" s="1"/>
  <c r="D9" s="1"/>
  <c r="D10" s="1"/>
  <c r="D11" s="1"/>
  <c r="D12" s="1"/>
  <c r="D6"/>
  <c r="D5"/>
  <c r="G11" i="8"/>
  <c r="G10"/>
  <c r="G9"/>
  <c r="G8"/>
  <c r="D13"/>
  <c r="D12"/>
  <c r="D11"/>
  <c r="D10"/>
  <c r="D9"/>
  <c r="D8"/>
  <c r="D7"/>
  <c r="D6"/>
  <c r="F9" i="7"/>
  <c r="I18"/>
  <c r="H18"/>
  <c r="G18"/>
  <c r="F18"/>
  <c r="E18"/>
  <c r="D18"/>
  <c r="I14"/>
  <c r="I12"/>
  <c r="I8"/>
  <c r="H15"/>
  <c r="H11"/>
  <c r="H7"/>
  <c r="G17"/>
  <c r="G14"/>
  <c r="G10"/>
  <c r="G6"/>
  <c r="F13"/>
  <c r="F15"/>
  <c r="F11"/>
  <c r="F7"/>
  <c r="E16"/>
  <c r="E14"/>
  <c r="E12"/>
  <c r="E10"/>
  <c r="E6"/>
  <c r="E8"/>
  <c r="E21" i="6"/>
  <c r="E20"/>
  <c r="J16"/>
  <c r="J15"/>
  <c r="J14"/>
  <c r="J13"/>
  <c r="J12"/>
  <c r="J11"/>
  <c r="J10"/>
  <c r="J9"/>
  <c r="J8"/>
  <c r="J7"/>
  <c r="J6"/>
  <c r="J5"/>
  <c r="E16"/>
  <c r="F15"/>
  <c r="G15" s="1"/>
  <c r="D15"/>
  <c r="F14"/>
  <c r="H14" s="1"/>
  <c r="I14" s="1"/>
  <c r="D14"/>
  <c r="F13"/>
  <c r="H13" s="1"/>
  <c r="I13" s="1"/>
  <c r="D13"/>
  <c r="F12"/>
  <c r="H12" s="1"/>
  <c r="I12" s="1"/>
  <c r="D12"/>
  <c r="G11"/>
  <c r="F11"/>
  <c r="H11" s="1"/>
  <c r="I11" s="1"/>
  <c r="D11"/>
  <c r="F10"/>
  <c r="H10" s="1"/>
  <c r="I10" s="1"/>
  <c r="D10"/>
  <c r="F9"/>
  <c r="H9" s="1"/>
  <c r="I9" s="1"/>
  <c r="D9"/>
  <c r="F8"/>
  <c r="H8" s="1"/>
  <c r="I8" s="1"/>
  <c r="D8"/>
  <c r="G7"/>
  <c r="F7"/>
  <c r="H7" s="1"/>
  <c r="I7" s="1"/>
  <c r="D7"/>
  <c r="F6"/>
  <c r="H6" s="1"/>
  <c r="I6" s="1"/>
  <c r="D6"/>
  <c r="F5"/>
  <c r="H5" s="1"/>
  <c r="I5" s="1"/>
  <c r="D5"/>
  <c r="C15" i="8" l="1"/>
  <c r="G5" i="6"/>
  <c r="G9"/>
  <c r="G13"/>
  <c r="G6"/>
  <c r="G8"/>
  <c r="G10"/>
  <c r="G12"/>
  <c r="G14"/>
  <c r="H15"/>
  <c r="I15" s="1"/>
  <c r="I16" s="1"/>
  <c r="E19" s="1"/>
  <c r="B19" i="5"/>
  <c r="B18"/>
  <c r="B17"/>
  <c r="B16"/>
  <c r="B15"/>
  <c r="C19"/>
  <c r="C18"/>
  <c r="C17"/>
  <c r="C16"/>
  <c r="C15"/>
  <c r="G12"/>
  <c r="F12"/>
  <c r="E12"/>
  <c r="D12"/>
  <c r="C12"/>
  <c r="G11"/>
  <c r="F11"/>
  <c r="E11"/>
  <c r="D11"/>
  <c r="C11"/>
  <c r="C19" i="3"/>
  <c r="C18"/>
  <c r="C17"/>
  <c r="C16"/>
  <c r="C15"/>
  <c r="C14"/>
  <c r="C13"/>
  <c r="F17"/>
  <c r="F15" s="1"/>
  <c r="F16" s="1"/>
  <c r="F14"/>
  <c r="F13"/>
  <c r="F12"/>
  <c r="B19"/>
  <c r="B18"/>
  <c r="B17"/>
  <c r="B16"/>
  <c r="B15"/>
  <c r="B14"/>
  <c r="B13"/>
  <c r="F5" i="1"/>
  <c r="G5" s="1"/>
  <c r="C27" i="2"/>
  <c r="C25"/>
  <c r="C26"/>
  <c r="C24"/>
  <c r="C23"/>
  <c r="C22"/>
  <c r="C21"/>
  <c r="C20"/>
  <c r="C19"/>
  <c r="C18"/>
  <c r="C16"/>
  <c r="C28" s="1"/>
  <c r="C17"/>
  <c r="E16" i="1"/>
  <c r="F15"/>
  <c r="G15" s="1"/>
  <c r="F14"/>
  <c r="G14" s="1"/>
  <c r="F13"/>
  <c r="G13" s="1"/>
  <c r="F12"/>
  <c r="H12" s="1"/>
  <c r="I12" s="1"/>
  <c r="F11"/>
  <c r="H11" s="1"/>
  <c r="I11" s="1"/>
  <c r="F10"/>
  <c r="H10" s="1"/>
  <c r="I10" s="1"/>
  <c r="F9"/>
  <c r="H9" s="1"/>
  <c r="I9" s="1"/>
  <c r="F8"/>
  <c r="H8" s="1"/>
  <c r="I8" s="1"/>
  <c r="F7"/>
  <c r="G7" s="1"/>
  <c r="F6"/>
  <c r="G6" s="1"/>
  <c r="D15"/>
  <c r="D14"/>
  <c r="D13"/>
  <c r="D12"/>
  <c r="D11"/>
  <c r="D10"/>
  <c r="D9"/>
  <c r="D8"/>
  <c r="D7"/>
  <c r="D6"/>
  <c r="D5"/>
  <c r="G16" i="6" l="1"/>
  <c r="E18" s="1"/>
  <c r="G8" i="1"/>
  <c r="H5"/>
  <c r="I5" s="1"/>
  <c r="H13"/>
  <c r="I13" s="1"/>
  <c r="G9"/>
  <c r="H6"/>
  <c r="I6" s="1"/>
  <c r="H14"/>
  <c r="I14" s="1"/>
  <c r="G10"/>
  <c r="H7"/>
  <c r="I7" s="1"/>
  <c r="H15"/>
  <c r="I15" s="1"/>
  <c r="G11"/>
  <c r="G12"/>
  <c r="G16" l="1"/>
  <c r="E18" s="1"/>
  <c r="I16"/>
  <c r="E19" s="1"/>
</calcChain>
</file>

<file path=xl/comments1.xml><?xml version="1.0" encoding="utf-8"?>
<comments xmlns="http://schemas.openxmlformats.org/spreadsheetml/2006/main">
  <authors>
    <author>admin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4th term of data is a median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2nd term of data is a Quantile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6th term of data is a 70th percentile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21.5 lies in 28 of Class Frequency.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10.75 lies in 28 of Class Frequency.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Means 32.25 lies in 38 of Class Frequency.</t>
        </r>
      </text>
    </comment>
  </commentList>
</comments>
</file>

<file path=xl/sharedStrings.xml><?xml version="1.0" encoding="utf-8"?>
<sst xmlns="http://schemas.openxmlformats.org/spreadsheetml/2006/main" count="125" uniqueCount="101">
  <si>
    <t>Class Interval</t>
  </si>
  <si>
    <t>Xi</t>
  </si>
  <si>
    <t>Frequency (Fi)</t>
  </si>
  <si>
    <t>Fi*Xi</t>
  </si>
  <si>
    <t>Fi*log10(Xi)</t>
  </si>
  <si>
    <t>log(Xi)</t>
  </si>
  <si>
    <t>Range</t>
  </si>
  <si>
    <t>Arithmetic Mean</t>
  </si>
  <si>
    <t>Fi*Xi/Fi</t>
  </si>
  <si>
    <t>Geometric Mean</t>
  </si>
  <si>
    <t>Fi*log10(Xi)/Fi</t>
  </si>
  <si>
    <t>AIM-5: To calculate AM and GM for the following frequency distribution table:-</t>
  </si>
  <si>
    <t xml:space="preserve"> To conduct the discrete Frequency Table, following numbers gives the marks of 64 Students of Class. Prepare a Frequency Table.</t>
  </si>
  <si>
    <t>Aim-1:</t>
  </si>
  <si>
    <t>Observations</t>
  </si>
  <si>
    <t>Frequency</t>
  </si>
  <si>
    <t>Minimum</t>
  </si>
  <si>
    <t>Maximum</t>
  </si>
  <si>
    <t>No. of Classes</t>
  </si>
  <si>
    <t>Intervals</t>
  </si>
  <si>
    <t>Count data</t>
  </si>
  <si>
    <t>Aim-2:</t>
  </si>
  <si>
    <t xml:space="preserve"> To conduct the discrete Frequency Table, the following numbers gives the marks of 55 Students of Class. Prepare a Frequency Distribution Table.</t>
  </si>
  <si>
    <t>AIM-3: Construct Histogram :-</t>
  </si>
  <si>
    <t>Marks (CI)</t>
  </si>
  <si>
    <t>Students</t>
  </si>
  <si>
    <t>24.5 - 29.5</t>
  </si>
  <si>
    <t>19.5 - 24.5</t>
  </si>
  <si>
    <t>14.5 - 19.5</t>
  </si>
  <si>
    <t>29.5 - 34.5</t>
  </si>
  <si>
    <t>34.5 - 39.5</t>
  </si>
  <si>
    <t>39.5 - 44.5</t>
  </si>
  <si>
    <t>44.5 - 49.5</t>
  </si>
  <si>
    <t>49.5 - 54.5</t>
  </si>
  <si>
    <t>54.5 - 59.5</t>
  </si>
  <si>
    <t>59.5 - 64.5</t>
  </si>
  <si>
    <t>64.5 - 69.5</t>
  </si>
  <si>
    <t>Aim-4:</t>
  </si>
  <si>
    <t xml:space="preserve"> To compute year wise total average and plot multiple bar and pie chart</t>
  </si>
  <si>
    <t>Seasons</t>
  </si>
  <si>
    <t>Summer</t>
  </si>
  <si>
    <t>Winter</t>
  </si>
  <si>
    <t>Autumn</t>
  </si>
  <si>
    <t>Monsoon</t>
  </si>
  <si>
    <t>Total</t>
  </si>
  <si>
    <t>Years</t>
  </si>
  <si>
    <t>Average</t>
  </si>
  <si>
    <t>Count</t>
  </si>
  <si>
    <t>AIM-6: To calculate AM, GM, HM for the following frequency distribution table also verify AM&gt;GM&gt;HM:-</t>
  </si>
  <si>
    <t>Harmonic Mean</t>
  </si>
  <si>
    <t>Fi/Xi</t>
  </si>
  <si>
    <t>Fi/(Fi/Xi)</t>
  </si>
  <si>
    <t>Verify - AM&gt;GM&gt;HM</t>
  </si>
  <si>
    <t>Aim-7:</t>
  </si>
  <si>
    <t>To Obtain mode using Grouping Method. Find Mode by using Grouping Method from given data.</t>
  </si>
  <si>
    <t>Data (X)</t>
  </si>
  <si>
    <t>Column C</t>
  </si>
  <si>
    <t>Column D</t>
  </si>
  <si>
    <t>Column E</t>
  </si>
  <si>
    <t>Column F</t>
  </si>
  <si>
    <t>Column G</t>
  </si>
  <si>
    <t>Column H</t>
  </si>
  <si>
    <t>Highest Frequency</t>
  </si>
  <si>
    <t>5,6</t>
  </si>
  <si>
    <t>6,7</t>
  </si>
  <si>
    <t>4,5,6</t>
  </si>
  <si>
    <t>5,6,7</t>
  </si>
  <si>
    <t>6,7,8</t>
  </si>
  <si>
    <t>Repeated Values</t>
  </si>
  <si>
    <t>Mode</t>
  </si>
  <si>
    <t>Aim-8:</t>
  </si>
  <si>
    <t>To Obtain mode for Continuous data. Find the Mode for following distribution.</t>
  </si>
  <si>
    <t>Data</t>
  </si>
  <si>
    <r>
      <t>f</t>
    </r>
    <r>
      <rPr>
        <vertAlign val="subscript"/>
        <sz val="11"/>
        <color theme="1"/>
        <rFont val="Calibri"/>
        <family val="2"/>
      </rPr>
      <t>0</t>
    </r>
  </si>
  <si>
    <r>
      <t>f</t>
    </r>
    <r>
      <rPr>
        <vertAlign val="subscript"/>
        <sz val="11"/>
        <color theme="1"/>
        <rFont val="Calibri"/>
        <family val="2"/>
      </rPr>
      <t>1</t>
    </r>
  </si>
  <si>
    <r>
      <t>f</t>
    </r>
    <r>
      <rPr>
        <vertAlign val="subscript"/>
        <sz val="11"/>
        <color theme="1"/>
        <rFont val="Calibri"/>
        <family val="2"/>
      </rPr>
      <t>2</t>
    </r>
  </si>
  <si>
    <t>l</t>
  </si>
  <si>
    <t>h</t>
  </si>
  <si>
    <r>
      <t>AIM-9: To calculate Median, Q</t>
    </r>
    <r>
      <rPr>
        <b/>
        <vertAlign val="subscript"/>
        <sz val="12"/>
        <color theme="0"/>
        <rFont val="Calibri"/>
        <family val="2"/>
      </rPr>
      <t>1</t>
    </r>
    <r>
      <rPr>
        <b/>
        <sz val="12"/>
        <color theme="0"/>
        <rFont val="Calibri"/>
        <family val="2"/>
      </rPr>
      <t>,P</t>
    </r>
    <r>
      <rPr>
        <b/>
        <vertAlign val="subscript"/>
        <sz val="12"/>
        <color theme="0"/>
        <rFont val="Calibri"/>
        <family val="2"/>
      </rPr>
      <t xml:space="preserve">70 </t>
    </r>
    <r>
      <rPr>
        <b/>
        <sz val="12"/>
        <color theme="0"/>
        <rFont val="Calibri"/>
        <family val="2"/>
      </rPr>
      <t xml:space="preserve"> for following data:-</t>
    </r>
  </si>
  <si>
    <t>CF</t>
  </si>
  <si>
    <t>Median</t>
  </si>
  <si>
    <r>
      <t>Q</t>
    </r>
    <r>
      <rPr>
        <vertAlign val="subscript"/>
        <sz val="11"/>
        <color theme="1"/>
        <rFont val="Calibri"/>
        <family val="2"/>
      </rPr>
      <t>1</t>
    </r>
  </si>
  <si>
    <r>
      <t>P</t>
    </r>
    <r>
      <rPr>
        <vertAlign val="subscript"/>
        <sz val="11"/>
        <color theme="1"/>
        <rFont val="Calibri"/>
        <family val="2"/>
      </rPr>
      <t>70</t>
    </r>
  </si>
  <si>
    <t>Aim-10:</t>
  </si>
  <si>
    <t xml:space="preserve"> To obtain median and Quartile deviation. Find both for the following data.</t>
  </si>
  <si>
    <t>Wages</t>
  </si>
  <si>
    <t>Workers</t>
  </si>
  <si>
    <t>Cf</t>
  </si>
  <si>
    <t>2k-3k</t>
  </si>
  <si>
    <t>3k-4k</t>
  </si>
  <si>
    <t>4k-5k</t>
  </si>
  <si>
    <t>5k-6k</t>
  </si>
  <si>
    <t>6k-7k</t>
  </si>
  <si>
    <t>Lower Limit</t>
  </si>
  <si>
    <t>Class width</t>
  </si>
  <si>
    <t>N (total workers)/2</t>
  </si>
  <si>
    <t>N (total workers)/4</t>
  </si>
  <si>
    <t>Quartile 1</t>
  </si>
  <si>
    <t>Quartile 3</t>
  </si>
  <si>
    <t>N (total workers)*3/4</t>
  </si>
  <si>
    <t>Quartile Dev.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</si>
</sst>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206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Berlin Sans FB"/>
      <family val="2"/>
    </font>
    <font>
      <b/>
      <sz val="12"/>
      <color theme="8" tint="-0.499984740745262"/>
      <name val="Calibri"/>
      <family val="2"/>
    </font>
    <font>
      <b/>
      <sz val="12"/>
      <color theme="0"/>
      <name val="Times New Roman"/>
      <family val="1"/>
    </font>
    <font>
      <vertAlign val="subscript"/>
      <sz val="11"/>
      <color theme="1"/>
      <name val="Calibri"/>
      <family val="2"/>
    </font>
    <font>
      <b/>
      <vertAlign val="subscript"/>
      <sz val="12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thick">
        <color rgb="FF7030A0"/>
      </right>
      <top style="medium">
        <color rgb="FF7030A0"/>
      </top>
      <bottom/>
      <diagonal/>
    </border>
    <border>
      <left style="thick">
        <color rgb="FF7030A0"/>
      </left>
      <right/>
      <top style="medium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/>
      <diagonal/>
    </border>
    <border>
      <left/>
      <right/>
      <top style="thick">
        <color rgb="FF7030A0"/>
      </top>
      <bottom/>
      <diagonal/>
    </border>
    <border>
      <left/>
      <right/>
      <top/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 style="medium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thick">
        <color rgb="FF7030A0"/>
      </left>
      <right style="medium">
        <color rgb="FF7030A0"/>
      </right>
      <top style="thick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thick">
        <color rgb="FF7030A0"/>
      </top>
      <bottom style="medium">
        <color rgb="FF7030A0"/>
      </bottom>
      <diagonal/>
    </border>
    <border>
      <left style="medium">
        <color rgb="FF7030A0"/>
      </left>
      <right style="thick">
        <color rgb="FF7030A0"/>
      </right>
      <top style="thick">
        <color rgb="FF7030A0"/>
      </top>
      <bottom style="medium">
        <color rgb="FF7030A0"/>
      </bottom>
      <diagonal/>
    </border>
    <border>
      <left style="thick">
        <color rgb="FF7030A0"/>
      </left>
      <right style="medium">
        <color rgb="FF7030A0"/>
      </right>
      <top style="medium">
        <color rgb="FF7030A0"/>
      </top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ck">
        <color rgb="FF7030A0"/>
      </bottom>
      <diagonal/>
    </border>
    <border>
      <left style="medium">
        <color rgb="FF7030A0"/>
      </left>
      <right style="thick">
        <color rgb="FF7030A0"/>
      </right>
      <top style="medium">
        <color rgb="FF7030A0"/>
      </top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/>
    <xf numFmtId="2" fontId="1" fillId="0" borderId="0" xfId="0" applyNumberFormat="1" applyFont="1"/>
    <xf numFmtId="0" fontId="1" fillId="0" borderId="10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2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0" fillId="4" borderId="25" xfId="0" applyFill="1" applyBorder="1" applyAlignment="1">
      <alignment horizontal="center"/>
    </xf>
    <xf numFmtId="0" fontId="0" fillId="4" borderId="25" xfId="0" applyFill="1" applyBorder="1"/>
    <xf numFmtId="0" fontId="13" fillId="3" borderId="25" xfId="0" applyFont="1" applyFill="1" applyBorder="1" applyAlignment="1">
      <alignment horizontal="center"/>
    </xf>
    <xf numFmtId="0" fontId="13" fillId="3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00FF"/>
      <color rgb="FF9400D3"/>
      <color rgb="FFAB31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Histogram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'AIM-3'!$C$4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'AIM-3'!$B$5:$B$15</c:f>
              <c:strCache>
                <c:ptCount val="11"/>
                <c:pt idx="0">
                  <c:v>14.5 - 19.5</c:v>
                </c:pt>
                <c:pt idx="1">
                  <c:v>19.5 - 24.5</c:v>
                </c:pt>
                <c:pt idx="2">
                  <c:v>24.5 - 29.5</c:v>
                </c:pt>
                <c:pt idx="3">
                  <c:v>29.5 - 34.5</c:v>
                </c:pt>
                <c:pt idx="4">
                  <c:v>34.5 - 39.5</c:v>
                </c:pt>
                <c:pt idx="5">
                  <c:v>39.5 - 44.5</c:v>
                </c:pt>
                <c:pt idx="6">
                  <c:v>44.5 - 49.5</c:v>
                </c:pt>
                <c:pt idx="7">
                  <c:v>49.5 - 54.5</c:v>
                </c:pt>
                <c:pt idx="8">
                  <c:v>54.5 - 59.5</c:v>
                </c:pt>
                <c:pt idx="9">
                  <c:v>59.5 - 64.5</c:v>
                </c:pt>
                <c:pt idx="10">
                  <c:v>64.5 - 69.5</c:v>
                </c:pt>
              </c:strCache>
            </c:strRef>
          </c:cat>
          <c:val>
            <c:numRef>
              <c:f>'AIM-3'!$C$5:$C$15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44</c:v>
                </c:pt>
                <c:pt idx="4">
                  <c:v>45</c:v>
                </c:pt>
                <c:pt idx="5">
                  <c:v>54</c:v>
                </c:pt>
                <c:pt idx="6">
                  <c:v>37</c:v>
                </c:pt>
                <c:pt idx="7">
                  <c:v>26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31-4F88-91F9-24E55F2A9AD3}"/>
            </c:ext>
          </c:extLst>
        </c:ser>
        <c:dLbls>
          <c:showVal val="1"/>
        </c:dLbls>
        <c:gapWidth val="0"/>
        <c:overlap val="-27"/>
        <c:axId val="56048256"/>
        <c:axId val="56093696"/>
      </c:barChart>
      <c:catAx>
        <c:axId val="560482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3696"/>
        <c:crosses val="autoZero"/>
        <c:lblAlgn val="ctr"/>
        <c:lblOffset val="100"/>
      </c:catAx>
      <c:valAx>
        <c:axId val="5609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Multiple</a:t>
            </a:r>
            <a:r>
              <a:rPr lang="en-US" b="1" baseline="0"/>
              <a:t> Bar Chart</a:t>
            </a:r>
            <a:endParaRPr lang="en-US" b="1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'AIM-4'!$B$7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'AIM-4'!$C$5:$G$6</c:f>
              <c:multiLvlStrCache>
                <c:ptCount val="5"/>
                <c:lvl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</c:lvl>
                <c:lvl>
                  <c:pt idx="0">
                    <c:v>Years</c:v>
                  </c:pt>
                </c:lvl>
              </c:multiLvlStrCache>
            </c:multiLvlStrRef>
          </c:cat>
          <c:val>
            <c:numRef>
              <c:f>'AIM-4'!$C$7:$G$7</c:f>
              <c:numCache>
                <c:formatCode>General</c:formatCode>
                <c:ptCount val="5"/>
                <c:pt idx="0">
                  <c:v>30</c:v>
                </c:pt>
                <c:pt idx="1">
                  <c:v>33</c:v>
                </c:pt>
                <c:pt idx="2">
                  <c:v>56</c:v>
                </c:pt>
                <c:pt idx="3">
                  <c:v>42</c:v>
                </c:pt>
                <c:pt idx="4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2D-42F0-A263-B9376EB33F97}"/>
            </c:ext>
          </c:extLst>
        </c:ser>
        <c:ser>
          <c:idx val="1"/>
          <c:order val="1"/>
          <c:tx>
            <c:strRef>
              <c:f>'AIM-4'!$B$8</c:f>
              <c:strCache>
                <c:ptCount val="1"/>
                <c:pt idx="0">
                  <c:v>Monsoon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'AIM-4'!$C$5:$G$6</c:f>
              <c:multiLvlStrCache>
                <c:ptCount val="5"/>
                <c:lvl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</c:lvl>
                <c:lvl>
                  <c:pt idx="0">
                    <c:v>Years</c:v>
                  </c:pt>
                </c:lvl>
              </c:multiLvlStrCache>
            </c:multiLvlStrRef>
          </c:cat>
          <c:val>
            <c:numRef>
              <c:f>'AIM-4'!$C$8:$G$8</c:f>
              <c:numCache>
                <c:formatCode>General</c:formatCode>
                <c:ptCount val="5"/>
                <c:pt idx="0">
                  <c:v>81</c:v>
                </c:pt>
                <c:pt idx="1">
                  <c:v>4</c:v>
                </c:pt>
                <c:pt idx="2">
                  <c:v>173</c:v>
                </c:pt>
                <c:pt idx="3">
                  <c:v>153</c:v>
                </c:pt>
                <c:pt idx="4">
                  <c:v>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2D-42F0-A263-B9376EB33F97}"/>
            </c:ext>
          </c:extLst>
        </c:ser>
        <c:ser>
          <c:idx val="2"/>
          <c:order val="2"/>
          <c:tx>
            <c:strRef>
              <c:f>'AIM-4'!$B$9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'AIM-4'!$C$5:$G$6</c:f>
              <c:multiLvlStrCache>
                <c:ptCount val="5"/>
                <c:lvl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</c:lvl>
                <c:lvl>
                  <c:pt idx="0">
                    <c:v>Years</c:v>
                  </c:pt>
                </c:lvl>
              </c:multiLvlStrCache>
            </c:multiLvlStrRef>
          </c:cat>
          <c:val>
            <c:numRef>
              <c:f>'AIM-4'!$C$9:$G$9</c:f>
              <c:numCache>
                <c:formatCode>General</c:formatCode>
                <c:ptCount val="5"/>
                <c:pt idx="0">
                  <c:v>119</c:v>
                </c:pt>
                <c:pt idx="1">
                  <c:v>171</c:v>
                </c:pt>
                <c:pt idx="2">
                  <c:v>235</c:v>
                </c:pt>
                <c:pt idx="3">
                  <c:v>221</c:v>
                </c:pt>
                <c:pt idx="4">
                  <c:v>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2D-42F0-A263-B9376EB33F97}"/>
            </c:ext>
          </c:extLst>
        </c:ser>
        <c:ser>
          <c:idx val="3"/>
          <c:order val="3"/>
          <c:tx>
            <c:strRef>
              <c:f>'AIM-4'!$B$10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'AIM-4'!$C$5:$G$6</c:f>
              <c:multiLvlStrCache>
                <c:ptCount val="5"/>
                <c:lvl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</c:lvl>
                <c:lvl>
                  <c:pt idx="0">
                    <c:v>Years</c:v>
                  </c:pt>
                </c:lvl>
              </c:multiLvlStrCache>
            </c:multiLvlStrRef>
          </c:cat>
          <c:val>
            <c:numRef>
              <c:f>'AIM-4'!$C$10:$G$10</c:f>
              <c:numCache>
                <c:formatCode>General</c:formatCode>
                <c:ptCount val="5"/>
                <c:pt idx="0">
                  <c:v>62</c:v>
                </c:pt>
                <c:pt idx="1">
                  <c:v>86</c:v>
                </c:pt>
                <c:pt idx="2">
                  <c:v>129</c:v>
                </c:pt>
                <c:pt idx="3">
                  <c:v>99</c:v>
                </c:pt>
                <c:pt idx="4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2D-42F0-A263-B9376EB33F97}"/>
            </c:ext>
          </c:extLst>
        </c:ser>
        <c:dLbls>
          <c:showVal val="1"/>
        </c:dLbls>
        <c:gapWidth val="219"/>
        <c:overlap val="-27"/>
        <c:axId val="76459392"/>
        <c:axId val="76489856"/>
      </c:barChart>
      <c:catAx>
        <c:axId val="76459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9856"/>
        <c:crosses val="autoZero"/>
        <c:auto val="1"/>
        <c:lblAlgn val="ctr"/>
        <c:lblOffset val="100"/>
      </c:catAx>
      <c:valAx>
        <c:axId val="76489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</a:t>
            </a:r>
            <a:r>
              <a:rPr lang="en-US" b="1" baseline="0"/>
              <a:t> Chart</a:t>
            </a:r>
            <a:endParaRPr lang="en-US" b="1"/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1"/>
          <c:order val="0"/>
          <c:tx>
            <c:strRef>
              <c:f>'AIM-4'!$C$14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'AIM-4'!$B$15:$B$19</c:f>
              <c:numCache>
                <c:formatCode>General</c:formatCode>
                <c:ptCount val="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</c:numCache>
            </c:numRef>
          </c:cat>
          <c:val>
            <c:numRef>
              <c:f>'AIM-4'!$C$15:$C$19</c:f>
              <c:numCache>
                <c:formatCode>General</c:formatCode>
                <c:ptCount val="5"/>
                <c:pt idx="0">
                  <c:v>292</c:v>
                </c:pt>
                <c:pt idx="1">
                  <c:v>294</c:v>
                </c:pt>
                <c:pt idx="2">
                  <c:v>593</c:v>
                </c:pt>
                <c:pt idx="3">
                  <c:v>515</c:v>
                </c:pt>
                <c:pt idx="4">
                  <c:v>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E9-4117-8E66-10ED991E34B2}"/>
            </c:ext>
          </c:extLst>
        </c:ser>
        <c:dLbls>
          <c:showPercent val="1"/>
        </c:dLbls>
        <c:firstSliceAng val="0"/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'AIM-4'!$B$14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'AIM-4'!$B$15:$B$19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1998</c:v>
                      </c:pt>
                      <c:pt idx="1">
                        <c:v>1999</c:v>
                      </c:pt>
                      <c:pt idx="2">
                        <c:v>2000</c:v>
                      </c:pt>
                      <c:pt idx="3">
                        <c:v>2001</c:v>
                      </c:pt>
                      <c:pt idx="4">
                        <c:v>2002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'AIM-4'!$B$15:$B$19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1998</c:v>
                      </c:pt>
                      <c:pt idx="1">
                        <c:v>1999</c:v>
                      </c:pt>
                      <c:pt idx="2">
                        <c:v>2000</c:v>
                      </c:pt>
                      <c:pt idx="3">
                        <c:v>2001</c:v>
                      </c:pt>
                      <c:pt idx="4">
                        <c:v>2002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E9-4117-8E66-10ED991E34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17</xdr:row>
      <xdr:rowOff>101600</xdr:rowOff>
    </xdr:from>
    <xdr:to>
      <xdr:col>6</xdr:col>
      <xdr:colOff>76200</xdr:colOff>
      <xdr:row>17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CB5BA46-DCFD-917E-C9D4-100262A2F392}"/>
            </a:ext>
          </a:extLst>
        </xdr:cNvPr>
        <xdr:cNvCxnSpPr/>
      </xdr:nvCxnSpPr>
      <xdr:spPr>
        <a:xfrm>
          <a:off x="3270250" y="2851150"/>
          <a:ext cx="6223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17</xdr:row>
      <xdr:rowOff>127000</xdr:rowOff>
    </xdr:from>
    <xdr:to>
      <xdr:col>4</xdr:col>
      <xdr:colOff>469900</xdr:colOff>
      <xdr:row>17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9AE17826-A99D-BD8D-F79C-5FDFCC176015}"/>
            </a:ext>
          </a:extLst>
        </xdr:cNvPr>
        <xdr:cNvCxnSpPr/>
      </xdr:nvCxnSpPr>
      <xdr:spPr>
        <a:xfrm>
          <a:off x="1841500" y="2876550"/>
          <a:ext cx="8826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18</xdr:row>
      <xdr:rowOff>127000</xdr:rowOff>
    </xdr:from>
    <xdr:to>
      <xdr:col>4</xdr:col>
      <xdr:colOff>463550</xdr:colOff>
      <xdr:row>18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F1935E77-F883-4455-8B31-D18F9962C2FE}"/>
            </a:ext>
          </a:extLst>
        </xdr:cNvPr>
        <xdr:cNvCxnSpPr/>
      </xdr:nvCxnSpPr>
      <xdr:spPr>
        <a:xfrm>
          <a:off x="1835150" y="3073400"/>
          <a:ext cx="8826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18</xdr:row>
      <xdr:rowOff>107950</xdr:rowOff>
    </xdr:from>
    <xdr:to>
      <xdr:col>5</xdr:col>
      <xdr:colOff>546100</xdr:colOff>
      <xdr:row>18</xdr:row>
      <xdr:rowOff>107950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8235C9E0-9420-4162-AB0C-6F81C24D2C83}"/>
            </a:ext>
          </a:extLst>
        </xdr:cNvPr>
        <xdr:cNvCxnSpPr/>
      </xdr:nvCxnSpPr>
      <xdr:spPr>
        <a:xfrm>
          <a:off x="3270250" y="3054350"/>
          <a:ext cx="4826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212724</xdr:colOff>
      <xdr:row>3</xdr:row>
      <xdr:rowOff>0</xdr:rowOff>
    </xdr:from>
    <xdr:to>
      <xdr:col>13</xdr:col>
      <xdr:colOff>361950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EE43FDB-BCB5-C4A7-F2C4-2A793BA74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3</xdr:row>
      <xdr:rowOff>184150</xdr:rowOff>
    </xdr:from>
    <xdr:to>
      <xdr:col>15</xdr:col>
      <xdr:colOff>269875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5FEF459-AC9A-CAC0-CADE-CE2C412F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13</xdr:row>
      <xdr:rowOff>0</xdr:rowOff>
    </xdr:from>
    <xdr:to>
      <xdr:col>7</xdr:col>
      <xdr:colOff>406400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0B83D9C-4410-B14C-8EE4-B29E89670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20</xdr:row>
      <xdr:rowOff>114300</xdr:rowOff>
    </xdr:from>
    <xdr:to>
      <xdr:col>4</xdr:col>
      <xdr:colOff>542925</xdr:colOff>
      <xdr:row>20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2057400" y="4124325"/>
          <a:ext cx="75247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showGridLines="0" workbookViewId="0">
      <selection activeCell="B2" sqref="B2:I2"/>
    </sheetView>
  </sheetViews>
  <sheetFormatPr defaultRowHeight="15"/>
  <cols>
    <col min="1" max="1" width="1.85546875" customWidth="1"/>
    <col min="4" max="4" width="13" bestFit="1" customWidth="1"/>
    <col min="5" max="5" width="13.5703125" bestFit="1" customWidth="1"/>
    <col min="9" max="9" width="11.42578125" bestFit="1" customWidth="1"/>
  </cols>
  <sheetData>
    <row r="2" spans="2:9" ht="15.75">
      <c r="B2" s="62" t="s">
        <v>11</v>
      </c>
      <c r="C2" s="63"/>
      <c r="D2" s="63"/>
      <c r="E2" s="63"/>
      <c r="F2" s="63"/>
      <c r="G2" s="63"/>
      <c r="H2" s="63"/>
      <c r="I2" s="63"/>
    </row>
    <row r="3" spans="2:9" ht="15.75" thickBot="1"/>
    <row r="4" spans="2:9" ht="16.5" thickBot="1">
      <c r="B4" s="60" t="s">
        <v>6</v>
      </c>
      <c r="C4" s="60"/>
      <c r="D4" s="7" t="s">
        <v>0</v>
      </c>
      <c r="E4" s="8" t="s">
        <v>2</v>
      </c>
      <c r="F4" s="8" t="s">
        <v>1</v>
      </c>
      <c r="G4" s="6" t="s">
        <v>3</v>
      </c>
      <c r="H4" s="8" t="s">
        <v>5</v>
      </c>
      <c r="I4" s="8" t="s">
        <v>4</v>
      </c>
    </row>
    <row r="5" spans="2:9" ht="15.75" thickBot="1">
      <c r="B5" s="9">
        <v>15</v>
      </c>
      <c r="C5" s="9">
        <v>19</v>
      </c>
      <c r="D5" s="9" t="str">
        <f>CONCATENATE(B5,"-",C5)</f>
        <v>15-19</v>
      </c>
      <c r="E5" s="10">
        <v>9</v>
      </c>
      <c r="F5" s="10">
        <f>AVERAGE(B5:C5)</f>
        <v>17</v>
      </c>
      <c r="G5" s="9">
        <f>E5*F5</f>
        <v>153</v>
      </c>
      <c r="H5" s="11">
        <f>LOG10(F5)</f>
        <v>1.2304489213782739</v>
      </c>
      <c r="I5" s="11">
        <f>H5*E5</f>
        <v>11.074040292404465</v>
      </c>
    </row>
    <row r="6" spans="2:9" ht="15.75" thickBot="1">
      <c r="B6" s="9">
        <v>19</v>
      </c>
      <c r="C6" s="9">
        <v>23</v>
      </c>
      <c r="D6" s="9" t="str">
        <f t="shared" ref="D6:D15" si="0">CONCATENATE(B6,"-",C6)</f>
        <v>19-23</v>
      </c>
      <c r="E6" s="10">
        <v>11</v>
      </c>
      <c r="F6" s="10">
        <f t="shared" ref="F6:F15" si="1">AVERAGE(B6:C6)</f>
        <v>21</v>
      </c>
      <c r="G6" s="9">
        <f t="shared" ref="G6:G15" si="2">E6*F6</f>
        <v>231</v>
      </c>
      <c r="H6" s="11">
        <f t="shared" ref="H6:H15" si="3">LOG10(F6)</f>
        <v>1.3222192947339193</v>
      </c>
      <c r="I6" s="11">
        <f t="shared" ref="I6:I15" si="4">H6*E6</f>
        <v>14.544412242073113</v>
      </c>
    </row>
    <row r="7" spans="2:9" ht="15.75" thickBot="1">
      <c r="B7" s="9">
        <v>23</v>
      </c>
      <c r="C7" s="9">
        <v>27</v>
      </c>
      <c r="D7" s="9" t="str">
        <f t="shared" si="0"/>
        <v>23-27</v>
      </c>
      <c r="E7" s="10">
        <v>10</v>
      </c>
      <c r="F7" s="10">
        <f t="shared" si="1"/>
        <v>25</v>
      </c>
      <c r="G7" s="9">
        <f t="shared" si="2"/>
        <v>250</v>
      </c>
      <c r="H7" s="11">
        <f t="shared" si="3"/>
        <v>1.3979400086720377</v>
      </c>
      <c r="I7" s="11">
        <f t="shared" si="4"/>
        <v>13.979400086720377</v>
      </c>
    </row>
    <row r="8" spans="2:9" ht="15.75" thickBot="1">
      <c r="B8" s="9">
        <v>27</v>
      </c>
      <c r="C8" s="9">
        <v>31</v>
      </c>
      <c r="D8" s="9" t="str">
        <f t="shared" si="0"/>
        <v>27-31</v>
      </c>
      <c r="E8" s="10">
        <v>44</v>
      </c>
      <c r="F8" s="10">
        <f t="shared" si="1"/>
        <v>29</v>
      </c>
      <c r="G8" s="9">
        <f t="shared" si="2"/>
        <v>1276</v>
      </c>
      <c r="H8" s="11">
        <f t="shared" si="3"/>
        <v>1.4623979978989561</v>
      </c>
      <c r="I8" s="11">
        <f t="shared" si="4"/>
        <v>64.345511907554069</v>
      </c>
    </row>
    <row r="9" spans="2:9" ht="15.75" thickBot="1">
      <c r="B9" s="9">
        <v>31</v>
      </c>
      <c r="C9" s="9">
        <v>35</v>
      </c>
      <c r="D9" s="9" t="str">
        <f t="shared" si="0"/>
        <v>31-35</v>
      </c>
      <c r="E9" s="10">
        <v>45</v>
      </c>
      <c r="F9" s="10">
        <f t="shared" si="1"/>
        <v>33</v>
      </c>
      <c r="G9" s="9">
        <f t="shared" si="2"/>
        <v>1485</v>
      </c>
      <c r="H9" s="11">
        <f t="shared" si="3"/>
        <v>1.5185139398778875</v>
      </c>
      <c r="I9" s="11">
        <f t="shared" si="4"/>
        <v>68.333127294504934</v>
      </c>
    </row>
    <row r="10" spans="2:9" ht="15.75" thickBot="1">
      <c r="B10" s="9">
        <v>35</v>
      </c>
      <c r="C10" s="9">
        <v>39</v>
      </c>
      <c r="D10" s="9" t="str">
        <f t="shared" si="0"/>
        <v>35-39</v>
      </c>
      <c r="E10" s="10">
        <v>54</v>
      </c>
      <c r="F10" s="10">
        <f t="shared" si="1"/>
        <v>37</v>
      </c>
      <c r="G10" s="9">
        <f t="shared" si="2"/>
        <v>1998</v>
      </c>
      <c r="H10" s="11">
        <f t="shared" si="3"/>
        <v>1.568201724066995</v>
      </c>
      <c r="I10" s="11">
        <f t="shared" si="4"/>
        <v>84.682893099617729</v>
      </c>
    </row>
    <row r="11" spans="2:9" ht="15.75" thickBot="1">
      <c r="B11" s="9">
        <v>39</v>
      </c>
      <c r="C11" s="9">
        <v>43</v>
      </c>
      <c r="D11" s="9" t="str">
        <f t="shared" si="0"/>
        <v>39-43</v>
      </c>
      <c r="E11" s="10">
        <v>37</v>
      </c>
      <c r="F11" s="10">
        <f t="shared" si="1"/>
        <v>41</v>
      </c>
      <c r="G11" s="9">
        <f t="shared" si="2"/>
        <v>1517</v>
      </c>
      <c r="H11" s="11">
        <f t="shared" si="3"/>
        <v>1.6127838567197355</v>
      </c>
      <c r="I11" s="11">
        <f t="shared" si="4"/>
        <v>59.673002698630214</v>
      </c>
    </row>
    <row r="12" spans="2:9" ht="15.75" thickBot="1">
      <c r="B12" s="9">
        <v>43</v>
      </c>
      <c r="C12" s="9">
        <v>47</v>
      </c>
      <c r="D12" s="9" t="str">
        <f t="shared" si="0"/>
        <v>43-47</v>
      </c>
      <c r="E12" s="10">
        <v>26</v>
      </c>
      <c r="F12" s="10">
        <f t="shared" si="1"/>
        <v>45</v>
      </c>
      <c r="G12" s="9">
        <f t="shared" si="2"/>
        <v>1170</v>
      </c>
      <c r="H12" s="11">
        <f t="shared" si="3"/>
        <v>1.6532125137753437</v>
      </c>
      <c r="I12" s="11">
        <f t="shared" si="4"/>
        <v>42.983525358158936</v>
      </c>
    </row>
    <row r="13" spans="2:9" ht="15.75" thickBot="1">
      <c r="B13" s="9">
        <v>47</v>
      </c>
      <c r="C13" s="9">
        <v>51</v>
      </c>
      <c r="D13" s="9" t="str">
        <f t="shared" si="0"/>
        <v>47-51</v>
      </c>
      <c r="E13" s="10">
        <v>8</v>
      </c>
      <c r="F13" s="10">
        <f t="shared" si="1"/>
        <v>49</v>
      </c>
      <c r="G13" s="9">
        <f t="shared" si="2"/>
        <v>392</v>
      </c>
      <c r="H13" s="11">
        <f t="shared" si="3"/>
        <v>1.6901960800285136</v>
      </c>
      <c r="I13" s="11">
        <f t="shared" si="4"/>
        <v>13.521568640228109</v>
      </c>
    </row>
    <row r="14" spans="2:9" ht="15.75" thickBot="1">
      <c r="B14" s="9">
        <v>51</v>
      </c>
      <c r="C14" s="9">
        <v>55</v>
      </c>
      <c r="D14" s="9" t="str">
        <f t="shared" si="0"/>
        <v>51-55</v>
      </c>
      <c r="E14" s="10">
        <v>5</v>
      </c>
      <c r="F14" s="10">
        <f t="shared" si="1"/>
        <v>53</v>
      </c>
      <c r="G14" s="9">
        <f t="shared" si="2"/>
        <v>265</v>
      </c>
      <c r="H14" s="11">
        <f t="shared" si="3"/>
        <v>1.7242758696007889</v>
      </c>
      <c r="I14" s="11">
        <f t="shared" si="4"/>
        <v>8.6213793480039449</v>
      </c>
    </row>
    <row r="15" spans="2:9" ht="15.75" thickBot="1">
      <c r="B15" s="12">
        <v>55</v>
      </c>
      <c r="C15" s="12">
        <v>59</v>
      </c>
      <c r="D15" s="12" t="str">
        <f t="shared" si="0"/>
        <v>55-59</v>
      </c>
      <c r="E15" s="13">
        <v>1</v>
      </c>
      <c r="F15" s="13">
        <f t="shared" si="1"/>
        <v>57</v>
      </c>
      <c r="G15" s="12">
        <f t="shared" si="2"/>
        <v>57</v>
      </c>
      <c r="H15" s="14">
        <f t="shared" si="3"/>
        <v>1.7558748556724915</v>
      </c>
      <c r="I15" s="14">
        <f t="shared" si="4"/>
        <v>1.7558748556724915</v>
      </c>
    </row>
    <row r="16" spans="2:9" ht="16.5" thickTop="1" thickBot="1">
      <c r="B16" s="15"/>
      <c r="C16" s="15"/>
      <c r="D16" s="15"/>
      <c r="E16" s="16">
        <f>SUM(E5:E15)</f>
        <v>250</v>
      </c>
      <c r="F16" s="15"/>
      <c r="G16" s="16">
        <f>SUM(G5:G15)</f>
        <v>8794</v>
      </c>
      <c r="H16" s="17"/>
      <c r="I16" s="18">
        <f>SUM(I5:I15)</f>
        <v>383.5147358235684</v>
      </c>
    </row>
    <row r="17" spans="2:7" ht="5.0999999999999996" customHeight="1" thickTop="1"/>
    <row r="18" spans="2:7" ht="15.75">
      <c r="B18" s="61" t="s">
        <v>7</v>
      </c>
      <c r="C18" s="61"/>
      <c r="D18" s="61"/>
      <c r="E18" s="5">
        <f>G16/E16</f>
        <v>35.176000000000002</v>
      </c>
      <c r="F18" s="1"/>
      <c r="G18" s="2" t="s">
        <v>8</v>
      </c>
    </row>
    <row r="19" spans="2:7" ht="15.75">
      <c r="B19" s="61" t="s">
        <v>9</v>
      </c>
      <c r="C19" s="61"/>
      <c r="D19" s="61"/>
      <c r="E19" s="4">
        <f>10^(I16/E16)</f>
        <v>34.202585978060483</v>
      </c>
      <c r="G19" s="3" t="s">
        <v>10</v>
      </c>
    </row>
  </sheetData>
  <mergeCells count="4">
    <mergeCell ref="B4:C4"/>
    <mergeCell ref="B18:D18"/>
    <mergeCell ref="B19:D19"/>
    <mergeCell ref="B2:I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13"/>
  <sheetViews>
    <sheetView showGridLines="0" tabSelected="1" workbookViewId="0">
      <selection activeCell="F18" sqref="F18"/>
    </sheetView>
  </sheetViews>
  <sheetFormatPr defaultRowHeight="15"/>
  <cols>
    <col min="1" max="1" width="1.85546875" customWidth="1"/>
    <col min="6" max="6" width="12.7109375" bestFit="1" customWidth="1"/>
    <col min="9" max="9" width="20.140625" bestFit="1" customWidth="1"/>
  </cols>
  <sheetData>
    <row r="2" spans="2:10">
      <c r="B2" s="64" t="s">
        <v>83</v>
      </c>
      <c r="C2" s="64" t="s">
        <v>84</v>
      </c>
      <c r="D2" s="64"/>
      <c r="E2" s="64"/>
      <c r="F2" s="64"/>
      <c r="G2" s="64"/>
      <c r="H2" s="64"/>
      <c r="I2" s="64"/>
      <c r="J2" s="64"/>
    </row>
    <row r="3" spans="2:10">
      <c r="B3" s="64"/>
      <c r="C3" s="64"/>
      <c r="D3" s="64"/>
      <c r="E3" s="64"/>
      <c r="F3" s="64"/>
      <c r="G3" s="64"/>
      <c r="H3" s="64"/>
      <c r="I3" s="64"/>
      <c r="J3" s="64"/>
    </row>
    <row r="4" spans="2:10" ht="15.75" thickBot="1"/>
    <row r="5" spans="2:10" ht="15.75" thickBot="1">
      <c r="B5" s="49" t="s">
        <v>85</v>
      </c>
      <c r="C5" s="49" t="s">
        <v>86</v>
      </c>
      <c r="D5" s="49" t="s">
        <v>87</v>
      </c>
      <c r="I5" s="80" t="s">
        <v>95</v>
      </c>
      <c r="J5" s="80">
        <f>C11/2</f>
        <v>21.5</v>
      </c>
    </row>
    <row r="6" spans="2:10" ht="16.5" thickTop="1" thickBot="1">
      <c r="B6" s="49" t="s">
        <v>88</v>
      </c>
      <c r="C6" s="49">
        <v>3</v>
      </c>
      <c r="D6" s="49">
        <f>C6</f>
        <v>3</v>
      </c>
      <c r="F6" s="82" t="s">
        <v>80</v>
      </c>
      <c r="G6" s="83">
        <f>J6+((J5-D7)/C8)*J7</f>
        <v>4675</v>
      </c>
      <c r="I6" s="84" t="s">
        <v>93</v>
      </c>
      <c r="J6" s="85">
        <v>4000</v>
      </c>
    </row>
    <row r="7" spans="2:10" ht="15.75" thickBot="1">
      <c r="B7" s="49" t="s">
        <v>89</v>
      </c>
      <c r="C7" s="49">
        <v>5</v>
      </c>
      <c r="D7" s="49">
        <f>D6+C7</f>
        <v>8</v>
      </c>
      <c r="I7" s="81" t="s">
        <v>94</v>
      </c>
      <c r="J7" s="80">
        <v>1000</v>
      </c>
    </row>
    <row r="8" spans="2:10" ht="16.5" thickTop="1" thickBot="1">
      <c r="B8" s="79" t="s">
        <v>90</v>
      </c>
      <c r="C8" s="79">
        <v>20</v>
      </c>
      <c r="D8" s="79">
        <f t="shared" ref="D8:D10" si="0">D7+C8</f>
        <v>28</v>
      </c>
      <c r="F8" s="82" t="s">
        <v>97</v>
      </c>
      <c r="G8" s="83">
        <f>J6+((J8-D7)/C8)*J7</f>
        <v>4137.5</v>
      </c>
      <c r="I8" s="80" t="s">
        <v>96</v>
      </c>
      <c r="J8" s="80">
        <f>C11/4</f>
        <v>10.75</v>
      </c>
    </row>
    <row r="9" spans="2:10" ht="15.75" thickBot="1">
      <c r="B9" s="78" t="s">
        <v>91</v>
      </c>
      <c r="C9" s="78">
        <v>10</v>
      </c>
      <c r="D9" s="78">
        <f t="shared" si="0"/>
        <v>38</v>
      </c>
      <c r="I9" s="80" t="s">
        <v>99</v>
      </c>
      <c r="J9" s="80">
        <f>(C11*3)/4</f>
        <v>32.25</v>
      </c>
    </row>
    <row r="10" spans="2:10" ht="16.5" thickTop="1" thickBot="1">
      <c r="B10" s="49" t="s">
        <v>92</v>
      </c>
      <c r="C10" s="49">
        <v>5</v>
      </c>
      <c r="D10" s="49">
        <f t="shared" si="0"/>
        <v>43</v>
      </c>
      <c r="F10" s="82" t="s">
        <v>98</v>
      </c>
      <c r="G10" s="83">
        <f>J10+((J9-D8)/C9)*J7</f>
        <v>5425</v>
      </c>
      <c r="I10" s="86" t="s">
        <v>93</v>
      </c>
      <c r="J10" s="87">
        <v>5000</v>
      </c>
    </row>
    <row r="11" spans="2:10" ht="15.75" thickBot="1">
      <c r="B11" s="52"/>
      <c r="C11" s="75">
        <f>SUM(C6:C10)</f>
        <v>43</v>
      </c>
      <c r="D11" s="76"/>
    </row>
    <row r="12" spans="2:10" ht="16.5" thickTop="1" thickBot="1">
      <c r="F12" s="82" t="s">
        <v>100</v>
      </c>
      <c r="G12" s="83">
        <f>(G10-G8)/2</f>
        <v>643.75</v>
      </c>
    </row>
    <row r="13" spans="2:10" ht="15.75" thickTop="1"/>
  </sheetData>
  <mergeCells count="2">
    <mergeCell ref="B2:B3"/>
    <mergeCell ref="C2:J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9"/>
  <sheetViews>
    <sheetView showGridLines="0" workbookViewId="0">
      <selection activeCell="B2" sqref="B2:J3"/>
    </sheetView>
  </sheetViews>
  <sheetFormatPr defaultRowHeight="15"/>
  <cols>
    <col min="1" max="1" width="1.85546875" customWidth="1"/>
    <col min="2" max="2" width="12.5703125" bestFit="1" customWidth="1"/>
    <col min="3" max="3" width="10.140625" bestFit="1" customWidth="1"/>
  </cols>
  <sheetData>
    <row r="2" spans="2:10" ht="15.6" customHeight="1">
      <c r="B2" s="64" t="s">
        <v>13</v>
      </c>
      <c r="C2" s="64" t="s">
        <v>12</v>
      </c>
      <c r="D2" s="64"/>
      <c r="E2" s="64"/>
      <c r="F2" s="64"/>
      <c r="G2" s="64"/>
      <c r="H2" s="64"/>
      <c r="I2" s="64"/>
      <c r="J2" s="64"/>
    </row>
    <row r="3" spans="2:10" ht="14.45" customHeight="1">
      <c r="B3" s="64"/>
      <c r="C3" s="64"/>
      <c r="D3" s="64"/>
      <c r="E3" s="64"/>
      <c r="F3" s="64"/>
      <c r="G3" s="64"/>
      <c r="H3" s="64"/>
      <c r="I3" s="64"/>
      <c r="J3" s="64"/>
    </row>
    <row r="5" spans="2:10" ht="15.75" thickBot="1"/>
    <row r="6" spans="2:10" ht="15.75" thickBot="1">
      <c r="B6" s="10">
        <v>10</v>
      </c>
      <c r="C6" s="10">
        <v>15</v>
      </c>
      <c r="D6" s="10">
        <v>12</v>
      </c>
      <c r="E6" s="10">
        <v>12</v>
      </c>
      <c r="F6" s="10">
        <v>15</v>
      </c>
      <c r="G6" s="10">
        <v>20</v>
      </c>
      <c r="H6" s="10">
        <v>20</v>
      </c>
      <c r="I6" s="10">
        <v>25</v>
      </c>
      <c r="J6" s="10">
        <v>10</v>
      </c>
    </row>
    <row r="7" spans="2:10" ht="15.75" thickBot="1">
      <c r="B7" s="10">
        <v>30</v>
      </c>
      <c r="C7" s="10">
        <v>35</v>
      </c>
      <c r="D7" s="10">
        <v>40</v>
      </c>
      <c r="E7" s="10">
        <v>40</v>
      </c>
      <c r="F7" s="10">
        <v>35</v>
      </c>
      <c r="G7" s="10">
        <v>45</v>
      </c>
      <c r="H7" s="10">
        <v>25</v>
      </c>
      <c r="I7" s="10">
        <v>12</v>
      </c>
      <c r="J7" s="10">
        <v>20</v>
      </c>
    </row>
    <row r="8" spans="2:10" ht="15.75" thickBot="1">
      <c r="B8" s="10">
        <v>20</v>
      </c>
      <c r="C8" s="10">
        <v>12</v>
      </c>
      <c r="D8" s="10">
        <v>15</v>
      </c>
      <c r="E8" s="10">
        <v>10</v>
      </c>
      <c r="F8" s="10">
        <v>30</v>
      </c>
      <c r="G8" s="10">
        <v>20</v>
      </c>
      <c r="H8" s="10">
        <v>25</v>
      </c>
      <c r="I8" s="10">
        <v>30</v>
      </c>
      <c r="J8" s="10">
        <v>10</v>
      </c>
    </row>
    <row r="9" spans="2:10" ht="15.75" thickBot="1">
      <c r="B9" s="10">
        <v>12</v>
      </c>
      <c r="C9" s="10">
        <v>15</v>
      </c>
      <c r="D9" s="10">
        <v>20</v>
      </c>
      <c r="E9" s="10">
        <v>25</v>
      </c>
      <c r="F9" s="10">
        <v>18</v>
      </c>
      <c r="G9" s="10">
        <v>18</v>
      </c>
      <c r="H9" s="10">
        <v>45</v>
      </c>
      <c r="I9" s="10">
        <v>18</v>
      </c>
      <c r="J9" s="10">
        <v>18</v>
      </c>
    </row>
    <row r="10" spans="2:10" ht="15.75" thickBot="1">
      <c r="B10" s="10">
        <v>50</v>
      </c>
      <c r="C10" s="10">
        <v>50</v>
      </c>
      <c r="D10" s="10">
        <v>50</v>
      </c>
      <c r="E10" s="10">
        <v>45</v>
      </c>
      <c r="F10" s="10">
        <v>45</v>
      </c>
      <c r="G10" s="10">
        <v>45</v>
      </c>
      <c r="H10" s="10">
        <v>25</v>
      </c>
      <c r="I10" s="10">
        <v>12</v>
      </c>
      <c r="J10" s="10">
        <v>20</v>
      </c>
    </row>
    <row r="11" spans="2:10" ht="15.75" thickBot="1">
      <c r="B11" s="10">
        <v>30</v>
      </c>
      <c r="C11" s="10">
        <v>35</v>
      </c>
      <c r="D11" s="10">
        <v>40</v>
      </c>
      <c r="E11" s="10">
        <v>50</v>
      </c>
      <c r="F11" s="10">
        <v>50</v>
      </c>
      <c r="G11" s="10">
        <v>12</v>
      </c>
      <c r="H11" s="10">
        <v>12</v>
      </c>
      <c r="I11" s="10">
        <v>12</v>
      </c>
      <c r="J11" s="10">
        <v>18</v>
      </c>
    </row>
    <row r="12" spans="2:10" ht="15.75" thickBot="1">
      <c r="B12" s="10">
        <v>18</v>
      </c>
      <c r="C12" s="10">
        <v>20</v>
      </c>
      <c r="D12" s="10">
        <v>20</v>
      </c>
      <c r="E12" s="10">
        <v>22</v>
      </c>
      <c r="F12" s="10">
        <v>22</v>
      </c>
      <c r="G12" s="10">
        <v>25</v>
      </c>
      <c r="H12" s="10">
        <v>30</v>
      </c>
      <c r="I12" s="10">
        <v>22</v>
      </c>
      <c r="J12" s="10">
        <v>22</v>
      </c>
    </row>
    <row r="13" spans="2:10" ht="15.75" thickBot="1">
      <c r="B13" s="19"/>
      <c r="C13" s="19"/>
      <c r="D13" s="19"/>
      <c r="E13" s="19"/>
      <c r="F13" s="10">
        <v>30</v>
      </c>
      <c r="G13" s="19"/>
      <c r="H13" s="19"/>
      <c r="I13" s="19"/>
      <c r="J13" s="19"/>
    </row>
    <row r="14" spans="2:10" ht="15.75" thickBot="1"/>
    <row r="15" spans="2:10" ht="15.75">
      <c r="B15" s="20" t="s">
        <v>14</v>
      </c>
      <c r="C15" s="21" t="s">
        <v>15</v>
      </c>
    </row>
    <row r="16" spans="2:10">
      <c r="B16" s="22">
        <v>10</v>
      </c>
      <c r="C16" s="23">
        <f>COUNTIF(B6:J13,B16)</f>
        <v>4</v>
      </c>
    </row>
    <row r="17" spans="2:3">
      <c r="B17" s="22">
        <v>12</v>
      </c>
      <c r="C17" s="23">
        <f>COUNTIF(B6:J13,B17)</f>
        <v>9</v>
      </c>
    </row>
    <row r="18" spans="2:3">
      <c r="B18" s="22">
        <v>15</v>
      </c>
      <c r="C18" s="23">
        <f>COUNTIF(B6:J13,B18)</f>
        <v>4</v>
      </c>
    </row>
    <row r="19" spans="2:3">
      <c r="B19" s="22">
        <v>18</v>
      </c>
      <c r="C19" s="23">
        <f>COUNTIF(B6:J13,B19)</f>
        <v>6</v>
      </c>
    </row>
    <row r="20" spans="2:3">
      <c r="B20" s="22">
        <v>20</v>
      </c>
      <c r="C20" s="23">
        <f>COUNTIF(B6:J13,B20)</f>
        <v>9</v>
      </c>
    </row>
    <row r="21" spans="2:3">
      <c r="B21" s="22">
        <v>22</v>
      </c>
      <c r="C21" s="23">
        <f>COUNTIF(B6:J13,B21)</f>
        <v>4</v>
      </c>
    </row>
    <row r="22" spans="2:3">
      <c r="B22" s="22">
        <v>25</v>
      </c>
      <c r="C22" s="23">
        <f>COUNTIF(B6:J13,B22)</f>
        <v>6</v>
      </c>
    </row>
    <row r="23" spans="2:3">
      <c r="B23" s="22">
        <v>30</v>
      </c>
      <c r="C23" s="23">
        <f>COUNTIF(B6:J13,B23)</f>
        <v>6</v>
      </c>
    </row>
    <row r="24" spans="2:3">
      <c r="B24" s="22">
        <v>35</v>
      </c>
      <c r="C24" s="23">
        <f>COUNTIF(B6:J13,B24)</f>
        <v>3</v>
      </c>
    </row>
    <row r="25" spans="2:3">
      <c r="B25" s="22">
        <v>40</v>
      </c>
      <c r="C25" s="23">
        <f>COUNTIF(B6:J13,B25)</f>
        <v>3</v>
      </c>
    </row>
    <row r="26" spans="2:3">
      <c r="B26" s="22">
        <v>45</v>
      </c>
      <c r="C26" s="23">
        <f>COUNTIF(B6:J13,B26)</f>
        <v>5</v>
      </c>
    </row>
    <row r="27" spans="2:3" ht="15.75" thickBot="1">
      <c r="B27" s="22">
        <v>50</v>
      </c>
      <c r="C27" s="23">
        <f>COUNTIF(B6:J13,B27)</f>
        <v>5</v>
      </c>
    </row>
    <row r="28" spans="2:3" ht="16.5" thickTop="1" thickBot="1">
      <c r="B28" s="24"/>
      <c r="C28" s="16">
        <f>SUM(C16:C27)</f>
        <v>64</v>
      </c>
    </row>
    <row r="29" spans="2:3" ht="15.75" thickTop="1"/>
  </sheetData>
  <mergeCells count="2">
    <mergeCell ref="C2:J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19"/>
  <sheetViews>
    <sheetView showGridLines="0" workbookViewId="0">
      <selection activeCell="D17" sqref="D17"/>
    </sheetView>
  </sheetViews>
  <sheetFormatPr defaultRowHeight="15"/>
  <cols>
    <col min="1" max="1" width="1.85546875" customWidth="1"/>
    <col min="2" max="2" width="12.7109375" bestFit="1" customWidth="1"/>
    <col min="3" max="3" width="10.28515625" bestFit="1" customWidth="1"/>
    <col min="5" max="5" width="12.42578125" bestFit="1" customWidth="1"/>
  </cols>
  <sheetData>
    <row r="2" spans="2:12">
      <c r="B2" s="65" t="s">
        <v>21</v>
      </c>
      <c r="C2" s="65" t="s">
        <v>22</v>
      </c>
      <c r="D2" s="65"/>
      <c r="E2" s="65"/>
      <c r="F2" s="65"/>
      <c r="G2" s="65"/>
      <c r="H2" s="65"/>
      <c r="I2" s="65"/>
      <c r="J2" s="65"/>
    </row>
    <row r="3" spans="2:12">
      <c r="B3" s="65"/>
      <c r="C3" s="65"/>
      <c r="D3" s="65"/>
      <c r="E3" s="65"/>
      <c r="F3" s="65"/>
      <c r="G3" s="65"/>
      <c r="H3" s="65"/>
      <c r="I3" s="65"/>
      <c r="J3" s="65"/>
    </row>
    <row r="5" spans="2:12" ht="15.75" thickBot="1"/>
    <row r="6" spans="2:12" ht="15.75" thickBot="1">
      <c r="B6" s="10">
        <v>42</v>
      </c>
      <c r="C6" s="10">
        <v>74</v>
      </c>
      <c r="D6" s="10">
        <v>40</v>
      </c>
      <c r="E6" s="10">
        <v>60</v>
      </c>
      <c r="F6" s="10">
        <v>82</v>
      </c>
      <c r="G6" s="10">
        <v>115</v>
      </c>
      <c r="H6" s="10">
        <v>41</v>
      </c>
      <c r="I6" s="10">
        <v>61</v>
      </c>
      <c r="J6" s="10">
        <v>75</v>
      </c>
      <c r="K6" s="10">
        <v>83</v>
      </c>
      <c r="L6" s="10">
        <v>63</v>
      </c>
    </row>
    <row r="7" spans="2:12" ht="15.75" thickBot="1">
      <c r="B7" s="10">
        <v>53</v>
      </c>
      <c r="C7" s="10">
        <v>110</v>
      </c>
      <c r="D7" s="10">
        <v>76</v>
      </c>
      <c r="E7" s="10">
        <v>84</v>
      </c>
      <c r="F7" s="10">
        <v>50</v>
      </c>
      <c r="G7" s="10">
        <v>67</v>
      </c>
      <c r="H7" s="10">
        <v>65</v>
      </c>
      <c r="I7" s="10">
        <v>78</v>
      </c>
      <c r="J7" s="10">
        <v>77</v>
      </c>
      <c r="K7" s="10">
        <v>56</v>
      </c>
      <c r="L7" s="10">
        <v>95</v>
      </c>
    </row>
    <row r="8" spans="2:12" ht="15.75" thickBot="1">
      <c r="B8" s="10">
        <v>68</v>
      </c>
      <c r="C8" s="10">
        <v>69</v>
      </c>
      <c r="D8" s="10">
        <v>104</v>
      </c>
      <c r="E8" s="10">
        <v>80</v>
      </c>
      <c r="F8" s="10">
        <v>79</v>
      </c>
      <c r="G8" s="10">
        <v>79</v>
      </c>
      <c r="H8" s="10">
        <v>54</v>
      </c>
      <c r="I8" s="10">
        <v>73</v>
      </c>
      <c r="J8" s="10">
        <v>59</v>
      </c>
      <c r="K8" s="10">
        <v>81</v>
      </c>
      <c r="L8" s="10">
        <v>100</v>
      </c>
    </row>
    <row r="9" spans="2:12" ht="15.75" thickBot="1">
      <c r="B9" s="10">
        <v>66</v>
      </c>
      <c r="C9" s="10">
        <v>49</v>
      </c>
      <c r="D9" s="10">
        <v>77</v>
      </c>
      <c r="E9" s="10">
        <v>90</v>
      </c>
      <c r="F9" s="10">
        <v>84</v>
      </c>
      <c r="G9" s="10">
        <v>76</v>
      </c>
      <c r="H9" s="10">
        <v>42</v>
      </c>
      <c r="I9" s="10">
        <v>86</v>
      </c>
      <c r="J9" s="10">
        <v>69</v>
      </c>
      <c r="K9" s="10">
        <v>70</v>
      </c>
      <c r="L9" s="10">
        <v>80</v>
      </c>
    </row>
    <row r="10" spans="2:12" ht="15.75" thickBot="1">
      <c r="B10" s="10">
        <v>72</v>
      </c>
      <c r="C10" s="10">
        <v>50</v>
      </c>
      <c r="D10" s="10">
        <v>79</v>
      </c>
      <c r="E10" s="10">
        <v>52</v>
      </c>
      <c r="F10" s="10">
        <v>103</v>
      </c>
      <c r="G10" s="10">
        <v>96</v>
      </c>
      <c r="H10" s="10">
        <v>51</v>
      </c>
      <c r="I10" s="10">
        <v>64</v>
      </c>
      <c r="J10" s="10">
        <v>78</v>
      </c>
      <c r="K10" s="10">
        <v>94</v>
      </c>
      <c r="L10" s="10">
        <v>71</v>
      </c>
    </row>
    <row r="11" spans="2:12" ht="15.75" thickBot="1"/>
    <row r="12" spans="2:12" ht="16.5" thickTop="1" thickBot="1">
      <c r="B12" s="25" t="s">
        <v>0</v>
      </c>
      <c r="C12" s="25" t="s">
        <v>15</v>
      </c>
      <c r="E12" s="26" t="s">
        <v>16</v>
      </c>
      <c r="F12" s="26">
        <f>MIN(B6:L10)</f>
        <v>40</v>
      </c>
    </row>
    <row r="13" spans="2:12" ht="15.75" thickBot="1">
      <c r="B13" s="10" t="str">
        <f>CONCATENATE(40,"-",51)</f>
        <v>40-51</v>
      </c>
      <c r="C13" s="10">
        <f>COUNTIFS($B$6:$L$10,"&gt;=40",$B$6:$L$10,"&lt;51")</f>
        <v>7</v>
      </c>
      <c r="E13" s="27" t="s">
        <v>17</v>
      </c>
      <c r="F13" s="27">
        <f>MAX(B6:L10)</f>
        <v>115</v>
      </c>
    </row>
    <row r="14" spans="2:12" ht="15.75" thickBot="1">
      <c r="B14" s="10" t="str">
        <f>CONCATENATE(51,"-",62)</f>
        <v>51-62</v>
      </c>
      <c r="C14" s="10">
        <f>COUNTIFS($B$6:$L$10,"&gt;=51",$B$6:$L$10,"&lt;62")</f>
        <v>8</v>
      </c>
      <c r="E14" s="27" t="s">
        <v>6</v>
      </c>
      <c r="F14" s="27">
        <f>F13-F12</f>
        <v>75</v>
      </c>
    </row>
    <row r="15" spans="2:12" ht="15.75" thickBot="1">
      <c r="B15" s="10" t="str">
        <f>CONCATENATE(62,"-",73)</f>
        <v>62-73</v>
      </c>
      <c r="C15" s="10">
        <f>COUNTIFS($B$6:$L$10,"&gt;=62",$B$6:$L$10,"&lt;73")</f>
        <v>11</v>
      </c>
      <c r="E15" s="27" t="s">
        <v>18</v>
      </c>
      <c r="F15" s="28">
        <f>1 + 3.322 *LOG10(F17)</f>
        <v>6.7814848544998787</v>
      </c>
    </row>
    <row r="16" spans="2:12" ht="15.75" thickBot="1">
      <c r="B16" s="10" t="str">
        <f>CONCATENATE(73,"-",84)</f>
        <v>73-84</v>
      </c>
      <c r="C16" s="10">
        <f>COUNTIFS($B$6:$L$10,"&gt;=73",$B$6:$L$10,"&lt;84")</f>
        <v>17</v>
      </c>
      <c r="E16" s="27" t="s">
        <v>19</v>
      </c>
      <c r="F16" s="28">
        <f>F14/F15</f>
        <v>11.059524810445234</v>
      </c>
    </row>
    <row r="17" spans="2:6" ht="15.75" thickBot="1">
      <c r="B17" s="10" t="str">
        <f>CONCATENATE(84,"-",95)</f>
        <v>84-95</v>
      </c>
      <c r="C17" s="10">
        <f>COUNTIFS($B$6:$L$10,"&gt;=84",$B$6:$L$10,"&lt;95")</f>
        <v>5</v>
      </c>
      <c r="E17" s="29" t="s">
        <v>20</v>
      </c>
      <c r="F17" s="29">
        <f>COUNT(B6:L10)</f>
        <v>55</v>
      </c>
    </row>
    <row r="18" spans="2:6" ht="15.75" thickBot="1">
      <c r="B18" s="10" t="str">
        <f>CONCATENATE(95,"-",106)</f>
        <v>95-106</v>
      </c>
      <c r="C18" s="10">
        <f>COUNTIFS($B$6:$L$10,"&gt;=95",$B$6:$L$10,"&lt;106")</f>
        <v>5</v>
      </c>
    </row>
    <row r="19" spans="2:6" ht="15.75" thickBot="1">
      <c r="B19" s="10" t="str">
        <f>CONCATENATE(106,"-",117)</f>
        <v>106-117</v>
      </c>
      <c r="C19" s="10">
        <f>COUNTIFS($B$6:$L$10,"&gt;=106",$B$6:$L$10,"&lt;117")</f>
        <v>2</v>
      </c>
    </row>
  </sheetData>
  <mergeCells count="2">
    <mergeCell ref="B2:B3"/>
    <mergeCell ref="C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I15"/>
  <sheetViews>
    <sheetView showGridLines="0" workbookViewId="0">
      <selection activeCell="B4" sqref="B4:C15"/>
    </sheetView>
  </sheetViews>
  <sheetFormatPr defaultRowHeight="15"/>
  <cols>
    <col min="1" max="1" width="1.85546875" customWidth="1"/>
    <col min="2" max="2" width="9.42578125" bestFit="1" customWidth="1"/>
  </cols>
  <sheetData>
    <row r="2" spans="2:9" ht="15.75">
      <c r="B2" s="62" t="s">
        <v>23</v>
      </c>
      <c r="C2" s="63"/>
      <c r="D2" s="63"/>
      <c r="E2" s="63"/>
      <c r="F2" s="63"/>
      <c r="G2" s="63"/>
      <c r="H2" s="63"/>
      <c r="I2" s="63"/>
    </row>
    <row r="3" spans="2:9" ht="15.75" thickBot="1"/>
    <row r="4" spans="2:9" ht="15.75" thickBot="1">
      <c r="B4" s="10" t="s">
        <v>24</v>
      </c>
      <c r="C4" s="10" t="s">
        <v>25</v>
      </c>
    </row>
    <row r="5" spans="2:9" ht="15.75" thickBot="1">
      <c r="B5" s="10" t="s">
        <v>28</v>
      </c>
      <c r="C5" s="10">
        <v>9</v>
      </c>
    </row>
    <row r="6" spans="2:9" ht="15.75" thickBot="1">
      <c r="B6" s="10" t="s">
        <v>27</v>
      </c>
      <c r="C6" s="10">
        <v>11</v>
      </c>
    </row>
    <row r="7" spans="2:9" ht="15.75" thickBot="1">
      <c r="B7" s="10" t="s">
        <v>26</v>
      </c>
      <c r="C7" s="10">
        <v>10</v>
      </c>
    </row>
    <row r="8" spans="2:9" ht="15.75" thickBot="1">
      <c r="B8" s="10" t="s">
        <v>29</v>
      </c>
      <c r="C8" s="10">
        <v>44</v>
      </c>
    </row>
    <row r="9" spans="2:9" ht="15.75" thickBot="1">
      <c r="B9" s="10" t="s">
        <v>30</v>
      </c>
      <c r="C9" s="10">
        <v>45</v>
      </c>
    </row>
    <row r="10" spans="2:9" ht="15.75" thickBot="1">
      <c r="B10" s="10" t="s">
        <v>31</v>
      </c>
      <c r="C10" s="10">
        <v>54</v>
      </c>
    </row>
    <row r="11" spans="2:9" ht="15.75" thickBot="1">
      <c r="B11" s="10" t="s">
        <v>32</v>
      </c>
      <c r="C11" s="10">
        <v>37</v>
      </c>
    </row>
    <row r="12" spans="2:9" ht="15.75" thickBot="1">
      <c r="B12" s="10" t="s">
        <v>33</v>
      </c>
      <c r="C12" s="10">
        <v>26</v>
      </c>
    </row>
    <row r="13" spans="2:9" ht="15.75" thickBot="1">
      <c r="B13" s="10" t="s">
        <v>34</v>
      </c>
      <c r="C13" s="10">
        <v>8</v>
      </c>
    </row>
    <row r="14" spans="2:9" ht="15.75" thickBot="1">
      <c r="B14" s="10" t="s">
        <v>35</v>
      </c>
      <c r="C14" s="10">
        <v>5</v>
      </c>
    </row>
    <row r="15" spans="2:9" ht="15.75" thickBot="1">
      <c r="B15" s="10" t="s">
        <v>36</v>
      </c>
      <c r="C15" s="10">
        <v>4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19"/>
  <sheetViews>
    <sheetView showGridLines="0" workbookViewId="0">
      <selection activeCell="H13" sqref="H13"/>
    </sheetView>
  </sheetViews>
  <sheetFormatPr defaultRowHeight="15"/>
  <cols>
    <col min="1" max="1" width="1.85546875" customWidth="1"/>
  </cols>
  <sheetData>
    <row r="2" spans="2:10">
      <c r="B2" s="64" t="s">
        <v>37</v>
      </c>
      <c r="C2" s="64" t="s">
        <v>38</v>
      </c>
      <c r="D2" s="64"/>
      <c r="E2" s="64"/>
      <c r="F2" s="64"/>
      <c r="G2" s="64"/>
      <c r="H2" s="64"/>
      <c r="I2" s="64"/>
      <c r="J2" s="64"/>
    </row>
    <row r="3" spans="2:10">
      <c r="B3" s="64"/>
      <c r="C3" s="64"/>
      <c r="D3" s="64"/>
      <c r="E3" s="64"/>
      <c r="F3" s="64"/>
      <c r="G3" s="64"/>
      <c r="H3" s="64"/>
      <c r="I3" s="64"/>
      <c r="J3" s="64"/>
    </row>
    <row r="4" spans="2:10" ht="15.75" thickBot="1"/>
    <row r="5" spans="2:10" ht="15.75" thickBot="1">
      <c r="B5" s="66" t="s">
        <v>39</v>
      </c>
      <c r="C5" s="66" t="s">
        <v>45</v>
      </c>
      <c r="D5" s="66"/>
      <c r="E5" s="66"/>
      <c r="F5" s="66"/>
      <c r="G5" s="66"/>
    </row>
    <row r="6" spans="2:10" ht="15.75" thickBot="1">
      <c r="B6" s="66"/>
      <c r="C6" s="31">
        <v>1998</v>
      </c>
      <c r="D6" s="31">
        <v>1999</v>
      </c>
      <c r="E6" s="31">
        <v>2000</v>
      </c>
      <c r="F6" s="31">
        <v>2001</v>
      </c>
      <c r="G6" s="31">
        <v>2002</v>
      </c>
    </row>
    <row r="7" spans="2:10" ht="15.75" thickBot="1">
      <c r="B7" s="10" t="s">
        <v>40</v>
      </c>
      <c r="C7" s="10">
        <v>30</v>
      </c>
      <c r="D7" s="10">
        <v>33</v>
      </c>
      <c r="E7" s="10">
        <v>56</v>
      </c>
      <c r="F7" s="10">
        <v>42</v>
      </c>
      <c r="G7" s="10">
        <v>67</v>
      </c>
    </row>
    <row r="8" spans="2:10" ht="15.75" thickBot="1">
      <c r="B8" s="10" t="s">
        <v>43</v>
      </c>
      <c r="C8" s="10">
        <v>81</v>
      </c>
      <c r="D8" s="10">
        <v>4</v>
      </c>
      <c r="E8" s="10">
        <v>173</v>
      </c>
      <c r="F8" s="10">
        <v>153</v>
      </c>
      <c r="G8" s="10">
        <v>201</v>
      </c>
    </row>
    <row r="9" spans="2:10" ht="15.75" thickBot="1">
      <c r="B9" s="10" t="s">
        <v>41</v>
      </c>
      <c r="C9" s="10">
        <v>119</v>
      </c>
      <c r="D9" s="10">
        <v>171</v>
      </c>
      <c r="E9" s="10">
        <v>235</v>
      </c>
      <c r="F9" s="10">
        <v>221</v>
      </c>
      <c r="G9" s="10">
        <v>302</v>
      </c>
    </row>
    <row r="10" spans="2:10" ht="15.75" thickBot="1">
      <c r="B10" s="13" t="s">
        <v>42</v>
      </c>
      <c r="C10" s="13">
        <v>62</v>
      </c>
      <c r="D10" s="13">
        <v>86</v>
      </c>
      <c r="E10" s="13">
        <v>129</v>
      </c>
      <c r="F10" s="13">
        <v>99</v>
      </c>
      <c r="G10" s="13">
        <v>136</v>
      </c>
    </row>
    <row r="11" spans="2:10" ht="16.5" thickTop="1" thickBot="1">
      <c r="B11" s="32" t="s">
        <v>44</v>
      </c>
      <c r="C11" s="32">
        <f>SUM(C7:C10)</f>
        <v>292</v>
      </c>
      <c r="D11" s="32">
        <f>SUM(D7:D10)</f>
        <v>294</v>
      </c>
      <c r="E11" s="32">
        <f>SUM(E7:E10)</f>
        <v>593</v>
      </c>
      <c r="F11" s="32">
        <f>SUM(F7:F10)</f>
        <v>515</v>
      </c>
      <c r="G11" s="32">
        <f>SUM(G7:G10)</f>
        <v>706</v>
      </c>
    </row>
    <row r="12" spans="2:10" ht="16.5" thickTop="1" thickBot="1">
      <c r="B12" s="33" t="s">
        <v>46</v>
      </c>
      <c r="C12" s="34">
        <f>AVERAGE(C7:C10)</f>
        <v>73</v>
      </c>
      <c r="D12" s="34">
        <f>AVERAGE(D7:D10)</f>
        <v>73.5</v>
      </c>
      <c r="E12" s="34">
        <f>AVERAGE(E7:E10)</f>
        <v>148.25</v>
      </c>
      <c r="F12" s="34">
        <f>AVERAGE(F7:F10)</f>
        <v>128.75</v>
      </c>
      <c r="G12" s="34">
        <f>AVERAGE(G7:G10)</f>
        <v>176.5</v>
      </c>
    </row>
    <row r="13" spans="2:10" ht="16.5" thickTop="1" thickBot="1"/>
    <row r="14" spans="2:10" ht="15.75" thickBot="1">
      <c r="B14" s="9" t="s">
        <v>45</v>
      </c>
      <c r="C14" s="9" t="s">
        <v>44</v>
      </c>
    </row>
    <row r="15" spans="2:10" ht="15.75" thickBot="1">
      <c r="B15" s="9">
        <f>C6</f>
        <v>1998</v>
      </c>
      <c r="C15" s="9">
        <f>C11</f>
        <v>292</v>
      </c>
    </row>
    <row r="16" spans="2:10" ht="15.75" thickBot="1">
      <c r="B16" s="9">
        <f>D6</f>
        <v>1999</v>
      </c>
      <c r="C16" s="9">
        <f>D11</f>
        <v>294</v>
      </c>
    </row>
    <row r="17" spans="2:3" ht="15.75" thickBot="1">
      <c r="B17" s="9">
        <f>E6</f>
        <v>2000</v>
      </c>
      <c r="C17" s="9">
        <f>E11</f>
        <v>593</v>
      </c>
    </row>
    <row r="18" spans="2:3" ht="15.75" thickBot="1">
      <c r="B18" s="9">
        <f>F6</f>
        <v>2001</v>
      </c>
      <c r="C18" s="9">
        <f>F11</f>
        <v>515</v>
      </c>
    </row>
    <row r="19" spans="2:3" ht="15.75" thickBot="1">
      <c r="B19" s="9">
        <f>G6</f>
        <v>2002</v>
      </c>
      <c r="C19" s="9">
        <f>G11</f>
        <v>706</v>
      </c>
    </row>
  </sheetData>
  <mergeCells count="4">
    <mergeCell ref="B2:B3"/>
    <mergeCell ref="C2:J3"/>
    <mergeCell ref="C5:G5"/>
    <mergeCell ref="B5:B6"/>
  </mergeCells>
  <pageMargins left="0.7" right="0.7" top="0.75" bottom="0.75" header="0.3" footer="0.3"/>
  <ignoredErrors>
    <ignoredError sqref="C11:E11 F11:G11 C12:G1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21"/>
  <sheetViews>
    <sheetView showGridLines="0" workbookViewId="0">
      <selection activeCell="O20" sqref="O20"/>
    </sheetView>
  </sheetViews>
  <sheetFormatPr defaultRowHeight="15"/>
  <cols>
    <col min="1" max="1" width="1.85546875" style="35" customWidth="1"/>
    <col min="4" max="4" width="13.85546875" bestFit="1" customWidth="1"/>
    <col min="5" max="5" width="14.85546875" bestFit="1" customWidth="1"/>
    <col min="9" max="9" width="12.28515625" bestFit="1" customWidth="1"/>
  </cols>
  <sheetData>
    <row r="2" spans="2:11" ht="15.75">
      <c r="B2" s="62" t="s">
        <v>48</v>
      </c>
      <c r="C2" s="62"/>
      <c r="D2" s="62"/>
      <c r="E2" s="62"/>
      <c r="F2" s="62"/>
      <c r="G2" s="62"/>
      <c r="H2" s="62"/>
      <c r="I2" s="62"/>
      <c r="J2" s="62"/>
      <c r="K2" s="62"/>
    </row>
    <row r="3" spans="2:11" ht="15.75" thickBot="1"/>
    <row r="4" spans="2:11" ht="16.5" thickBot="1">
      <c r="B4" s="60" t="s">
        <v>6</v>
      </c>
      <c r="C4" s="60"/>
      <c r="D4" s="7" t="s">
        <v>0</v>
      </c>
      <c r="E4" s="8" t="s">
        <v>2</v>
      </c>
      <c r="F4" s="8" t="s">
        <v>1</v>
      </c>
      <c r="G4" s="30" t="s">
        <v>3</v>
      </c>
      <c r="H4" s="8" t="s">
        <v>5</v>
      </c>
      <c r="I4" s="8" t="s">
        <v>4</v>
      </c>
      <c r="J4" s="8" t="s">
        <v>50</v>
      </c>
    </row>
    <row r="5" spans="2:11" ht="15.75" thickBot="1">
      <c r="B5" s="9">
        <v>15</v>
      </c>
      <c r="C5" s="9">
        <v>19</v>
      </c>
      <c r="D5" s="9" t="str">
        <f>CONCATENATE(B5,"-",C5)</f>
        <v>15-19</v>
      </c>
      <c r="E5" s="10">
        <v>9</v>
      </c>
      <c r="F5" s="10">
        <f>AVERAGE(B5:C5)</f>
        <v>17</v>
      </c>
      <c r="G5" s="9">
        <f>E5*F5</f>
        <v>153</v>
      </c>
      <c r="H5" s="11">
        <f>LOG10(F5)</f>
        <v>1.2304489213782739</v>
      </c>
      <c r="I5" s="11">
        <f>H5*E5</f>
        <v>11.074040292404465</v>
      </c>
      <c r="J5" s="11">
        <f>E5/F5</f>
        <v>0.52941176470588236</v>
      </c>
    </row>
    <row r="6" spans="2:11" ht="15.75" thickBot="1">
      <c r="B6" s="9">
        <v>19</v>
      </c>
      <c r="C6" s="9">
        <v>23</v>
      </c>
      <c r="D6" s="9" t="str">
        <f t="shared" ref="D6:D15" si="0">CONCATENATE(B6,"-",C6)</f>
        <v>19-23</v>
      </c>
      <c r="E6" s="10">
        <v>11</v>
      </c>
      <c r="F6" s="10">
        <f t="shared" ref="F6:F15" si="1">AVERAGE(B6:C6)</f>
        <v>21</v>
      </c>
      <c r="G6" s="9">
        <f t="shared" ref="G6:G15" si="2">E6*F6</f>
        <v>231</v>
      </c>
      <c r="H6" s="11">
        <f t="shared" ref="H6:H15" si="3">LOG10(F6)</f>
        <v>1.3222192947339193</v>
      </c>
      <c r="I6" s="11">
        <f t="shared" ref="I6:I15" si="4">H6*E6</f>
        <v>14.544412242073113</v>
      </c>
      <c r="J6" s="11">
        <f t="shared" ref="J6:J15" si="5">E6/F6</f>
        <v>0.52380952380952384</v>
      </c>
    </row>
    <row r="7" spans="2:11" ht="15.75" thickBot="1">
      <c r="B7" s="9">
        <v>23</v>
      </c>
      <c r="C7" s="9">
        <v>27</v>
      </c>
      <c r="D7" s="9" t="str">
        <f t="shared" si="0"/>
        <v>23-27</v>
      </c>
      <c r="E7" s="10">
        <v>10</v>
      </c>
      <c r="F7" s="10">
        <f t="shared" si="1"/>
        <v>25</v>
      </c>
      <c r="G7" s="9">
        <f t="shared" si="2"/>
        <v>250</v>
      </c>
      <c r="H7" s="11">
        <f t="shared" si="3"/>
        <v>1.3979400086720377</v>
      </c>
      <c r="I7" s="11">
        <f t="shared" si="4"/>
        <v>13.979400086720377</v>
      </c>
      <c r="J7" s="11">
        <f t="shared" si="5"/>
        <v>0.4</v>
      </c>
    </row>
    <row r="8" spans="2:11" ht="15.75" thickBot="1">
      <c r="B8" s="9">
        <v>27</v>
      </c>
      <c r="C8" s="9">
        <v>31</v>
      </c>
      <c r="D8" s="9" t="str">
        <f t="shared" si="0"/>
        <v>27-31</v>
      </c>
      <c r="E8" s="10">
        <v>44</v>
      </c>
      <c r="F8" s="10">
        <f t="shared" si="1"/>
        <v>29</v>
      </c>
      <c r="G8" s="9">
        <f t="shared" si="2"/>
        <v>1276</v>
      </c>
      <c r="H8" s="11">
        <f t="shared" si="3"/>
        <v>1.4623979978989561</v>
      </c>
      <c r="I8" s="11">
        <f t="shared" si="4"/>
        <v>64.345511907554069</v>
      </c>
      <c r="J8" s="11">
        <f t="shared" si="5"/>
        <v>1.5172413793103448</v>
      </c>
    </row>
    <row r="9" spans="2:11" ht="15.75" thickBot="1">
      <c r="B9" s="9">
        <v>31</v>
      </c>
      <c r="C9" s="9">
        <v>35</v>
      </c>
      <c r="D9" s="9" t="str">
        <f t="shared" si="0"/>
        <v>31-35</v>
      </c>
      <c r="E9" s="10">
        <v>45</v>
      </c>
      <c r="F9" s="10">
        <f t="shared" si="1"/>
        <v>33</v>
      </c>
      <c r="G9" s="9">
        <f t="shared" si="2"/>
        <v>1485</v>
      </c>
      <c r="H9" s="11">
        <f t="shared" si="3"/>
        <v>1.5185139398778875</v>
      </c>
      <c r="I9" s="11">
        <f t="shared" si="4"/>
        <v>68.333127294504934</v>
      </c>
      <c r="J9" s="11">
        <f t="shared" si="5"/>
        <v>1.3636363636363635</v>
      </c>
    </row>
    <row r="10" spans="2:11" ht="15.75" thickBot="1">
      <c r="B10" s="9">
        <v>35</v>
      </c>
      <c r="C10" s="9">
        <v>39</v>
      </c>
      <c r="D10" s="9" t="str">
        <f t="shared" si="0"/>
        <v>35-39</v>
      </c>
      <c r="E10" s="10">
        <v>54</v>
      </c>
      <c r="F10" s="10">
        <f t="shared" si="1"/>
        <v>37</v>
      </c>
      <c r="G10" s="9">
        <f t="shared" si="2"/>
        <v>1998</v>
      </c>
      <c r="H10" s="11">
        <f t="shared" si="3"/>
        <v>1.568201724066995</v>
      </c>
      <c r="I10" s="11">
        <f t="shared" si="4"/>
        <v>84.682893099617729</v>
      </c>
      <c r="J10" s="11">
        <f t="shared" si="5"/>
        <v>1.4594594594594594</v>
      </c>
    </row>
    <row r="11" spans="2:11" ht="15.75" thickBot="1">
      <c r="B11" s="9">
        <v>39</v>
      </c>
      <c r="C11" s="9">
        <v>43</v>
      </c>
      <c r="D11" s="9" t="str">
        <f t="shared" si="0"/>
        <v>39-43</v>
      </c>
      <c r="E11" s="10">
        <v>37</v>
      </c>
      <c r="F11" s="10">
        <f t="shared" si="1"/>
        <v>41</v>
      </c>
      <c r="G11" s="9">
        <f t="shared" si="2"/>
        <v>1517</v>
      </c>
      <c r="H11" s="11">
        <f t="shared" si="3"/>
        <v>1.6127838567197355</v>
      </c>
      <c r="I11" s="37">
        <f t="shared" si="4"/>
        <v>59.673002698630214</v>
      </c>
      <c r="J11" s="11">
        <f t="shared" si="5"/>
        <v>0.90243902439024393</v>
      </c>
    </row>
    <row r="12" spans="2:11" ht="15.75" thickBot="1">
      <c r="B12" s="9">
        <v>43</v>
      </c>
      <c r="C12" s="9">
        <v>47</v>
      </c>
      <c r="D12" s="9" t="str">
        <f t="shared" si="0"/>
        <v>43-47</v>
      </c>
      <c r="E12" s="10">
        <v>26</v>
      </c>
      <c r="F12" s="10">
        <f t="shared" si="1"/>
        <v>45</v>
      </c>
      <c r="G12" s="9">
        <f t="shared" si="2"/>
        <v>1170</v>
      </c>
      <c r="H12" s="11">
        <f t="shared" si="3"/>
        <v>1.6532125137753437</v>
      </c>
      <c r="I12" s="11">
        <f t="shared" si="4"/>
        <v>42.983525358158936</v>
      </c>
      <c r="J12" s="11">
        <f t="shared" si="5"/>
        <v>0.57777777777777772</v>
      </c>
    </row>
    <row r="13" spans="2:11" ht="15.75" thickBot="1">
      <c r="B13" s="9">
        <v>47</v>
      </c>
      <c r="C13" s="9">
        <v>51</v>
      </c>
      <c r="D13" s="9" t="str">
        <f t="shared" si="0"/>
        <v>47-51</v>
      </c>
      <c r="E13" s="10">
        <v>8</v>
      </c>
      <c r="F13" s="10">
        <f t="shared" si="1"/>
        <v>49</v>
      </c>
      <c r="G13" s="9">
        <f t="shared" si="2"/>
        <v>392</v>
      </c>
      <c r="H13" s="11">
        <f t="shared" si="3"/>
        <v>1.6901960800285136</v>
      </c>
      <c r="I13" s="11">
        <f t="shared" si="4"/>
        <v>13.521568640228109</v>
      </c>
      <c r="J13" s="11">
        <f t="shared" si="5"/>
        <v>0.16326530612244897</v>
      </c>
    </row>
    <row r="14" spans="2:11" ht="15.75" thickBot="1">
      <c r="B14" s="9">
        <v>51</v>
      </c>
      <c r="C14" s="9">
        <v>55</v>
      </c>
      <c r="D14" s="9" t="str">
        <f t="shared" si="0"/>
        <v>51-55</v>
      </c>
      <c r="E14" s="10">
        <v>5</v>
      </c>
      <c r="F14" s="10">
        <f t="shared" si="1"/>
        <v>53</v>
      </c>
      <c r="G14" s="9">
        <f t="shared" si="2"/>
        <v>265</v>
      </c>
      <c r="H14" s="11">
        <f t="shared" si="3"/>
        <v>1.7242758696007889</v>
      </c>
      <c r="I14" s="11">
        <f t="shared" si="4"/>
        <v>8.6213793480039449</v>
      </c>
      <c r="J14" s="11">
        <f t="shared" si="5"/>
        <v>9.4339622641509441E-2</v>
      </c>
    </row>
    <row r="15" spans="2:11" ht="15.75" thickBot="1">
      <c r="B15" s="12">
        <v>55</v>
      </c>
      <c r="C15" s="12">
        <v>59</v>
      </c>
      <c r="D15" s="12" t="str">
        <f t="shared" si="0"/>
        <v>55-59</v>
      </c>
      <c r="E15" s="13">
        <v>1</v>
      </c>
      <c r="F15" s="13">
        <f t="shared" si="1"/>
        <v>57</v>
      </c>
      <c r="G15" s="12">
        <f t="shared" si="2"/>
        <v>57</v>
      </c>
      <c r="H15" s="14">
        <f t="shared" si="3"/>
        <v>1.7558748556724915</v>
      </c>
      <c r="I15" s="14">
        <f t="shared" si="4"/>
        <v>1.7558748556724915</v>
      </c>
      <c r="J15" s="11">
        <f t="shared" si="5"/>
        <v>1.7543859649122806E-2</v>
      </c>
    </row>
    <row r="16" spans="2:11" ht="16.5" thickTop="1" thickBot="1">
      <c r="B16" s="39"/>
      <c r="C16" s="15"/>
      <c r="D16" s="15"/>
      <c r="E16" s="16">
        <f>SUM(E5:E15)</f>
        <v>250</v>
      </c>
      <c r="F16" s="15"/>
      <c r="G16" s="16">
        <f>SUM(G5:G15)</f>
        <v>8794</v>
      </c>
      <c r="H16" s="17"/>
      <c r="I16" s="18">
        <f>SUM(I5:I15)</f>
        <v>383.5147358235684</v>
      </c>
      <c r="J16" s="38">
        <f>SUM(J5:J15)</f>
        <v>7.548924081502677</v>
      </c>
    </row>
    <row r="17" spans="2:10" ht="15.75" thickTop="1">
      <c r="J17" s="36"/>
    </row>
    <row r="18" spans="2:10" ht="15.75">
      <c r="B18" s="61" t="s">
        <v>7</v>
      </c>
      <c r="C18" s="61"/>
      <c r="D18" s="61"/>
      <c r="E18" s="5">
        <f>G16/E16</f>
        <v>35.176000000000002</v>
      </c>
      <c r="F18" s="1"/>
      <c r="G18" s="2" t="s">
        <v>8</v>
      </c>
    </row>
    <row r="19" spans="2:10" ht="15.75">
      <c r="B19" s="61" t="s">
        <v>9</v>
      </c>
      <c r="C19" s="61"/>
      <c r="D19" s="61"/>
      <c r="E19" s="4">
        <f>10^(I16/E16)</f>
        <v>34.202585978060483</v>
      </c>
      <c r="G19" s="3" t="s">
        <v>10</v>
      </c>
    </row>
    <row r="20" spans="2:10" ht="15.75">
      <c r="B20" s="61" t="s">
        <v>49</v>
      </c>
      <c r="C20" s="61"/>
      <c r="D20" s="61"/>
      <c r="E20" s="4">
        <f>E16/J16</f>
        <v>33.11730218781527</v>
      </c>
      <c r="G20" s="3" t="s">
        <v>51</v>
      </c>
    </row>
    <row r="21" spans="2:10" ht="15.75">
      <c r="B21" s="67" t="s">
        <v>52</v>
      </c>
      <c r="C21" s="67"/>
      <c r="D21" s="67"/>
      <c r="E21" s="4" t="str">
        <f>IF(E18&gt;E19&gt;E20,"True","False")</f>
        <v>True</v>
      </c>
      <c r="G21" s="3"/>
    </row>
  </sheetData>
  <mergeCells count="6">
    <mergeCell ref="B2:K2"/>
    <mergeCell ref="B21:D21"/>
    <mergeCell ref="B18:D18"/>
    <mergeCell ref="B4:C4"/>
    <mergeCell ref="B19:D19"/>
    <mergeCell ref="B20:D20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J21"/>
  <sheetViews>
    <sheetView showGridLines="0" workbookViewId="0">
      <selection activeCell="B2" sqref="B2:J3"/>
    </sheetView>
  </sheetViews>
  <sheetFormatPr defaultRowHeight="15"/>
  <cols>
    <col min="1" max="1" width="1.85546875" customWidth="1"/>
    <col min="2" max="2" width="9.85546875" bestFit="1" customWidth="1"/>
    <col min="3" max="3" width="10.28515625" bestFit="1" customWidth="1"/>
  </cols>
  <sheetData>
    <row r="2" spans="2:10" ht="15" customHeight="1">
      <c r="B2" s="64" t="s">
        <v>53</v>
      </c>
      <c r="C2" s="64" t="s">
        <v>54</v>
      </c>
      <c r="D2" s="64"/>
      <c r="E2" s="64"/>
      <c r="F2" s="64"/>
      <c r="G2" s="64"/>
      <c r="H2" s="64"/>
      <c r="I2" s="64"/>
      <c r="J2" s="64"/>
    </row>
    <row r="3" spans="2:10" ht="15" customHeight="1">
      <c r="B3" s="64"/>
      <c r="C3" s="64"/>
      <c r="D3" s="64"/>
      <c r="E3" s="64"/>
      <c r="F3" s="64"/>
      <c r="G3" s="64"/>
      <c r="H3" s="64"/>
      <c r="I3" s="64"/>
      <c r="J3" s="64"/>
    </row>
    <row r="4" spans="2:10" ht="15.75" thickBot="1"/>
    <row r="5" spans="2:10" ht="15.75" thickBot="1">
      <c r="B5" s="10" t="s">
        <v>55</v>
      </c>
      <c r="C5" s="10" t="s">
        <v>15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</row>
    <row r="6" spans="2:10" ht="15.75" thickBot="1">
      <c r="B6" s="10">
        <v>1</v>
      </c>
      <c r="C6" s="10">
        <v>3</v>
      </c>
      <c r="D6" s="10">
        <v>3</v>
      </c>
      <c r="E6" s="9">
        <f>IF(ROW()&lt;=11, D6+D7, "")</f>
        <v>11</v>
      </c>
      <c r="F6" s="9"/>
      <c r="G6" s="9">
        <f>SUM(D6:D8)</f>
        <v>26</v>
      </c>
      <c r="H6" s="9"/>
      <c r="I6" s="9"/>
    </row>
    <row r="7" spans="2:10" ht="15.75" thickBot="1">
      <c r="B7" s="10">
        <v>2</v>
      </c>
      <c r="C7" s="10">
        <v>8</v>
      </c>
      <c r="D7" s="10">
        <v>8</v>
      </c>
      <c r="E7" s="9"/>
      <c r="F7" s="9">
        <f>D7+D8</f>
        <v>23</v>
      </c>
      <c r="G7" s="9"/>
      <c r="H7" s="9">
        <f>SUM(D7:D9)</f>
        <v>46</v>
      </c>
      <c r="I7" s="9"/>
    </row>
    <row r="8" spans="2:10" ht="15.75" thickBot="1">
      <c r="B8" s="10">
        <v>3</v>
      </c>
      <c r="C8" s="10">
        <v>15</v>
      </c>
      <c r="D8" s="10">
        <v>15</v>
      </c>
      <c r="E8" s="9">
        <f>IF(ROW()&lt;=11, D8+D9, "")</f>
        <v>38</v>
      </c>
      <c r="F8" s="9"/>
      <c r="G8" s="9"/>
      <c r="H8" s="9"/>
      <c r="I8" s="9">
        <f>SUM(D8:D10)</f>
        <v>73</v>
      </c>
    </row>
    <row r="9" spans="2:10" ht="15.75" thickBot="1">
      <c r="B9" s="10">
        <v>4</v>
      </c>
      <c r="C9" s="10">
        <v>23</v>
      </c>
      <c r="D9" s="10">
        <v>23</v>
      </c>
      <c r="E9" s="9"/>
      <c r="F9" s="9">
        <f>D9+D10</f>
        <v>58</v>
      </c>
      <c r="G9" s="41"/>
      <c r="H9" s="9"/>
      <c r="I9" s="9"/>
    </row>
    <row r="10" spans="2:10" ht="15.75" thickBot="1">
      <c r="B10" s="10">
        <v>5</v>
      </c>
      <c r="C10" s="10">
        <v>35</v>
      </c>
      <c r="D10" s="10">
        <v>35</v>
      </c>
      <c r="E10" s="41">
        <f>IF(ROW()&lt;=11, D10+D11, "")</f>
        <v>75</v>
      </c>
      <c r="F10" s="9"/>
      <c r="G10" s="41">
        <f>SUM(D9:D11)</f>
        <v>98</v>
      </c>
      <c r="H10" s="41"/>
      <c r="I10" s="9"/>
    </row>
    <row r="11" spans="2:10" ht="15.75" thickBot="1">
      <c r="B11" s="10">
        <v>6</v>
      </c>
      <c r="C11" s="10">
        <v>40</v>
      </c>
      <c r="D11" s="10">
        <v>40</v>
      </c>
      <c r="E11" s="41"/>
      <c r="F11" s="41">
        <f>D11+D12</f>
        <v>72</v>
      </c>
      <c r="G11" s="41"/>
      <c r="H11" s="41">
        <f>SUM(D10:D12)</f>
        <v>107</v>
      </c>
      <c r="I11" s="41"/>
    </row>
    <row r="12" spans="2:10" ht="15.75" thickBot="1">
      <c r="B12" s="10">
        <v>7</v>
      </c>
      <c r="C12" s="10">
        <v>32</v>
      </c>
      <c r="D12" s="10">
        <v>32</v>
      </c>
      <c r="E12" s="9">
        <f>D12+D13</f>
        <v>60</v>
      </c>
      <c r="F12" s="41"/>
      <c r="G12" s="9"/>
      <c r="H12" s="41"/>
      <c r="I12" s="41">
        <f>SUM(D11:D13)</f>
        <v>100</v>
      </c>
    </row>
    <row r="13" spans="2:10" ht="15.75" thickBot="1">
      <c r="B13" s="10">
        <v>8</v>
      </c>
      <c r="C13" s="10">
        <v>28</v>
      </c>
      <c r="D13" s="10">
        <v>28</v>
      </c>
      <c r="E13" s="9"/>
      <c r="F13" s="9">
        <f>D13+D14</f>
        <v>48</v>
      </c>
      <c r="G13" s="9"/>
      <c r="H13" s="9"/>
      <c r="I13" s="41"/>
    </row>
    <row r="14" spans="2:10" ht="15.75" thickBot="1">
      <c r="B14" s="10">
        <v>9</v>
      </c>
      <c r="C14" s="10">
        <v>20</v>
      </c>
      <c r="D14" s="10">
        <v>20</v>
      </c>
      <c r="E14" s="9">
        <f>D14+D15</f>
        <v>65</v>
      </c>
      <c r="F14" s="9"/>
      <c r="G14" s="9">
        <f>SUM(D12:D14)</f>
        <v>80</v>
      </c>
      <c r="H14" s="9"/>
      <c r="I14" s="9">
        <f>SUM(D14:D16)</f>
        <v>79</v>
      </c>
    </row>
    <row r="15" spans="2:10" ht="15.75" thickBot="1">
      <c r="B15" s="10">
        <v>10</v>
      </c>
      <c r="C15" s="10">
        <v>45</v>
      </c>
      <c r="D15" s="40">
        <v>45</v>
      </c>
      <c r="E15" s="9"/>
      <c r="F15" s="9">
        <f>D15+D16</f>
        <v>59</v>
      </c>
      <c r="G15" s="9"/>
      <c r="H15" s="9">
        <f>SUM(D13:D15)</f>
        <v>93</v>
      </c>
      <c r="I15" s="9"/>
    </row>
    <row r="16" spans="2:10" ht="15.75" thickBot="1">
      <c r="B16" s="10">
        <v>11</v>
      </c>
      <c r="C16" s="10">
        <v>14</v>
      </c>
      <c r="D16" s="10">
        <v>14</v>
      </c>
      <c r="E16" s="9">
        <f>D16+D17</f>
        <v>20</v>
      </c>
      <c r="F16" s="9"/>
      <c r="G16" s="9"/>
      <c r="H16" s="9"/>
      <c r="I16" s="9"/>
    </row>
    <row r="17" spans="2:9" ht="15.75" thickBot="1">
      <c r="B17" s="13">
        <v>12</v>
      </c>
      <c r="C17" s="13">
        <v>6</v>
      </c>
      <c r="D17" s="13">
        <v>6</v>
      </c>
      <c r="E17" s="12"/>
      <c r="F17" s="12"/>
      <c r="G17" s="12">
        <f>SUM(D15:D17)</f>
        <v>65</v>
      </c>
      <c r="H17" s="12"/>
      <c r="I17" s="12"/>
    </row>
    <row r="18" spans="2:9" ht="16.5" thickTop="1" thickBot="1">
      <c r="B18" s="68" t="s">
        <v>62</v>
      </c>
      <c r="C18" s="69"/>
      <c r="D18" s="43">
        <f t="shared" ref="D18:I18" si="0">MAX(D6:D17)</f>
        <v>45</v>
      </c>
      <c r="E18" s="43">
        <f t="shared" si="0"/>
        <v>75</v>
      </c>
      <c r="F18" s="43">
        <f t="shared" si="0"/>
        <v>72</v>
      </c>
      <c r="G18" s="43">
        <f t="shared" si="0"/>
        <v>98</v>
      </c>
      <c r="H18" s="43">
        <f t="shared" si="0"/>
        <v>107</v>
      </c>
      <c r="I18" s="44">
        <f t="shared" si="0"/>
        <v>100</v>
      </c>
    </row>
    <row r="19" spans="2:9" ht="15.75" thickBot="1">
      <c r="B19" s="70" t="s">
        <v>68</v>
      </c>
      <c r="C19" s="71"/>
      <c r="D19" s="45">
        <v>10</v>
      </c>
      <c r="E19" s="46" t="s">
        <v>63</v>
      </c>
      <c r="F19" s="46" t="s">
        <v>64</v>
      </c>
      <c r="G19" s="46" t="s">
        <v>65</v>
      </c>
      <c r="H19" s="46" t="s">
        <v>66</v>
      </c>
      <c r="I19" s="47" t="s">
        <v>67</v>
      </c>
    </row>
    <row r="20" spans="2:9" ht="16.5" thickTop="1" thickBot="1">
      <c r="B20" s="72" t="s">
        <v>69</v>
      </c>
      <c r="C20" s="73"/>
      <c r="D20" s="48">
        <v>6</v>
      </c>
    </row>
    <row r="21" spans="2:9" ht="15.75" thickTop="1"/>
  </sheetData>
  <mergeCells count="5">
    <mergeCell ref="B2:B3"/>
    <mergeCell ref="C2:J3"/>
    <mergeCell ref="B18:C18"/>
    <mergeCell ref="B19:C19"/>
    <mergeCell ref="B20:C20"/>
  </mergeCells>
  <pageMargins left="0.7" right="0.7" top="0.75" bottom="0.75" header="0.3" footer="0.3"/>
  <ignoredErrors>
    <ignoredError sqref="G6 G10 G14 G17 H7 H11 H15 I8 I12 I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2:J16"/>
  <sheetViews>
    <sheetView showGridLines="0" workbookViewId="0">
      <selection activeCell="K17" sqref="K17"/>
    </sheetView>
  </sheetViews>
  <sheetFormatPr defaultRowHeight="15"/>
  <cols>
    <col min="1" max="1" width="1.85546875" style="35" customWidth="1"/>
    <col min="2" max="2" width="7.28515625" bestFit="1" customWidth="1"/>
    <col min="4" max="4" width="12.7109375" bestFit="1" customWidth="1"/>
    <col min="5" max="5" width="10.28515625" bestFit="1" customWidth="1"/>
  </cols>
  <sheetData>
    <row r="2" spans="2:10">
      <c r="B2" s="64" t="s">
        <v>70</v>
      </c>
      <c r="C2" s="64" t="s">
        <v>71</v>
      </c>
      <c r="D2" s="64"/>
      <c r="E2" s="64"/>
      <c r="F2" s="64"/>
      <c r="G2" s="64"/>
      <c r="H2" s="64"/>
      <c r="I2" s="64"/>
      <c r="J2" s="64"/>
    </row>
    <row r="3" spans="2:10">
      <c r="B3" s="64"/>
      <c r="C3" s="64"/>
      <c r="D3" s="64"/>
      <c r="E3" s="64"/>
      <c r="F3" s="64"/>
      <c r="G3" s="64"/>
      <c r="H3" s="64"/>
      <c r="I3" s="64"/>
      <c r="J3" s="64"/>
    </row>
    <row r="4" spans="2:10" ht="15.75" thickBot="1"/>
    <row r="5" spans="2:10" ht="15.75" thickBot="1">
      <c r="B5" s="74" t="s">
        <v>72</v>
      </c>
      <c r="C5" s="74"/>
      <c r="D5" s="10" t="s">
        <v>0</v>
      </c>
      <c r="E5" s="10" t="s">
        <v>15</v>
      </c>
    </row>
    <row r="6" spans="2:10" ht="15.75" thickBot="1">
      <c r="B6" s="10">
        <v>0</v>
      </c>
      <c r="C6" s="10">
        <v>10</v>
      </c>
      <c r="D6" s="10" t="str">
        <f>CONCATENATE(B6,"-",C6)</f>
        <v>0-10</v>
      </c>
      <c r="E6" s="10">
        <v>5</v>
      </c>
    </row>
    <row r="7" spans="2:10" ht="15.75" thickBot="1">
      <c r="B7" s="50">
        <v>10</v>
      </c>
      <c r="C7" s="10">
        <v>20</v>
      </c>
      <c r="D7" s="10" t="str">
        <f t="shared" ref="D7:D13" si="0">CONCATENATE(B7,"-",C7)</f>
        <v>10-20</v>
      </c>
      <c r="E7" s="52">
        <v>8</v>
      </c>
      <c r="F7" s="10" t="s">
        <v>77</v>
      </c>
      <c r="G7" s="54">
        <v>10</v>
      </c>
    </row>
    <row r="8" spans="2:10" ht="15.75" thickBot="1">
      <c r="B8" s="10">
        <v>20</v>
      </c>
      <c r="C8" s="10">
        <v>30</v>
      </c>
      <c r="D8" s="10" t="str">
        <f t="shared" si="0"/>
        <v>20-30</v>
      </c>
      <c r="E8" s="52">
        <v>7</v>
      </c>
      <c r="F8" s="10" t="s">
        <v>76</v>
      </c>
      <c r="G8" s="54">
        <f>B10</f>
        <v>40</v>
      </c>
    </row>
    <row r="9" spans="2:10" ht="18.75" thickBot="1">
      <c r="B9" s="50">
        <v>30</v>
      </c>
      <c r="C9" s="10">
        <v>40</v>
      </c>
      <c r="D9" s="10" t="str">
        <f t="shared" si="0"/>
        <v>30-40</v>
      </c>
      <c r="E9" s="52">
        <v>12</v>
      </c>
      <c r="F9" s="10" t="s">
        <v>74</v>
      </c>
      <c r="G9" s="54">
        <f>E9</f>
        <v>12</v>
      </c>
    </row>
    <row r="10" spans="2:10" ht="18.75" thickBot="1">
      <c r="B10" s="51">
        <v>40</v>
      </c>
      <c r="C10" s="51">
        <v>50</v>
      </c>
      <c r="D10" s="51" t="str">
        <f t="shared" si="0"/>
        <v>40-50</v>
      </c>
      <c r="E10" s="53">
        <v>28</v>
      </c>
      <c r="F10" s="10" t="s">
        <v>73</v>
      </c>
      <c r="G10" s="55">
        <f>E10</f>
        <v>28</v>
      </c>
    </row>
    <row r="11" spans="2:10" ht="18.75" thickBot="1">
      <c r="B11" s="50">
        <v>50</v>
      </c>
      <c r="C11" s="10">
        <v>60</v>
      </c>
      <c r="D11" s="10" t="str">
        <f t="shared" si="0"/>
        <v>50-60</v>
      </c>
      <c r="E11" s="52">
        <v>20</v>
      </c>
      <c r="F11" s="10" t="s">
        <v>75</v>
      </c>
      <c r="G11" s="54">
        <f>E11</f>
        <v>20</v>
      </c>
    </row>
    <row r="12" spans="2:10" ht="15.75" thickBot="1">
      <c r="B12" s="10">
        <v>60</v>
      </c>
      <c r="C12" s="10">
        <v>70</v>
      </c>
      <c r="D12" s="10" t="str">
        <f t="shared" si="0"/>
        <v>60-70</v>
      </c>
      <c r="E12" s="10">
        <v>10</v>
      </c>
    </row>
    <row r="13" spans="2:10" ht="15.75" thickBot="1">
      <c r="B13" s="50">
        <v>70</v>
      </c>
      <c r="C13" s="10">
        <v>80</v>
      </c>
      <c r="D13" s="10" t="str">
        <f t="shared" si="0"/>
        <v>70-80</v>
      </c>
      <c r="E13" s="10">
        <v>10</v>
      </c>
    </row>
    <row r="14" spans="2:10" ht="15.75" thickBot="1"/>
    <row r="15" spans="2:10" ht="16.5" thickTop="1" thickBot="1">
      <c r="B15" s="56" t="s">
        <v>69</v>
      </c>
      <c r="C15" s="57">
        <f>G8+((G9-G10)/((2*G9)-G10-G11))*G7</f>
        <v>46.666666666666664</v>
      </c>
      <c r="D15" s="42"/>
    </row>
    <row r="16" spans="2:10" ht="15.75" thickTop="1"/>
  </sheetData>
  <mergeCells count="3">
    <mergeCell ref="B2:B3"/>
    <mergeCell ref="C2:J3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14"/>
  <sheetViews>
    <sheetView showGridLines="0" workbookViewId="0">
      <selection activeCell="I15" sqref="I15"/>
    </sheetView>
  </sheetViews>
  <sheetFormatPr defaultRowHeight="15"/>
  <cols>
    <col min="1" max="1" width="1.85546875" customWidth="1"/>
    <col min="3" max="3" width="10.28515625" bestFit="1" customWidth="1"/>
  </cols>
  <sheetData>
    <row r="2" spans="2:10" ht="18.75">
      <c r="B2" s="62" t="s">
        <v>78</v>
      </c>
      <c r="C2" s="62"/>
      <c r="D2" s="62"/>
      <c r="E2" s="62"/>
      <c r="F2" s="62"/>
      <c r="G2" s="62"/>
      <c r="H2" s="62"/>
      <c r="I2" s="62"/>
      <c r="J2" s="62"/>
    </row>
    <row r="3" spans="2:10" ht="15.75" thickBot="1"/>
    <row r="4" spans="2:10" ht="15.75" thickBot="1">
      <c r="B4" s="10" t="s">
        <v>55</v>
      </c>
      <c r="C4" s="10" t="s">
        <v>15</v>
      </c>
      <c r="D4" s="10" t="s">
        <v>79</v>
      </c>
    </row>
    <row r="5" spans="2:10" ht="15.75" thickBot="1">
      <c r="B5" s="10">
        <v>2</v>
      </c>
      <c r="C5" s="10">
        <v>5</v>
      </c>
      <c r="D5" s="10">
        <f>C5</f>
        <v>5</v>
      </c>
      <c r="E5" s="49" t="s">
        <v>80</v>
      </c>
      <c r="F5" s="49">
        <v>8</v>
      </c>
      <c r="G5" s="49">
        <f>F11/2</f>
        <v>4</v>
      </c>
    </row>
    <row r="6" spans="2:10" ht="15.75" thickBot="1">
      <c r="B6" s="10">
        <v>4</v>
      </c>
      <c r="C6" s="10">
        <v>6</v>
      </c>
      <c r="D6" s="10">
        <f>D5+C6</f>
        <v>11</v>
      </c>
      <c r="E6" s="52"/>
      <c r="F6" s="75"/>
      <c r="G6" s="76"/>
    </row>
    <row r="7" spans="2:10" ht="18.75" thickBot="1">
      <c r="B7" s="10">
        <v>6</v>
      </c>
      <c r="C7" s="10">
        <v>7</v>
      </c>
      <c r="D7" s="10">
        <f t="shared" ref="D7:D12" si="0">D6+C7</f>
        <v>18</v>
      </c>
      <c r="E7" s="49" t="s">
        <v>81</v>
      </c>
      <c r="F7" s="49">
        <v>4</v>
      </c>
      <c r="G7" s="49">
        <f>F11/4</f>
        <v>2</v>
      </c>
    </row>
    <row r="8" spans="2:10" ht="15.75" thickBot="1">
      <c r="B8" s="10">
        <v>8</v>
      </c>
      <c r="C8" s="10">
        <v>8</v>
      </c>
      <c r="D8" s="10">
        <f t="shared" si="0"/>
        <v>26</v>
      </c>
      <c r="E8" s="52"/>
      <c r="F8" s="75"/>
      <c r="G8" s="76"/>
    </row>
    <row r="9" spans="2:10" ht="18.75" thickBot="1">
      <c r="B9" s="10">
        <v>10</v>
      </c>
      <c r="C9" s="10">
        <v>5</v>
      </c>
      <c r="D9" s="10">
        <f t="shared" si="0"/>
        <v>31</v>
      </c>
      <c r="E9" s="49" t="s">
        <v>82</v>
      </c>
      <c r="F9" s="50">
        <v>12</v>
      </c>
      <c r="G9" s="50">
        <f>(70*F11)/100</f>
        <v>5.6</v>
      </c>
    </row>
    <row r="10" spans="2:10" ht="15.75" thickBot="1">
      <c r="B10" s="10">
        <v>12</v>
      </c>
      <c r="C10" s="10">
        <v>4</v>
      </c>
      <c r="D10" s="10">
        <f t="shared" si="0"/>
        <v>35</v>
      </c>
      <c r="E10" s="52"/>
      <c r="F10" s="75"/>
      <c r="G10" s="19"/>
    </row>
    <row r="11" spans="2:10" ht="15.75" thickBot="1">
      <c r="B11" s="10">
        <v>13</v>
      </c>
      <c r="C11" s="10">
        <v>3</v>
      </c>
      <c r="D11" s="10">
        <f t="shared" si="0"/>
        <v>38</v>
      </c>
      <c r="E11" s="49" t="s">
        <v>47</v>
      </c>
      <c r="F11" s="49">
        <f>COUNT(B5:B12)</f>
        <v>8</v>
      </c>
      <c r="G11" s="77"/>
    </row>
    <row r="12" spans="2:10" ht="15.75" thickBot="1">
      <c r="B12" s="13">
        <v>14</v>
      </c>
      <c r="C12" s="13">
        <v>2</v>
      </c>
      <c r="D12" s="13">
        <f t="shared" si="0"/>
        <v>40</v>
      </c>
    </row>
    <row r="13" spans="2:10" ht="16.5" thickTop="1" thickBot="1">
      <c r="B13" s="58"/>
      <c r="C13" s="24">
        <f>SUM(C5:C12)</f>
        <v>40</v>
      </c>
      <c r="D13" s="59"/>
    </row>
    <row r="14" spans="2:10" ht="15.75" thickTop="1"/>
  </sheetData>
  <mergeCells count="1">
    <mergeCell ref="B2:J2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AIM-5</vt:lpstr>
      <vt:lpstr>AIM-1</vt:lpstr>
      <vt:lpstr>AIM-2</vt:lpstr>
      <vt:lpstr>AIM-3</vt:lpstr>
      <vt:lpstr>AIM-4</vt:lpstr>
      <vt:lpstr>AIM-6</vt:lpstr>
      <vt:lpstr>AIM-7</vt:lpstr>
      <vt:lpstr>AIM-8</vt:lpstr>
      <vt:lpstr>AIM-9</vt:lpstr>
      <vt:lpstr>AIM-10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Kansal</dc:creator>
  <cp:lastModifiedBy>admin</cp:lastModifiedBy>
  <dcterms:created xsi:type="dcterms:W3CDTF">2025-04-23T06:37:54Z</dcterms:created>
  <dcterms:modified xsi:type="dcterms:W3CDTF">2025-04-27T13:59:12Z</dcterms:modified>
</cp:coreProperties>
</file>