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rajend\Desktop\Prabahran\Organizational Activities\Hackathon\"/>
    </mc:Choice>
  </mc:AlternateContent>
  <xr:revisionPtr revIDLastSave="0" documentId="13_ncr:1_{8DD295AD-48D5-4380-A38D-10709CD736E3}" xr6:coauthVersionLast="32" xr6:coauthVersionMax="32" xr10:uidLastSave="{00000000-0000-0000-0000-000000000000}"/>
  <bookViews>
    <workbookView xWindow="0" yWindow="0" windowWidth="19200" windowHeight="6990" xr2:uid="{00000000-000D-0000-FFFF-FFFF00000000}"/>
  </bookViews>
  <sheets>
    <sheet name="Claim Dataset" sheetId="3" r:id="rId1"/>
    <sheet name="Data" sheetId="4" r:id="rId2"/>
    <sheet name="Reference" sheetId="5" r:id="rId3"/>
    <sheet name="Sheet1" sheetId="1" r:id="rId4"/>
    <sheet name="Sheet2" sheetId="2" r:id="rId5"/>
  </sheets>
  <definedNames>
    <definedName name="_xlnm._FilterDatabase" localSheetId="0" hidden="1">'Claim Dataset'!$A$1:$CA$106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3" l="1"/>
  <c r="U12" i="3"/>
  <c r="V12" i="3" s="1"/>
  <c r="W12" i="3" s="1"/>
  <c r="G12" i="3"/>
  <c r="X106" i="3" l="1"/>
  <c r="U106" i="3"/>
  <c r="V106" i="3" s="1"/>
  <c r="W106" i="3" s="1"/>
  <c r="R106" i="3"/>
  <c r="X105" i="3"/>
  <c r="U105" i="3"/>
  <c r="V105" i="3" s="1"/>
  <c r="W105" i="3" s="1"/>
  <c r="R105" i="3"/>
  <c r="X104" i="3"/>
  <c r="U104" i="3"/>
  <c r="V104" i="3" s="1"/>
  <c r="W104" i="3" s="1"/>
  <c r="R104" i="3"/>
  <c r="X103" i="3"/>
  <c r="U103" i="3"/>
  <c r="V103" i="3" s="1"/>
  <c r="W103" i="3" s="1"/>
  <c r="G103" i="3"/>
  <c r="X32" i="3"/>
  <c r="X31" i="3"/>
  <c r="X30" i="3"/>
  <c r="X90" i="3"/>
  <c r="X89" i="3"/>
  <c r="X29" i="3"/>
  <c r="X88" i="3"/>
  <c r="X87" i="3"/>
  <c r="X28" i="3"/>
  <c r="X102" i="3"/>
  <c r="X86" i="3"/>
  <c r="X59" i="3"/>
  <c r="X85" i="3"/>
  <c r="X84" i="3"/>
  <c r="X101" i="3"/>
  <c r="X58" i="3"/>
  <c r="X100" i="3"/>
  <c r="X99" i="3"/>
  <c r="X98" i="3"/>
  <c r="X83" i="3"/>
  <c r="X82" i="3"/>
  <c r="X81" i="3"/>
  <c r="X57" i="3"/>
  <c r="X56" i="3"/>
  <c r="X27" i="3"/>
  <c r="X80" i="3"/>
  <c r="X79" i="3"/>
  <c r="X97" i="3"/>
  <c r="X55" i="3"/>
  <c r="X78" i="3"/>
  <c r="X26" i="3"/>
  <c r="X25" i="3"/>
  <c r="X77" i="3"/>
  <c r="X76" i="3"/>
  <c r="X24" i="3"/>
  <c r="X23" i="3"/>
  <c r="X75" i="3"/>
  <c r="X22" i="3"/>
  <c r="X54" i="3"/>
  <c r="X74" i="3"/>
  <c r="X21" i="3"/>
  <c r="X73" i="3"/>
  <c r="X53" i="3"/>
  <c r="X52" i="3"/>
  <c r="X72" i="3"/>
  <c r="X20" i="3"/>
  <c r="X51" i="3"/>
  <c r="X96" i="3"/>
  <c r="X71" i="3"/>
  <c r="X50" i="3"/>
  <c r="X19" i="3"/>
  <c r="X18" i="3"/>
  <c r="X17" i="3"/>
  <c r="X95" i="3"/>
  <c r="X49" i="3"/>
  <c r="X48" i="3"/>
  <c r="X47" i="3"/>
  <c r="X70" i="3"/>
  <c r="X46" i="3"/>
  <c r="X69" i="3"/>
  <c r="X68" i="3"/>
  <c r="X16" i="3"/>
  <c r="X45" i="3"/>
  <c r="X94" i="3"/>
  <c r="X44" i="3"/>
  <c r="X15" i="3"/>
  <c r="X43" i="3"/>
  <c r="X42" i="3"/>
  <c r="X14" i="3"/>
  <c r="X41" i="3"/>
  <c r="X13" i="3"/>
  <c r="X67" i="3"/>
  <c r="X66" i="3"/>
  <c r="X11" i="3"/>
  <c r="X93" i="3"/>
  <c r="X40" i="3"/>
  <c r="X10" i="3"/>
  <c r="X9" i="3"/>
  <c r="X65" i="3"/>
  <c r="X8" i="3"/>
  <c r="X7" i="3"/>
  <c r="X92" i="3"/>
  <c r="X6" i="3"/>
  <c r="X64" i="3"/>
  <c r="X39" i="3"/>
  <c r="X38" i="3"/>
  <c r="X63" i="3"/>
  <c r="X37" i="3"/>
  <c r="X91" i="3"/>
  <c r="X36" i="3"/>
  <c r="X62" i="3"/>
  <c r="X35" i="3"/>
  <c r="X5" i="3"/>
  <c r="X4" i="3"/>
  <c r="X34" i="3"/>
  <c r="X3" i="3"/>
  <c r="X33" i="3"/>
  <c r="X2" i="3"/>
  <c r="X61" i="3"/>
  <c r="X60" i="3"/>
  <c r="U99" i="3"/>
  <c r="V99" i="3" s="1"/>
  <c r="W99" i="3" s="1"/>
  <c r="U13" i="3"/>
  <c r="V13" i="3" s="1"/>
  <c r="W13" i="3" s="1"/>
  <c r="U41" i="3"/>
  <c r="V41" i="3" s="1"/>
  <c r="W41" i="3" s="1"/>
  <c r="U14" i="3"/>
  <c r="V14" i="3" s="1"/>
  <c r="W14" i="3" s="1"/>
  <c r="U42" i="3"/>
  <c r="V42" i="3" s="1"/>
  <c r="W42" i="3" s="1"/>
  <c r="U43" i="3"/>
  <c r="V43" i="3" s="1"/>
  <c r="W43" i="3" s="1"/>
  <c r="U15" i="3"/>
  <c r="V15" i="3" s="1"/>
  <c r="W15" i="3" s="1"/>
  <c r="U44" i="3"/>
  <c r="V44" i="3" s="1"/>
  <c r="W44" i="3" s="1"/>
  <c r="U94" i="3"/>
  <c r="V94" i="3" s="1"/>
  <c r="W94" i="3" s="1"/>
  <c r="U45" i="3"/>
  <c r="V45" i="3" s="1"/>
  <c r="W45" i="3" s="1"/>
  <c r="U16" i="3"/>
  <c r="V16" i="3" s="1"/>
  <c r="W16" i="3" s="1"/>
  <c r="U68" i="3"/>
  <c r="V68" i="3" s="1"/>
  <c r="W68" i="3" s="1"/>
  <c r="U69" i="3"/>
  <c r="V69" i="3" s="1"/>
  <c r="W69" i="3" s="1"/>
  <c r="U46" i="3"/>
  <c r="V46" i="3" s="1"/>
  <c r="W46" i="3" s="1"/>
  <c r="U70" i="3"/>
  <c r="V70" i="3" s="1"/>
  <c r="W70" i="3" s="1"/>
  <c r="U47" i="3"/>
  <c r="V47" i="3" s="1"/>
  <c r="W47" i="3" s="1"/>
  <c r="U48" i="3"/>
  <c r="V48" i="3" s="1"/>
  <c r="W48" i="3" s="1"/>
  <c r="U49" i="3"/>
  <c r="V49" i="3" s="1"/>
  <c r="W49" i="3" s="1"/>
  <c r="U95" i="3"/>
  <c r="V95" i="3" s="1"/>
  <c r="W95" i="3" s="1"/>
  <c r="U17" i="3"/>
  <c r="W17" i="3" s="1"/>
  <c r="U18" i="3"/>
  <c r="V18" i="3" s="1"/>
  <c r="W18" i="3" s="1"/>
  <c r="U19" i="3"/>
  <c r="V19" i="3" s="1"/>
  <c r="W19" i="3" s="1"/>
  <c r="U50" i="3"/>
  <c r="V50" i="3" s="1"/>
  <c r="W50" i="3" s="1"/>
  <c r="U71" i="3"/>
  <c r="V71" i="3" s="1"/>
  <c r="W71" i="3" s="1"/>
  <c r="U96" i="3"/>
  <c r="V96" i="3" s="1"/>
  <c r="W96" i="3" s="1"/>
  <c r="U51" i="3"/>
  <c r="V51" i="3" s="1"/>
  <c r="W51" i="3" s="1"/>
  <c r="U20" i="3"/>
  <c r="V20" i="3" s="1"/>
  <c r="W20" i="3" s="1"/>
  <c r="U72" i="3"/>
  <c r="V72" i="3" s="1"/>
  <c r="W72" i="3" s="1"/>
  <c r="U52" i="3"/>
  <c r="V52" i="3" s="1"/>
  <c r="W52" i="3" s="1"/>
  <c r="U53" i="3"/>
  <c r="V53" i="3" s="1"/>
  <c r="W53" i="3" s="1"/>
  <c r="U73" i="3"/>
  <c r="V73" i="3" s="1"/>
  <c r="W73" i="3" s="1"/>
  <c r="U21" i="3"/>
  <c r="V21" i="3" s="1"/>
  <c r="W21" i="3" s="1"/>
  <c r="U74" i="3"/>
  <c r="V74" i="3" s="1"/>
  <c r="W74" i="3" s="1"/>
  <c r="U54" i="3"/>
  <c r="V54" i="3" s="1"/>
  <c r="W54" i="3" s="1"/>
  <c r="U22" i="3"/>
  <c r="V22" i="3" s="1"/>
  <c r="W22" i="3" s="1"/>
  <c r="U75" i="3"/>
  <c r="V75" i="3" s="1"/>
  <c r="W75" i="3" s="1"/>
  <c r="U23" i="3"/>
  <c r="V23" i="3" s="1"/>
  <c r="W23" i="3" s="1"/>
  <c r="U24" i="3"/>
  <c r="V24" i="3" s="1"/>
  <c r="W24" i="3" s="1"/>
  <c r="U76" i="3"/>
  <c r="V76" i="3" s="1"/>
  <c r="W76" i="3" s="1"/>
  <c r="U77" i="3"/>
  <c r="V77" i="3" s="1"/>
  <c r="W77" i="3" s="1"/>
  <c r="U25" i="3"/>
  <c r="V25" i="3" s="1"/>
  <c r="W25" i="3" s="1"/>
  <c r="U26" i="3"/>
  <c r="V26" i="3" s="1"/>
  <c r="W26" i="3" s="1"/>
  <c r="U78" i="3"/>
  <c r="V78" i="3" s="1"/>
  <c r="W78" i="3" s="1"/>
  <c r="U55" i="3"/>
  <c r="V55" i="3" s="1"/>
  <c r="W55" i="3" s="1"/>
  <c r="U97" i="3"/>
  <c r="V97" i="3" s="1"/>
  <c r="W97" i="3" s="1"/>
  <c r="U79" i="3"/>
  <c r="V79" i="3" s="1"/>
  <c r="W79" i="3" s="1"/>
  <c r="U80" i="3"/>
  <c r="V80" i="3" s="1"/>
  <c r="W80" i="3" s="1"/>
  <c r="U27" i="3"/>
  <c r="V27" i="3" s="1"/>
  <c r="W27" i="3" s="1"/>
  <c r="U56" i="3"/>
  <c r="V56" i="3" s="1"/>
  <c r="W56" i="3" s="1"/>
  <c r="U57" i="3"/>
  <c r="V57" i="3" s="1"/>
  <c r="W57" i="3" s="1"/>
  <c r="U81" i="3"/>
  <c r="V81" i="3" s="1"/>
  <c r="W81" i="3" s="1"/>
  <c r="U82" i="3"/>
  <c r="V82" i="3" s="1"/>
  <c r="W82" i="3" s="1"/>
  <c r="U83" i="3"/>
  <c r="V83" i="3" s="1"/>
  <c r="W83" i="3" s="1"/>
  <c r="U98" i="3"/>
  <c r="V98" i="3" s="1"/>
  <c r="W98" i="3" s="1"/>
  <c r="U100" i="3"/>
  <c r="V100" i="3" s="1"/>
  <c r="W100" i="3" s="1"/>
  <c r="U58" i="3"/>
  <c r="V58" i="3" s="1"/>
  <c r="W58" i="3" s="1"/>
  <c r="U101" i="3"/>
  <c r="V101" i="3" s="1"/>
  <c r="W101" i="3" s="1"/>
  <c r="U84" i="3"/>
  <c r="V84" i="3" s="1"/>
  <c r="W84" i="3" s="1"/>
  <c r="U85" i="3"/>
  <c r="V85" i="3" s="1"/>
  <c r="W85" i="3" s="1"/>
  <c r="U59" i="3"/>
  <c r="V59" i="3" s="1"/>
  <c r="W59" i="3" s="1"/>
  <c r="U86" i="3"/>
  <c r="V86" i="3" s="1"/>
  <c r="W86" i="3" s="1"/>
  <c r="U102" i="3"/>
  <c r="V102" i="3" s="1"/>
  <c r="W102" i="3" s="1"/>
  <c r="U28" i="3"/>
  <c r="V28" i="3" s="1"/>
  <c r="W28" i="3" s="1"/>
  <c r="U87" i="3"/>
  <c r="V87" i="3" s="1"/>
  <c r="W87" i="3" s="1"/>
  <c r="U88" i="3"/>
  <c r="V88" i="3" s="1"/>
  <c r="W88" i="3" s="1"/>
  <c r="U29" i="3"/>
  <c r="V29" i="3" s="1"/>
  <c r="W29" i="3" s="1"/>
  <c r="U89" i="3"/>
  <c r="V89" i="3" s="1"/>
  <c r="W89" i="3" s="1"/>
  <c r="U90" i="3"/>
  <c r="V90" i="3" s="1"/>
  <c r="W90" i="3" s="1"/>
  <c r="U30" i="3"/>
  <c r="V30" i="3" s="1"/>
  <c r="W30" i="3" s="1"/>
  <c r="U31" i="3"/>
  <c r="V31" i="3" s="1"/>
  <c r="W31" i="3" s="1"/>
  <c r="U32" i="3"/>
  <c r="V32" i="3" s="1"/>
  <c r="W32" i="3" s="1"/>
  <c r="U67" i="3"/>
  <c r="V67" i="3" s="1"/>
  <c r="W67" i="3" s="1"/>
  <c r="U66" i="3"/>
  <c r="V66" i="3" s="1"/>
  <c r="W66" i="3" s="1"/>
  <c r="U11" i="3"/>
  <c r="V11" i="3" s="1"/>
  <c r="W11" i="3" s="1"/>
  <c r="U93" i="3"/>
  <c r="V93" i="3" s="1"/>
  <c r="W93" i="3" s="1"/>
  <c r="U40" i="3"/>
  <c r="V40" i="3" s="1"/>
  <c r="W40" i="3" s="1"/>
  <c r="U10" i="3"/>
  <c r="V10" i="3" s="1"/>
  <c r="W10" i="3" s="1"/>
  <c r="U9" i="3"/>
  <c r="V9" i="3" s="1"/>
  <c r="W9" i="3" s="1"/>
  <c r="U65" i="3"/>
  <c r="V65" i="3" s="1"/>
  <c r="W65" i="3" s="1"/>
  <c r="U8" i="3"/>
  <c r="V8" i="3" s="1"/>
  <c r="W8" i="3" s="1"/>
  <c r="U7" i="3"/>
  <c r="V7" i="3" s="1"/>
  <c r="W7" i="3" s="1"/>
  <c r="U92" i="3"/>
  <c r="V92" i="3" s="1"/>
  <c r="W92" i="3" s="1"/>
  <c r="U6" i="3"/>
  <c r="V6" i="3" s="1"/>
  <c r="W6" i="3" s="1"/>
  <c r="U64" i="3"/>
  <c r="V64" i="3" s="1"/>
  <c r="W64" i="3" s="1"/>
  <c r="U39" i="3"/>
  <c r="V39" i="3" s="1"/>
  <c r="W39" i="3" s="1"/>
  <c r="U38" i="3"/>
  <c r="V38" i="3" s="1"/>
  <c r="W38" i="3" s="1"/>
  <c r="U63" i="3"/>
  <c r="V63" i="3" s="1"/>
  <c r="W63" i="3" s="1"/>
  <c r="U37" i="3"/>
  <c r="V37" i="3" s="1"/>
  <c r="W37" i="3" s="1"/>
  <c r="U91" i="3"/>
  <c r="V91" i="3" s="1"/>
  <c r="W91" i="3" s="1"/>
  <c r="U36" i="3"/>
  <c r="V36" i="3" s="1"/>
  <c r="W36" i="3" s="1"/>
  <c r="U62" i="3"/>
  <c r="V62" i="3" s="1"/>
  <c r="W62" i="3" s="1"/>
  <c r="U35" i="3"/>
  <c r="V35" i="3" s="1"/>
  <c r="W35" i="3" s="1"/>
  <c r="U5" i="3"/>
  <c r="V5" i="3" s="1"/>
  <c r="W5" i="3" s="1"/>
  <c r="U4" i="3"/>
  <c r="V4" i="3" s="1"/>
  <c r="W4" i="3" s="1"/>
  <c r="U34" i="3"/>
  <c r="V34" i="3" s="1"/>
  <c r="W34" i="3" s="1"/>
  <c r="U3" i="3"/>
  <c r="V3" i="3" s="1"/>
  <c r="W3" i="3" s="1"/>
  <c r="U33" i="3"/>
  <c r="V33" i="3" s="1"/>
  <c r="W33" i="3" s="1"/>
  <c r="U2" i="3"/>
  <c r="V2" i="3" s="1"/>
  <c r="W2" i="3" s="1"/>
  <c r="U61" i="3"/>
  <c r="V61" i="3" s="1"/>
  <c r="W61" i="3" s="1"/>
  <c r="U60" i="3"/>
  <c r="V60" i="3" s="1"/>
  <c r="W60" i="3" s="1"/>
  <c r="G79" i="3"/>
  <c r="G46" i="3"/>
  <c r="G76" i="3"/>
  <c r="G11" i="3"/>
  <c r="G72" i="3"/>
  <c r="G33" i="3"/>
  <c r="G3" i="3"/>
  <c r="G62" i="3"/>
  <c r="G45" i="3"/>
  <c r="G55" i="3"/>
  <c r="G32" i="3"/>
  <c r="G63" i="3"/>
  <c r="G58" i="3"/>
  <c r="G10" i="3"/>
  <c r="G7" i="3"/>
  <c r="G54" i="3"/>
  <c r="G6" i="3"/>
  <c r="G68" i="3"/>
  <c r="G38" i="3"/>
  <c r="G35" i="3"/>
  <c r="G14" i="3"/>
  <c r="G75" i="3"/>
  <c r="G56" i="3"/>
  <c r="G47" i="3"/>
  <c r="G8" i="3"/>
  <c r="G90" i="3"/>
  <c r="G51" i="3"/>
  <c r="G69" i="3"/>
  <c r="G31" i="3"/>
  <c r="G60" i="3"/>
  <c r="G48" i="3"/>
  <c r="G15" i="3"/>
  <c r="G2" i="3"/>
  <c r="G85" i="3"/>
  <c r="G52" i="3"/>
  <c r="G78" i="3"/>
  <c r="G4" i="3"/>
  <c r="G61" i="3"/>
  <c r="G53" i="3"/>
  <c r="G74" i="3"/>
  <c r="G25" i="3"/>
  <c r="G87" i="3"/>
  <c r="G41" i="3"/>
  <c r="G44" i="3"/>
  <c r="G30" i="3"/>
  <c r="G89" i="3"/>
  <c r="G22" i="3"/>
  <c r="G81" i="3"/>
  <c r="G16" i="3"/>
  <c r="G83" i="3"/>
  <c r="G18" i="3"/>
  <c r="G71" i="3"/>
  <c r="G28" i="3"/>
  <c r="G73" i="3"/>
  <c r="G40" i="3"/>
  <c r="G102" i="3"/>
  <c r="G13" i="3"/>
  <c r="G88" i="3"/>
  <c r="G37" i="3"/>
  <c r="G100" i="3"/>
  <c r="G26" i="3"/>
  <c r="G84" i="3"/>
  <c r="G34" i="3"/>
  <c r="G93" i="3"/>
  <c r="G29" i="3"/>
  <c r="G66" i="3"/>
  <c r="G57" i="3"/>
  <c r="G95" i="3"/>
  <c r="G17" i="3"/>
  <c r="G70" i="3"/>
  <c r="G49" i="3"/>
  <c r="G98" i="3"/>
  <c r="G24" i="3"/>
  <c r="G67" i="3"/>
  <c r="G36" i="3"/>
  <c r="G99" i="3"/>
  <c r="G27" i="3"/>
  <c r="G65" i="3"/>
  <c r="G59" i="3"/>
  <c r="G94" i="3"/>
  <c r="G20" i="3"/>
  <c r="G82" i="3"/>
  <c r="G39" i="3"/>
  <c r="G101" i="3"/>
  <c r="G19" i="3"/>
  <c r="G64" i="3"/>
  <c r="G9" i="3"/>
  <c r="G21" i="3"/>
  <c r="G86" i="3"/>
  <c r="G43" i="3"/>
  <c r="G91" i="3"/>
  <c r="G5" i="3"/>
  <c r="G80" i="3"/>
  <c r="G50" i="3"/>
  <c r="G96" i="3"/>
  <c r="G77" i="3"/>
  <c r="G42" i="3"/>
  <c r="G97" i="3"/>
  <c r="G92" i="3"/>
  <c r="G23" i="3"/>
  <c r="R86" i="3"/>
  <c r="R21" i="3"/>
  <c r="R9" i="3"/>
  <c r="R64" i="3"/>
  <c r="R19" i="3"/>
  <c r="R65" i="3"/>
  <c r="R27" i="3"/>
  <c r="R70" i="3"/>
  <c r="R17" i="3"/>
  <c r="R84" i="3"/>
  <c r="R26" i="3"/>
  <c r="R73" i="3"/>
  <c r="R28" i="3"/>
  <c r="R89" i="3"/>
  <c r="R30" i="3"/>
  <c r="R61" i="3"/>
  <c r="R4" i="3"/>
  <c r="R60" i="3"/>
  <c r="R31" i="3"/>
  <c r="R75" i="3"/>
  <c r="R14" i="3"/>
  <c r="R7" i="3"/>
  <c r="R62" i="3"/>
  <c r="R79" i="3"/>
  <c r="R23" i="3"/>
</calcChain>
</file>

<file path=xl/sharedStrings.xml><?xml version="1.0" encoding="utf-8"?>
<sst xmlns="http://schemas.openxmlformats.org/spreadsheetml/2006/main" count="3238" uniqueCount="542">
  <si>
    <t>Entity</t>
  </si>
  <si>
    <t>Attribute Name</t>
  </si>
  <si>
    <t>Additional Remarks</t>
  </si>
  <si>
    <t>Billing Provider Information</t>
  </si>
  <si>
    <t>Billing Provider Name</t>
  </si>
  <si>
    <t>Billing Provider City</t>
  </si>
  <si>
    <t>Billing Provider ZIP Code</t>
  </si>
  <si>
    <t>Billing Provider State</t>
  </si>
  <si>
    <t>Billing Provider County</t>
  </si>
  <si>
    <t>Billing Provider Type</t>
  </si>
  <si>
    <t>Billing Provider Taxonomy</t>
  </si>
  <si>
    <t>Claims Information</t>
  </si>
  <si>
    <t>Date Received</t>
  </si>
  <si>
    <t>Claim ID</t>
  </si>
  <si>
    <t xml:space="preserve">Total Charge </t>
  </si>
  <si>
    <t>Place Of Service Code</t>
  </si>
  <si>
    <t>Place of Service Description</t>
  </si>
  <si>
    <t>Claim Input Date</t>
  </si>
  <si>
    <t>Claim Pend Date</t>
  </si>
  <si>
    <t>Pend Code</t>
  </si>
  <si>
    <t>Pend Reason</t>
  </si>
  <si>
    <t>Total Benefit Amount</t>
  </si>
  <si>
    <t>Prior Authorization Number</t>
  </si>
  <si>
    <t>Referral Number</t>
  </si>
  <si>
    <t>Primary Diagnosis Code</t>
  </si>
  <si>
    <t>Admitting Diagnosis Code</t>
  </si>
  <si>
    <t>Additional Diagnosis Code 1</t>
  </si>
  <si>
    <t>Additional Diagnosis Code 2</t>
  </si>
  <si>
    <t>Additional Diagnosis Code 3</t>
  </si>
  <si>
    <t>Additional Diagnosis Code 4</t>
  </si>
  <si>
    <t>Primary Procedure Code</t>
  </si>
  <si>
    <t>Primary Procedure Type</t>
  </si>
  <si>
    <t>Emergancy Indicator</t>
  </si>
  <si>
    <t>Additional Procedure Code 1</t>
  </si>
  <si>
    <t>Additional Procedure Code 2</t>
  </si>
  <si>
    <t>Additional Procedure Code 3</t>
  </si>
  <si>
    <t>Additional Procedure Code 4</t>
  </si>
  <si>
    <t>Additional Procedure Type 1</t>
  </si>
  <si>
    <t>Additional Procedure Type 2</t>
  </si>
  <si>
    <t>Additional Procedure Type 3</t>
  </si>
  <si>
    <t>Additional Procedure Type 4</t>
  </si>
  <si>
    <t>Member/Patient Information</t>
  </si>
  <si>
    <t>Member ID</t>
  </si>
  <si>
    <t>Member Name</t>
  </si>
  <si>
    <t>Member_State</t>
  </si>
  <si>
    <t>Member DOB</t>
  </si>
  <si>
    <t>Plan Information</t>
  </si>
  <si>
    <t>LOB</t>
  </si>
  <si>
    <t>Group Id</t>
  </si>
  <si>
    <t>Product Id</t>
  </si>
  <si>
    <t>Network Indicator</t>
  </si>
  <si>
    <t>Payee Indicator</t>
  </si>
  <si>
    <t>Rendering Provider Information</t>
  </si>
  <si>
    <t>Rendering Provider Name</t>
  </si>
  <si>
    <t>Rendering Provider Taxonomy</t>
  </si>
  <si>
    <t>Rendering Provider Type</t>
  </si>
  <si>
    <t>Billing Provider Code</t>
  </si>
  <si>
    <t>Hospital name/Service Provider name</t>
  </si>
  <si>
    <t>Unique Hospital code/Service Provider code</t>
  </si>
  <si>
    <t>Provider city</t>
  </si>
  <si>
    <t>Provider state</t>
  </si>
  <si>
    <t>Provider county</t>
  </si>
  <si>
    <t>Provider type</t>
  </si>
  <si>
    <t>Provider taxonomy</t>
  </si>
  <si>
    <t>Claims code</t>
  </si>
  <si>
    <t>Claims date</t>
  </si>
  <si>
    <t>Provider zip code</t>
  </si>
  <si>
    <t>Claims service code</t>
  </si>
  <si>
    <t>Claims service description</t>
  </si>
  <si>
    <t>Claims type</t>
  </si>
  <si>
    <t>Claims number</t>
  </si>
  <si>
    <t>Claims diagnosis code 1</t>
  </si>
  <si>
    <t>Claims diagnosis code 2</t>
  </si>
  <si>
    <t>Claims diagnosis code 3</t>
  </si>
  <si>
    <t>Claims diagnosis code 4</t>
  </si>
  <si>
    <t>Claims procedure code 1</t>
  </si>
  <si>
    <t>Claims procedure code 2</t>
  </si>
  <si>
    <t>Claims procedure code 3</t>
  </si>
  <si>
    <t>Claims procedure code 4</t>
  </si>
  <si>
    <t>Claims procedure type 1</t>
  </si>
  <si>
    <t>Claims procedure type 2</t>
  </si>
  <si>
    <t>Claims procedure type 3</t>
  </si>
  <si>
    <t>Claims procedure type 4</t>
  </si>
  <si>
    <t>Claims received date</t>
  </si>
  <si>
    <t>Claims charge total</t>
  </si>
  <si>
    <t>Claims code pend</t>
  </si>
  <si>
    <t>Claims reason pend</t>
  </si>
  <si>
    <t>Claims number referral</t>
  </si>
  <si>
    <t>Claims indicator emergancy</t>
  </si>
  <si>
    <t>Member name member</t>
  </si>
  <si>
    <t>Member state member</t>
  </si>
  <si>
    <t>Plan id product</t>
  </si>
  <si>
    <t>Plan indicator network</t>
  </si>
  <si>
    <t>Plan indicator payee</t>
  </si>
  <si>
    <t>Member unique id</t>
  </si>
  <si>
    <t>Claim Type</t>
  </si>
  <si>
    <t>Claims unique id/number referral</t>
  </si>
  <si>
    <t>Provider Network Type</t>
  </si>
  <si>
    <t>Member_City</t>
  </si>
  <si>
    <t>Member city member</t>
  </si>
  <si>
    <t>Member date of birth</t>
  </si>
  <si>
    <t>Member Admission Date</t>
  </si>
  <si>
    <t>Member Discharge Date</t>
  </si>
  <si>
    <t>Date of discharge of the patient</t>
  </si>
  <si>
    <t>Date of admission of the patient</t>
  </si>
  <si>
    <t>Claims amount paid</t>
  </si>
  <si>
    <t>Primary diagnosis code</t>
  </si>
  <si>
    <t>Member Policy No</t>
  </si>
  <si>
    <t>Unique Policy number</t>
  </si>
  <si>
    <t>Policy status (Inforce, Lapse etc)</t>
  </si>
  <si>
    <t>Policy Status</t>
  </si>
  <si>
    <t>Gender</t>
  </si>
  <si>
    <t>Member Gender</t>
  </si>
  <si>
    <t xml:space="preserve">Grouping by Product type (GP/SP/ HS/ Maternity/ Dental/ Health Screening/ Critical illness/Hospital Income/ Optical/ Paediatrician)   , to group by product code. </t>
  </si>
  <si>
    <t>Channel</t>
  </si>
  <si>
    <t>Banca/ Broker / Direct / Agent/ Voluntary - Disribution channel</t>
  </si>
  <si>
    <t>Owner Identification</t>
  </si>
  <si>
    <t>Policy Owner ID#  OR Company Registration no.</t>
  </si>
  <si>
    <t>Owner Name</t>
  </si>
  <si>
    <t>Policy Owner Name (For Group policy display Company Name)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</si>
  <si>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</si>
  <si>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</si>
  <si>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</si>
  <si>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</si>
  <si>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</si>
  <si>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</si>
  <si>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</si>
  <si>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</si>
  <si>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</si>
  <si>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</si>
  <si>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</si>
  <si>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Insured Information</t>
  </si>
  <si>
    <t>Mandatory</t>
  </si>
  <si>
    <t>Y</t>
  </si>
  <si>
    <t>Network type (INN/OON)</t>
  </si>
  <si>
    <t>Rendering Provider Code</t>
  </si>
  <si>
    <t>Rendering Provider City</t>
  </si>
  <si>
    <t>Rendering Provider ZIP Code</t>
  </si>
  <si>
    <t>Rendering Provider State</t>
  </si>
  <si>
    <t>Rendering Provider County</t>
  </si>
  <si>
    <t>Provider type (Hospital, Physician etc.)</t>
  </si>
  <si>
    <t>Claim Process Status</t>
  </si>
  <si>
    <t>Claim process or denied</t>
  </si>
  <si>
    <t>If denied, reasons for deniel</t>
  </si>
  <si>
    <t>Claim Reject Code</t>
  </si>
  <si>
    <t>Claim Reject Reason</t>
  </si>
  <si>
    <t>If denied, deniel code</t>
  </si>
  <si>
    <t>ASSUMPTIONS</t>
  </si>
  <si>
    <t>* All data is shared in English only</t>
  </si>
  <si>
    <t>* Data dictionary</t>
  </si>
  <si>
    <t>* Data from multiple tables are merged into single dataset as given below and shared</t>
  </si>
  <si>
    <t>Bob - 12347498</t>
  </si>
  <si>
    <t>Robert - 8763974902</t>
  </si>
  <si>
    <t>Ramesh - 978707690</t>
  </si>
  <si>
    <t>Raghu - 897497292</t>
  </si>
  <si>
    <t>Shaik - 897972143</t>
  </si>
  <si>
    <t>Archer - 70970808</t>
  </si>
  <si>
    <t>Claim Primary Procedure Type</t>
  </si>
  <si>
    <t>Rendering Hospital Name</t>
  </si>
  <si>
    <t>Billing Hospital Name</t>
  </si>
  <si>
    <t>Billing Hospital Code</t>
  </si>
  <si>
    <t>Billing Hospital Type</t>
  </si>
  <si>
    <t>Billing Hospital City</t>
  </si>
  <si>
    <t>Billing Hospital ZIP Code</t>
  </si>
  <si>
    <t>Billing Hospital State</t>
  </si>
  <si>
    <t>Billing Hospital County</t>
  </si>
  <si>
    <t>Billing Hospital Taxonomy</t>
  </si>
  <si>
    <t>Hospital Network Type</t>
  </si>
  <si>
    <t>Rendering Hospital Code</t>
  </si>
  <si>
    <t>Rendering Hospital Type</t>
  </si>
  <si>
    <t>Rendering Hospital City</t>
  </si>
  <si>
    <t>Rendering Hospital ZIP Code</t>
  </si>
  <si>
    <t>Rendering Hospital State</t>
  </si>
  <si>
    <t>Rendering Hospital County</t>
  </si>
  <si>
    <t>Rendering Hospital Taxonomy</t>
  </si>
  <si>
    <t>Patient ID</t>
  </si>
  <si>
    <t>Patient Name</t>
  </si>
  <si>
    <t>Patient_City</t>
  </si>
  <si>
    <t>Patient_State</t>
  </si>
  <si>
    <t>Patient DOB</t>
  </si>
  <si>
    <t>Patient Policy No</t>
  </si>
  <si>
    <t>Patient Gender</t>
  </si>
  <si>
    <t>Admitting Claims code</t>
  </si>
  <si>
    <t>Primary Procdure Claims code</t>
  </si>
  <si>
    <t>Ramesh</t>
  </si>
  <si>
    <t>Chennai</t>
  </si>
  <si>
    <t>Tamil Nadu</t>
  </si>
  <si>
    <t>Active</t>
  </si>
  <si>
    <t>M</t>
  </si>
  <si>
    <t>Claims unique Number</t>
  </si>
  <si>
    <t>External</t>
  </si>
  <si>
    <t>Internal Minor</t>
  </si>
  <si>
    <t>Internal Major</t>
  </si>
  <si>
    <t>Maternity</t>
  </si>
  <si>
    <t>Claim Service Code</t>
  </si>
  <si>
    <t>EX01</t>
  </si>
  <si>
    <t>EX02</t>
  </si>
  <si>
    <t>EX03</t>
  </si>
  <si>
    <t>IMI1</t>
  </si>
  <si>
    <t>IMI2</t>
  </si>
  <si>
    <t>IMA1</t>
  </si>
  <si>
    <t>IMA2</t>
  </si>
  <si>
    <t>MAN</t>
  </si>
  <si>
    <t>Incomplete Document</t>
  </si>
  <si>
    <t>IND</t>
  </si>
  <si>
    <t>ICD</t>
  </si>
  <si>
    <t>NMD</t>
  </si>
  <si>
    <t>Need More Document</t>
  </si>
  <si>
    <t>LI</t>
  </si>
  <si>
    <t>Leg Injury</t>
  </si>
  <si>
    <t>Hand Injury</t>
  </si>
  <si>
    <t>Hand Injury ExternalOnly</t>
  </si>
  <si>
    <t>Leg Injury External Only</t>
  </si>
  <si>
    <t>LIEO</t>
  </si>
  <si>
    <t>HIEO</t>
  </si>
  <si>
    <t>HI</t>
  </si>
  <si>
    <t>Ext Only</t>
  </si>
  <si>
    <t>External Only</t>
  </si>
  <si>
    <t>KF</t>
  </si>
  <si>
    <t>CNS1</t>
  </si>
  <si>
    <t>CNS2</t>
  </si>
  <si>
    <t>CNS3</t>
  </si>
  <si>
    <t>CNS4</t>
  </si>
  <si>
    <t>Head Injury External Only</t>
  </si>
  <si>
    <t>HEEO</t>
  </si>
  <si>
    <t>Head Injury</t>
  </si>
  <si>
    <t>Apollo</t>
  </si>
  <si>
    <t>National</t>
  </si>
  <si>
    <t>Personal</t>
  </si>
  <si>
    <t>PRD1</t>
  </si>
  <si>
    <t>DRV01212</t>
  </si>
  <si>
    <t>Male</t>
  </si>
  <si>
    <t>Self</t>
  </si>
  <si>
    <t>Lifeline</t>
  </si>
  <si>
    <t>Kamatshi</t>
  </si>
  <si>
    <t>Vadamalayan</t>
  </si>
  <si>
    <t>State</t>
  </si>
  <si>
    <t>Madurai</t>
  </si>
  <si>
    <t>Mumbai</t>
  </si>
  <si>
    <t>Delhi</t>
  </si>
  <si>
    <t>Nagpur</t>
  </si>
  <si>
    <t>PRD9</t>
  </si>
  <si>
    <t>PRD7</t>
  </si>
  <si>
    <t>PRD2</t>
  </si>
  <si>
    <t>PRD3</t>
  </si>
  <si>
    <t>Sachin</t>
  </si>
  <si>
    <t>Muthu</t>
  </si>
  <si>
    <t>Ravi</t>
  </si>
  <si>
    <t>Gopal</t>
  </si>
  <si>
    <t>Prabu</t>
  </si>
  <si>
    <t>Hyderabad</t>
  </si>
  <si>
    <t>Kolkata</t>
  </si>
  <si>
    <t>Telungana</t>
  </si>
  <si>
    <t>Maharashtra</t>
  </si>
  <si>
    <t>Bhubaneswar</t>
  </si>
  <si>
    <t>Orissa</t>
  </si>
  <si>
    <t>West Bengal</t>
  </si>
  <si>
    <t>Itanagar</t>
  </si>
  <si>
    <t>Dispur</t>
  </si>
  <si>
    <t>Patna</t>
  </si>
  <si>
    <t>Naya Raipur</t>
  </si>
  <si>
    <t>Panaji</t>
  </si>
  <si>
    <t>Gandhinagar</t>
  </si>
  <si>
    <t>Chandigarh</t>
  </si>
  <si>
    <t>Ranchi</t>
  </si>
  <si>
    <t>Bangalore</t>
  </si>
  <si>
    <t>Thiruvananthapuram</t>
  </si>
  <si>
    <t>Bhopal</t>
  </si>
  <si>
    <t>Imphal</t>
  </si>
  <si>
    <t>Shillong</t>
  </si>
  <si>
    <t>Aizawl</t>
  </si>
  <si>
    <t>Kohima</t>
  </si>
  <si>
    <t>Jaipur</t>
  </si>
  <si>
    <t>Gangtok</t>
  </si>
  <si>
    <t>Shimla</t>
  </si>
  <si>
    <t>Srinagar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</si>
  <si>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</si>
  <si>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</si>
  <si>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</si>
  <si>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</si>
  <si>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</si>
  <si>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</si>
  <si>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</si>
  <si>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</si>
  <si>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</si>
  <si>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</si>
  <si>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</si>
  <si>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</si>
  <si>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</si>
  <si>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</si>
  <si>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</si>
  <si>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</si>
  <si>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</si>
  <si>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</si>
  <si>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</si>
  <si>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</si>
  <si>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</si>
  <si>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F</t>
  </si>
  <si>
    <t>Tanya</t>
  </si>
  <si>
    <t>Abhishek</t>
  </si>
  <si>
    <t>Priyanka</t>
  </si>
  <si>
    <t>Aditya</t>
  </si>
  <si>
    <t>divya</t>
  </si>
  <si>
    <t>Amit</t>
  </si>
  <si>
    <t>tanvi</t>
  </si>
  <si>
    <t>mahesh</t>
  </si>
  <si>
    <t>Ishita</t>
  </si>
  <si>
    <t>ROHIT</t>
  </si>
  <si>
    <t>vani</t>
  </si>
  <si>
    <t>yash</t>
  </si>
  <si>
    <t>Anjali</t>
  </si>
  <si>
    <t>Ankit</t>
  </si>
  <si>
    <t>Shreya</t>
  </si>
  <si>
    <t>shyam</t>
  </si>
  <si>
    <t>riya</t>
  </si>
  <si>
    <t>Deepak</t>
  </si>
  <si>
    <t>Sneha</t>
  </si>
  <si>
    <t>Aryan</t>
  </si>
  <si>
    <t>Aishwarya</t>
  </si>
  <si>
    <t>Raj</t>
  </si>
  <si>
    <t>Gayatri</t>
  </si>
  <si>
    <t>Arjun</t>
  </si>
  <si>
    <t>varsha</t>
  </si>
  <si>
    <t>Manoj</t>
  </si>
  <si>
    <t>Ira</t>
  </si>
  <si>
    <t>ankur</t>
  </si>
  <si>
    <t>sanjana</t>
  </si>
  <si>
    <t>akash</t>
  </si>
  <si>
    <t>Niharika</t>
  </si>
  <si>
    <t>Karan</t>
  </si>
  <si>
    <t>Nikita</t>
  </si>
  <si>
    <t>rakesh</t>
  </si>
  <si>
    <t>natasha</t>
  </si>
  <si>
    <t>Sam</t>
  </si>
  <si>
    <t>Neha</t>
  </si>
  <si>
    <t>Naveen</t>
  </si>
  <si>
    <t>shivangi</t>
  </si>
  <si>
    <t>Ashish</t>
  </si>
  <si>
    <t>ramya</t>
  </si>
  <si>
    <t>Vinay</t>
  </si>
  <si>
    <t>Isha</t>
  </si>
  <si>
    <t>Parth</t>
  </si>
  <si>
    <t>ananya</t>
  </si>
  <si>
    <t>Mayank</t>
  </si>
  <si>
    <t>shivani</t>
  </si>
  <si>
    <t>vivek</t>
  </si>
  <si>
    <t>Sakshi</t>
  </si>
  <si>
    <t>Aaditya</t>
  </si>
  <si>
    <t>Aswini</t>
  </si>
  <si>
    <t>Neeraj</t>
  </si>
  <si>
    <t>Suhani</t>
  </si>
  <si>
    <t>kumar</t>
  </si>
  <si>
    <t>leah</t>
  </si>
  <si>
    <t>Abhinav</t>
  </si>
  <si>
    <t>Pavithra</t>
  </si>
  <si>
    <t>Soham</t>
  </si>
  <si>
    <t>seema</t>
  </si>
  <si>
    <t>Pranav</t>
  </si>
  <si>
    <t>Anusha</t>
  </si>
  <si>
    <t>Rohan</t>
  </si>
  <si>
    <t>simran</t>
  </si>
  <si>
    <t>ajith</t>
  </si>
  <si>
    <t>nishi</t>
  </si>
  <si>
    <t>ABHI</t>
  </si>
  <si>
    <t>Anushri</t>
  </si>
  <si>
    <t>PRATEEK</t>
  </si>
  <si>
    <t>Ayushi</t>
  </si>
  <si>
    <t>Raghav</t>
  </si>
  <si>
    <t>Radhika</t>
  </si>
  <si>
    <t>Rishabh</t>
  </si>
  <si>
    <t>tanu</t>
  </si>
  <si>
    <t>Vaibhav</t>
  </si>
  <si>
    <t>krithika</t>
  </si>
  <si>
    <t>jay</t>
  </si>
  <si>
    <t>Anisha</t>
  </si>
  <si>
    <t>Kunal</t>
  </si>
  <si>
    <t>Akansha</t>
  </si>
  <si>
    <t>vishal</t>
  </si>
  <si>
    <t>Sadaf</t>
  </si>
  <si>
    <t>vikas</t>
  </si>
  <si>
    <t>Nishita</t>
  </si>
  <si>
    <t>Raju</t>
  </si>
  <si>
    <t>sanjay</t>
  </si>
  <si>
    <t>manish</t>
  </si>
  <si>
    <t>shivam</t>
  </si>
  <si>
    <t>Nishant</t>
  </si>
  <si>
    <t>Nitin</t>
  </si>
  <si>
    <t>Papuii colney</t>
  </si>
  <si>
    <t>rhea</t>
  </si>
  <si>
    <t>Katherine</t>
  </si>
  <si>
    <t>Rutuja</t>
  </si>
  <si>
    <t>arti</t>
  </si>
  <si>
    <t>External Minor</t>
  </si>
  <si>
    <t>Age</t>
  </si>
  <si>
    <t>Fraud Reasons</t>
  </si>
  <si>
    <t>External Injury claim amount is too high</t>
  </si>
  <si>
    <t>Days In Hospital</t>
  </si>
  <si>
    <t>UHC</t>
  </si>
  <si>
    <t>Aetna</t>
  </si>
  <si>
    <t>Signa</t>
  </si>
  <si>
    <t>Metlife</t>
  </si>
  <si>
    <t>UII</t>
  </si>
  <si>
    <t>Duplicate</t>
  </si>
  <si>
    <t>Male &lt;-&gt;Maternity Conflict</t>
  </si>
  <si>
    <t>Coimbatore</t>
  </si>
  <si>
    <t>Forgery - Consecutive</t>
  </si>
  <si>
    <t>DRV01291</t>
  </si>
  <si>
    <t>DRV01370</t>
  </si>
  <si>
    <t>DRV01449</t>
  </si>
  <si>
    <t>DRV01528</t>
  </si>
  <si>
    <t>DRV01607</t>
  </si>
  <si>
    <t>DRV01686</t>
  </si>
  <si>
    <t>DRV01765</t>
  </si>
  <si>
    <t>DRV01844</t>
  </si>
  <si>
    <t>DRV01923</t>
  </si>
  <si>
    <t>DRV02002</t>
  </si>
  <si>
    <t>DRV02081</t>
  </si>
  <si>
    <t>DRV02160</t>
  </si>
  <si>
    <t>DRV02239</t>
  </si>
  <si>
    <t>DRV02318</t>
  </si>
  <si>
    <t>DRV02397</t>
  </si>
  <si>
    <t>DRV02476</t>
  </si>
  <si>
    <t>DRV02555</t>
  </si>
  <si>
    <t>DRV02634</t>
  </si>
  <si>
    <t>DRV02713</t>
  </si>
  <si>
    <t>DRV02792</t>
  </si>
  <si>
    <t>DRV02871</t>
  </si>
  <si>
    <t>DRV02950</t>
  </si>
  <si>
    <t>DRV03029</t>
  </si>
  <si>
    <t>DRV03108</t>
  </si>
  <si>
    <t>DRV03187</t>
  </si>
  <si>
    <t>DRV03266</t>
  </si>
  <si>
    <t>DRV03345</t>
  </si>
  <si>
    <t>DRV03424</t>
  </si>
  <si>
    <t>DRV03503</t>
  </si>
  <si>
    <t>DRV03582</t>
  </si>
  <si>
    <t>DRV03661</t>
  </si>
  <si>
    <t>DRV03740</t>
  </si>
  <si>
    <t>DRV03819</t>
  </si>
  <si>
    <t>DRV03898</t>
  </si>
  <si>
    <t>DRV03977</t>
  </si>
  <si>
    <t>DRV04056</t>
  </si>
  <si>
    <t>DRV04135</t>
  </si>
  <si>
    <t>DRV04214</t>
  </si>
  <si>
    <t>DRV04293</t>
  </si>
  <si>
    <t>DRV04372</t>
  </si>
  <si>
    <t>DRV04451</t>
  </si>
  <si>
    <t>DRV04530</t>
  </si>
  <si>
    <t>DRV04609</t>
  </si>
  <si>
    <t>DRV04688</t>
  </si>
  <si>
    <t>DRV04767</t>
  </si>
  <si>
    <t>DRV04846</t>
  </si>
  <si>
    <t>DRV04925</t>
  </si>
  <si>
    <t>DRV05004</t>
  </si>
  <si>
    <t>DRV05083</t>
  </si>
  <si>
    <t>DRV05162</t>
  </si>
  <si>
    <t>DRV05241</t>
  </si>
  <si>
    <t>DRV05320</t>
  </si>
  <si>
    <t>DRV05399</t>
  </si>
  <si>
    <t>DRV05478</t>
  </si>
  <si>
    <t>DRV05557</t>
  </si>
  <si>
    <t>DRV05636</t>
  </si>
  <si>
    <t>DRV05715</t>
  </si>
  <si>
    <t>DRV05794</t>
  </si>
  <si>
    <t>DRV05873</t>
  </si>
  <si>
    <t>DRV05952</t>
  </si>
  <si>
    <t>DRV06031</t>
  </si>
  <si>
    <t>DRV06110</t>
  </si>
  <si>
    <t>DRV06189</t>
  </si>
  <si>
    <t>DRV06268</t>
  </si>
  <si>
    <t>DRV06347</t>
  </si>
  <si>
    <t>DRV06426</t>
  </si>
  <si>
    <t>DRV06505</t>
  </si>
  <si>
    <t>DRV06584</t>
  </si>
  <si>
    <t>DRV06663</t>
  </si>
  <si>
    <t>DRV06742</t>
  </si>
  <si>
    <t>DRV06821</t>
  </si>
  <si>
    <t>DRV06900</t>
  </si>
  <si>
    <t>DRV06979</t>
  </si>
  <si>
    <t>DRV07058</t>
  </si>
  <si>
    <t>DRV07137</t>
  </si>
  <si>
    <t>DRV07216</t>
  </si>
  <si>
    <t>DRV07295</t>
  </si>
  <si>
    <t>DRV07374</t>
  </si>
  <si>
    <t>DRV07453</t>
  </si>
  <si>
    <t>DRV07532</t>
  </si>
  <si>
    <t>DRV07611</t>
  </si>
  <si>
    <t>DRV07690</t>
  </si>
  <si>
    <t>DRV07769</t>
  </si>
  <si>
    <t>DRV07848</t>
  </si>
  <si>
    <t>DRV07927</t>
  </si>
  <si>
    <t>DRV08006</t>
  </si>
  <si>
    <t>DRV08085</t>
  </si>
  <si>
    <t>DRV08164</t>
  </si>
  <si>
    <t>DRV08243</t>
  </si>
  <si>
    <t>DRV08322</t>
  </si>
  <si>
    <t>DRV08401</t>
  </si>
  <si>
    <t>DRV08480</t>
  </si>
  <si>
    <t>DRV08559</t>
  </si>
  <si>
    <t>DRV08638</t>
  </si>
  <si>
    <t>DRV08717</t>
  </si>
  <si>
    <t>DRV08796</t>
  </si>
  <si>
    <t>DRV08875</t>
  </si>
  <si>
    <t>DRV08954</t>
  </si>
  <si>
    <t>DRV09033</t>
  </si>
  <si>
    <t>DRV09112</t>
  </si>
  <si>
    <t>DRV09191</t>
  </si>
  <si>
    <t>DRV09270</t>
  </si>
  <si>
    <t>DRV09349</t>
  </si>
  <si>
    <t>DRV09428</t>
  </si>
  <si>
    <t>Frarud Ind</t>
  </si>
  <si>
    <t>Primary Diagonosis Code Description</t>
  </si>
  <si>
    <t>Cancer Stage 1</t>
  </si>
  <si>
    <t>Cancer Stage 2</t>
  </si>
  <si>
    <t>Cancer Stage 3</t>
  </si>
  <si>
    <t>Cancer Stage 4</t>
  </si>
  <si>
    <t>Kidney Failure Non Dialysis</t>
  </si>
  <si>
    <t>KFD</t>
  </si>
  <si>
    <t>Kidney Failure Dialysis</t>
  </si>
  <si>
    <t>PROS</t>
  </si>
  <si>
    <t>COLA</t>
  </si>
  <si>
    <t>Prostate Symptoms</t>
  </si>
  <si>
    <t>Colateral Symptoms</t>
  </si>
  <si>
    <t>Suspecious Medical Procedure</t>
  </si>
  <si>
    <t>CAVD</t>
  </si>
  <si>
    <t>Cadi Vascular Disease</t>
  </si>
  <si>
    <t>Age to Diagnosis Code Conflict</t>
  </si>
  <si>
    <t>Hospital to Claim Type Conflict</t>
  </si>
  <si>
    <t>Female</t>
  </si>
  <si>
    <t>Claim Type to amount conflict</t>
  </si>
  <si>
    <t>Claim Type to Gender Conflict</t>
  </si>
  <si>
    <t>Hospitals</t>
  </si>
  <si>
    <t>Insurance Providers</t>
  </si>
  <si>
    <t>Claim Service Code Description</t>
  </si>
  <si>
    <t>External Injurty Type1</t>
  </si>
  <si>
    <t>External Injurty Type2</t>
  </si>
  <si>
    <t>External Injurty Type3</t>
  </si>
  <si>
    <t>Internal Minor Injury Type1</t>
  </si>
  <si>
    <t>Internal Minor Injury Type2</t>
  </si>
  <si>
    <t>Internal Majory Injury Type1</t>
  </si>
  <si>
    <t>Internal Majory Injury Type2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</si>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</sst>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7" fillId="0" borderId="0"/>
    <xf numFmtId="0" fontId="8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50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/>
    <xf numFmtId="0" fontId="0" fillId="0" borderId="1" xfId="0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4" xfId="0" applyFont="1" applyFill="1" applyBorder="1"/>
    <xf numFmtId="0" fontId="0" fillId="2" borderId="1" xfId="0" applyFill="1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7" borderId="0" xfId="0" applyNumberFormat="1" applyFont="1" applyFill="1" applyAlignment="1">
      <alignment horizontal="center" vertical="center"/>
    </xf>
    <xf numFmtId="0" fontId="0" fillId="7" borderId="0" xfId="0" applyFill="1"/>
    <xf numFmtId="1" fontId="5" fillId="0" borderId="0" xfId="0" applyNumberFormat="1" applyFont="1" applyAlignment="1">
      <alignment horizontal="center" vertical="center"/>
    </xf>
    <xf numFmtId="1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4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0" fontId="0" fillId="8" borderId="0" xfId="0" applyFill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11" fillId="6" borderId="1" xfId="0" applyFont="1" applyFill="1" applyBorder="1"/>
  </cellXfs>
  <cellStyles count="7">
    <cellStyle name="Comma 2" xfId="4" xr:uid="{00000000-0005-0000-0000-000033000000}"/>
    <cellStyle name="Hyperlink 2" xfId="5" xr:uid="{00000000-0005-0000-0000-000034000000}"/>
    <cellStyle name="Normal" xfId="0" builtinId="0"/>
    <cellStyle name="Normal 2" xfId="1" xr:uid="{00000000-0005-0000-0000-000001000000}"/>
    <cellStyle name="Normal 2 2" xfId="6" xr:uid="{00000000-0005-0000-0000-000036000000}"/>
    <cellStyle name="Normal 3" xfId="2" xr:uid="{00000000-0005-0000-0000-000030000000}"/>
    <cellStyle name="Normal 4" xfId="3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7659-89D0-472B-AE2D-3215553B3962}">
  <dimension ref="A1:CA112"/>
  <sheetViews>
    <sheetView tabSelected="1" topLeftCell="BP1" workbookViewId="0">
      <selection activeCell="B1" sqref="B1:E1"/>
    </sheetView>
  </sheetViews>
  <sheetFormatPr defaultColWidth="11.453125" defaultRowHeight="13" x14ac:dyDescent="0.35"/>
  <cols>
    <col min="1" max="1" width="24.54296875" style="28" bestFit="1" customWidth="1"/>
    <col min="2" max="4" width="11.453125" style="28"/>
    <col min="5" max="5" width="16.1796875" style="28" bestFit="1" customWidth="1"/>
    <col min="6" max="12" width="11.453125" style="28"/>
    <col min="13" max="13" width="14.1796875" style="28" bestFit="1" customWidth="1"/>
    <col min="14" max="18" width="11.453125" style="28"/>
    <col min="19" max="20" width="17.81640625" style="28" bestFit="1" customWidth="1"/>
    <col min="21" max="16384" width="11.453125" style="28"/>
  </cols>
  <sheetData>
    <row r="1" spans="1:79" ht="36" customHeight="1" x14ac:dyDescent="0.35">
      <c r="A1" s="22" t="s">
        <v>394</v>
      </c>
      <c r="B1" s="22" t="s">
        <v>175</v>
      </c>
      <c r="C1" s="22" t="s">
        <v>176</v>
      </c>
      <c r="D1" s="22" t="s">
        <v>177</v>
      </c>
      <c r="E1" s="22" t="s">
        <v>178</v>
      </c>
      <c r="F1" s="22" t="s">
        <v>179</v>
      </c>
      <c r="G1" s="22" t="s">
        <v>393</v>
      </c>
      <c r="H1" s="22" t="s">
        <v>180</v>
      </c>
      <c r="I1" s="23" t="s">
        <v>110</v>
      </c>
      <c r="J1" s="22" t="s">
        <v>181</v>
      </c>
      <c r="K1" s="22" t="s">
        <v>83</v>
      </c>
      <c r="L1" s="22" t="s">
        <v>189</v>
      </c>
      <c r="M1" s="22" t="s">
        <v>69</v>
      </c>
      <c r="N1" s="22" t="s">
        <v>84</v>
      </c>
      <c r="O1" s="22" t="s">
        <v>67</v>
      </c>
      <c r="P1" s="22" t="s">
        <v>68</v>
      </c>
      <c r="Q1" s="22" t="s">
        <v>17</v>
      </c>
      <c r="R1" s="22" t="s">
        <v>18</v>
      </c>
      <c r="S1" s="22" t="s">
        <v>85</v>
      </c>
      <c r="T1" s="22" t="s">
        <v>86</v>
      </c>
      <c r="U1" s="22" t="s">
        <v>104</v>
      </c>
      <c r="V1" s="22" t="s">
        <v>103</v>
      </c>
      <c r="W1" s="22" t="s">
        <v>396</v>
      </c>
      <c r="X1" s="22" t="s">
        <v>105</v>
      </c>
      <c r="Y1" s="22" t="s">
        <v>70</v>
      </c>
      <c r="Z1" s="22" t="s">
        <v>87</v>
      </c>
      <c r="AA1" s="22" t="s">
        <v>106</v>
      </c>
      <c r="AB1" s="22" t="s">
        <v>182</v>
      </c>
      <c r="AC1" s="22" t="s">
        <v>71</v>
      </c>
      <c r="AD1" s="22" t="s">
        <v>72</v>
      </c>
      <c r="AE1" s="22" t="s">
        <v>73</v>
      </c>
      <c r="AF1" s="22" t="s">
        <v>74</v>
      </c>
      <c r="AG1" s="22" t="s">
        <v>183</v>
      </c>
      <c r="AH1" s="22" t="s">
        <v>157</v>
      </c>
      <c r="AI1" s="22" t="s">
        <v>88</v>
      </c>
      <c r="AJ1" s="22" t="s">
        <v>75</v>
      </c>
      <c r="AK1" s="22" t="s">
        <v>76</v>
      </c>
      <c r="AL1" s="22" t="s">
        <v>77</v>
      </c>
      <c r="AM1" s="22" t="s">
        <v>78</v>
      </c>
      <c r="AN1" s="22" t="s">
        <v>79</v>
      </c>
      <c r="AO1" s="22" t="s">
        <v>80</v>
      </c>
      <c r="AP1" s="22" t="s">
        <v>81</v>
      </c>
      <c r="AQ1" s="22" t="s">
        <v>82</v>
      </c>
      <c r="AR1" s="22" t="s">
        <v>141</v>
      </c>
      <c r="AS1" s="22" t="s">
        <v>144</v>
      </c>
      <c r="AT1" s="22" t="s">
        <v>145</v>
      </c>
      <c r="AU1" s="22" t="s">
        <v>159</v>
      </c>
      <c r="AV1" s="22" t="s">
        <v>160</v>
      </c>
      <c r="AW1" s="22" t="s">
        <v>161</v>
      </c>
      <c r="AX1" s="22" t="s">
        <v>162</v>
      </c>
      <c r="AY1" s="22" t="s">
        <v>163</v>
      </c>
      <c r="AZ1" s="22" t="s">
        <v>164</v>
      </c>
      <c r="BA1" s="22" t="s">
        <v>165</v>
      </c>
      <c r="BB1" s="22" t="s">
        <v>166</v>
      </c>
      <c r="BC1" s="22" t="s">
        <v>167</v>
      </c>
      <c r="BD1" s="24" t="s">
        <v>158</v>
      </c>
      <c r="BE1" s="22" t="s">
        <v>168</v>
      </c>
      <c r="BF1" s="22" t="s">
        <v>169</v>
      </c>
      <c r="BG1" s="22" t="s">
        <v>170</v>
      </c>
      <c r="BH1" s="22" t="s">
        <v>171</v>
      </c>
      <c r="BI1" s="22" t="s">
        <v>172</v>
      </c>
      <c r="BJ1" s="22" t="s">
        <v>173</v>
      </c>
      <c r="BK1" s="22" t="s">
        <v>174</v>
      </c>
      <c r="BL1" s="22" t="s">
        <v>47</v>
      </c>
      <c r="BM1" s="22" t="s">
        <v>48</v>
      </c>
      <c r="BN1" s="22" t="s">
        <v>49</v>
      </c>
      <c r="BO1" s="22" t="s">
        <v>114</v>
      </c>
      <c r="BP1" s="25" t="s">
        <v>50</v>
      </c>
      <c r="BQ1" s="25" t="s">
        <v>51</v>
      </c>
      <c r="BR1" s="23" t="s">
        <v>116</v>
      </c>
      <c r="BS1" s="23" t="s">
        <v>118</v>
      </c>
      <c r="BT1" s="23" t="s">
        <v>120</v>
      </c>
      <c r="BU1" s="23" t="s">
        <v>122</v>
      </c>
      <c r="BV1" s="23" t="s">
        <v>124</v>
      </c>
      <c r="BW1" s="26" t="s">
        <v>125</v>
      </c>
      <c r="BX1" s="27" t="s">
        <v>127</v>
      </c>
      <c r="BY1" s="27" t="s">
        <v>129</v>
      </c>
      <c r="BZ1" s="28" t="s">
        <v>510</v>
      </c>
      <c r="CA1" s="29">
        <v>43246</v>
      </c>
    </row>
    <row r="2" spans="1:79" ht="14.5" x14ac:dyDescent="0.35">
      <c r="B2" s="28">
        <v>12333138</v>
      </c>
      <c r="C2" s="28" t="s">
        <v>353</v>
      </c>
      <c r="D2" s="28" t="s">
        <v>238</v>
      </c>
      <c r="E2" s="28" t="s">
        <v>253</v>
      </c>
      <c r="F2" s="29">
        <v>20217</v>
      </c>
      <c r="G2" s="33">
        <f t="shared" ref="G2:G34" si="0">(CA$1-F2)/365</f>
        <v>63.093150684931508</v>
      </c>
      <c r="H2" s="28">
        <v>87976750</v>
      </c>
      <c r="I2" s="28" t="s">
        <v>187</v>
      </c>
      <c r="J2" s="28" t="s">
        <v>188</v>
      </c>
      <c r="K2" s="29">
        <v>42864</v>
      </c>
      <c r="L2" s="28">
        <v>98789931</v>
      </c>
      <c r="M2" s="28" t="s">
        <v>190</v>
      </c>
      <c r="N2" s="28">
        <v>48000</v>
      </c>
      <c r="O2" t="s">
        <v>199</v>
      </c>
      <c r="P2" t="s">
        <v>199</v>
      </c>
      <c r="Q2" s="29">
        <v>42866</v>
      </c>
      <c r="R2" s="29"/>
      <c r="U2" s="29">
        <f>Q2-1</f>
        <v>42865</v>
      </c>
      <c r="V2" s="29">
        <f>U2+2</f>
        <v>42867</v>
      </c>
      <c r="W2" s="33">
        <f>V2-U2</f>
        <v>2</v>
      </c>
      <c r="X2" s="28">
        <f>0.75*N2</f>
        <v>36000</v>
      </c>
      <c r="Y2" s="28">
        <v>78654699</v>
      </c>
      <c r="AA2" t="s">
        <v>216</v>
      </c>
      <c r="AB2" t="s">
        <v>216</v>
      </c>
      <c r="AG2" t="s">
        <v>216</v>
      </c>
      <c r="AU2" s="28" t="s">
        <v>234</v>
      </c>
      <c r="AW2" s="28" t="s">
        <v>236</v>
      </c>
      <c r="AX2" s="28" t="s">
        <v>238</v>
      </c>
      <c r="BC2" s="28" t="s">
        <v>234</v>
      </c>
      <c r="BL2" s="28" t="s">
        <v>228</v>
      </c>
      <c r="BM2" s="28">
        <v>12342</v>
      </c>
      <c r="BN2" s="28" t="s">
        <v>243</v>
      </c>
      <c r="BO2" s="28" t="s">
        <v>397</v>
      </c>
      <c r="BT2" s="28">
        <v>8978180</v>
      </c>
      <c r="BU2" s="28" t="s">
        <v>230</v>
      </c>
      <c r="BV2" s="28" t="s">
        <v>353</v>
      </c>
      <c r="BW2" s="29">
        <v>26424</v>
      </c>
      <c r="BX2" s="28" t="s">
        <v>231</v>
      </c>
      <c r="BY2" s="28" t="s">
        <v>232</v>
      </c>
    </row>
    <row r="3" spans="1:79" ht="52" x14ac:dyDescent="0.35">
      <c r="A3" s="35" t="s">
        <v>395</v>
      </c>
      <c r="B3" s="30">
        <v>12316758</v>
      </c>
      <c r="C3" s="30" t="s">
        <v>301</v>
      </c>
      <c r="D3" s="30" t="s">
        <v>250</v>
      </c>
      <c r="E3" s="30" t="s">
        <v>252</v>
      </c>
      <c r="F3" s="31">
        <v>26058</v>
      </c>
      <c r="G3" s="34">
        <f t="shared" si="0"/>
        <v>47.090410958904108</v>
      </c>
      <c r="H3" s="30">
        <v>87974514</v>
      </c>
      <c r="I3" s="30" t="s">
        <v>187</v>
      </c>
      <c r="J3" s="30" t="s">
        <v>188</v>
      </c>
      <c r="K3" s="31">
        <v>43018</v>
      </c>
      <c r="L3" s="30">
        <v>98789411</v>
      </c>
      <c r="M3" s="30" t="s">
        <v>190</v>
      </c>
      <c r="N3" s="30">
        <v>183342</v>
      </c>
      <c r="O3" s="32" t="s">
        <v>202</v>
      </c>
      <c r="P3" s="32" t="s">
        <v>202</v>
      </c>
      <c r="Q3" s="31">
        <v>43020</v>
      </c>
      <c r="R3" s="31">
        <v>42870</v>
      </c>
      <c r="S3" s="30" t="s">
        <v>204</v>
      </c>
      <c r="T3" s="30" t="s">
        <v>203</v>
      </c>
      <c r="U3" s="31">
        <f>Q3-3</f>
        <v>43017</v>
      </c>
      <c r="V3" s="31">
        <f>U3+12</f>
        <v>43029</v>
      </c>
      <c r="W3" s="33">
        <f>V3-U3</f>
        <v>12</v>
      </c>
      <c r="X3" s="30">
        <f>0.8*N3</f>
        <v>146673.60000000001</v>
      </c>
      <c r="Y3" s="30">
        <v>78654720</v>
      </c>
      <c r="Z3" s="30"/>
      <c r="AA3" s="32" t="s">
        <v>213</v>
      </c>
      <c r="AB3" s="32" t="s">
        <v>213</v>
      </c>
      <c r="AC3" s="30"/>
      <c r="AD3" s="30"/>
      <c r="AE3" s="30"/>
      <c r="AF3" s="30"/>
      <c r="AG3" s="32" t="s">
        <v>220</v>
      </c>
      <c r="AH3" s="30"/>
      <c r="AI3" s="30" t="s">
        <v>133</v>
      </c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 t="s">
        <v>226</v>
      </c>
      <c r="AV3" s="30"/>
      <c r="AW3" s="30" t="s">
        <v>227</v>
      </c>
      <c r="AX3" s="30" t="s">
        <v>185</v>
      </c>
      <c r="AY3" s="30"/>
      <c r="AZ3" s="30"/>
      <c r="BA3" s="30"/>
      <c r="BB3" s="30"/>
      <c r="BC3" s="30" t="s">
        <v>226</v>
      </c>
      <c r="BD3" s="30"/>
      <c r="BE3" s="30"/>
      <c r="BF3" s="30"/>
      <c r="BG3" s="30"/>
      <c r="BH3" s="30"/>
      <c r="BI3" s="30"/>
      <c r="BJ3" s="30"/>
      <c r="BK3" s="30"/>
      <c r="BL3" s="30" t="s">
        <v>228</v>
      </c>
      <c r="BM3" s="30"/>
      <c r="BN3" s="30" t="s">
        <v>242</v>
      </c>
      <c r="BO3" s="30" t="s">
        <v>398</v>
      </c>
      <c r="BP3" s="30"/>
      <c r="BQ3" s="30"/>
      <c r="BR3" s="30"/>
      <c r="BS3" s="30"/>
      <c r="BT3" s="30">
        <v>8978021</v>
      </c>
      <c r="BU3" s="30" t="s">
        <v>406</v>
      </c>
      <c r="BV3" s="30" t="s">
        <v>301</v>
      </c>
      <c r="BW3" s="31">
        <v>22771</v>
      </c>
      <c r="BX3" s="30" t="s">
        <v>231</v>
      </c>
      <c r="BY3" s="30" t="s">
        <v>232</v>
      </c>
      <c r="BZ3" s="30" t="s">
        <v>133</v>
      </c>
      <c r="CA3" s="30"/>
    </row>
    <row r="4" spans="1:79" ht="14.5" x14ac:dyDescent="0.35">
      <c r="B4" s="28">
        <v>12335658</v>
      </c>
      <c r="C4" s="28" t="s">
        <v>361</v>
      </c>
      <c r="D4" s="28" t="s">
        <v>257</v>
      </c>
      <c r="E4" s="28" t="s">
        <v>276</v>
      </c>
      <c r="F4" s="29">
        <v>23139</v>
      </c>
      <c r="G4" s="33">
        <f t="shared" si="0"/>
        <v>55.087671232876716</v>
      </c>
      <c r="H4" s="28">
        <v>87977094</v>
      </c>
      <c r="I4" s="28" t="s">
        <v>187</v>
      </c>
      <c r="J4" s="28" t="s">
        <v>188</v>
      </c>
      <c r="K4" s="29">
        <v>42857</v>
      </c>
      <c r="L4" s="28">
        <v>98790011</v>
      </c>
      <c r="M4" s="28" t="s">
        <v>190</v>
      </c>
      <c r="N4" s="28">
        <v>12000</v>
      </c>
      <c r="O4" t="s">
        <v>195</v>
      </c>
      <c r="P4" t="s">
        <v>195</v>
      </c>
      <c r="Q4" s="29">
        <v>42859</v>
      </c>
      <c r="R4" s="29">
        <f>Q4+3</f>
        <v>42862</v>
      </c>
      <c r="S4" s="28" t="s">
        <v>204</v>
      </c>
      <c r="T4" s="28" t="s">
        <v>203</v>
      </c>
      <c r="U4" s="29">
        <f t="shared" ref="U4:U13" si="1">Q4-2</f>
        <v>42857</v>
      </c>
      <c r="V4" s="29">
        <f>U4+2</f>
        <v>42859</v>
      </c>
      <c r="W4" s="33">
        <f t="shared" ref="W4:W68" si="2">V4-U4</f>
        <v>2</v>
      </c>
      <c r="X4" s="28">
        <f>0.75*N4</f>
        <v>9000</v>
      </c>
      <c r="Y4" s="28">
        <v>78654671</v>
      </c>
      <c r="AA4" t="s">
        <v>213</v>
      </c>
      <c r="AB4" t="s">
        <v>213</v>
      </c>
      <c r="AG4" t="s">
        <v>213</v>
      </c>
      <c r="AI4" s="28" t="s">
        <v>133</v>
      </c>
      <c r="AU4" s="28" t="s">
        <v>226</v>
      </c>
      <c r="AW4" s="28" t="s">
        <v>227</v>
      </c>
      <c r="AX4" s="28" t="s">
        <v>185</v>
      </c>
      <c r="BC4" s="28" t="s">
        <v>226</v>
      </c>
      <c r="BL4" s="28" t="s">
        <v>228</v>
      </c>
      <c r="BN4" s="28" t="s">
        <v>229</v>
      </c>
      <c r="BO4" s="28" t="s">
        <v>399</v>
      </c>
      <c r="BT4" s="28">
        <v>8978392</v>
      </c>
      <c r="BU4" s="28" t="s">
        <v>407</v>
      </c>
      <c r="BV4" s="28" t="s">
        <v>361</v>
      </c>
      <c r="BW4" s="29">
        <v>26424</v>
      </c>
      <c r="BX4" s="28" t="s">
        <v>231</v>
      </c>
      <c r="BY4" s="28" t="s">
        <v>232</v>
      </c>
    </row>
    <row r="5" spans="1:79" ht="14.5" x14ac:dyDescent="0.35">
      <c r="B5" s="28">
        <v>12370308</v>
      </c>
      <c r="C5" s="28" t="s">
        <v>376</v>
      </c>
      <c r="D5" s="28" t="s">
        <v>274</v>
      </c>
      <c r="E5" s="28" t="s">
        <v>283</v>
      </c>
      <c r="F5" s="29">
        <v>24235</v>
      </c>
      <c r="G5" s="33">
        <f t="shared" si="0"/>
        <v>52.084931506849315</v>
      </c>
      <c r="H5" s="28">
        <v>87981824</v>
      </c>
      <c r="I5" s="28" t="s">
        <v>187</v>
      </c>
      <c r="J5" s="28" t="s">
        <v>297</v>
      </c>
      <c r="K5" s="29">
        <v>42864</v>
      </c>
      <c r="L5" s="28">
        <v>98791111</v>
      </c>
      <c r="M5" s="28" t="s">
        <v>190</v>
      </c>
      <c r="N5" s="28">
        <v>14500</v>
      </c>
      <c r="O5" t="s">
        <v>199</v>
      </c>
      <c r="P5" t="s">
        <v>199</v>
      </c>
      <c r="Q5" s="29">
        <v>42866</v>
      </c>
      <c r="R5" s="29"/>
      <c r="U5" s="29">
        <f t="shared" si="1"/>
        <v>42864</v>
      </c>
      <c r="V5" s="29">
        <f>U5+2</f>
        <v>42866</v>
      </c>
      <c r="W5" s="33">
        <f t="shared" si="2"/>
        <v>2</v>
      </c>
      <c r="X5" s="28">
        <f>0.69*N5</f>
        <v>10005</v>
      </c>
      <c r="Y5" s="28">
        <v>78654699</v>
      </c>
      <c r="AA5" t="s">
        <v>216</v>
      </c>
      <c r="AB5" t="s">
        <v>216</v>
      </c>
      <c r="AG5" t="s">
        <v>216</v>
      </c>
      <c r="AU5" s="28" t="s">
        <v>234</v>
      </c>
      <c r="AW5" s="28" t="s">
        <v>236</v>
      </c>
      <c r="AX5" s="28" t="s">
        <v>238</v>
      </c>
      <c r="BC5" s="28" t="s">
        <v>234</v>
      </c>
      <c r="BL5" s="28" t="s">
        <v>228</v>
      </c>
      <c r="BN5" s="28" t="s">
        <v>243</v>
      </c>
      <c r="BO5" s="28" t="s">
        <v>400</v>
      </c>
      <c r="BT5" s="28">
        <v>8978180</v>
      </c>
      <c r="BU5" s="30" t="s">
        <v>408</v>
      </c>
      <c r="BV5" s="28" t="s">
        <v>376</v>
      </c>
      <c r="BW5" s="29">
        <v>26424</v>
      </c>
      <c r="BX5" s="28" t="s">
        <v>528</v>
      </c>
      <c r="BY5" s="28" t="s">
        <v>232</v>
      </c>
    </row>
    <row r="6" spans="1:79" s="30" customFormat="1" ht="14.5" x14ac:dyDescent="0.35">
      <c r="A6" s="28"/>
      <c r="B6" s="28">
        <v>12323058</v>
      </c>
      <c r="C6" s="28" t="s">
        <v>321</v>
      </c>
      <c r="D6" s="28" t="s">
        <v>264</v>
      </c>
      <c r="E6" s="28" t="s">
        <v>285</v>
      </c>
      <c r="F6" s="29">
        <v>31770</v>
      </c>
      <c r="G6" s="33">
        <f t="shared" si="0"/>
        <v>31.44109589041096</v>
      </c>
      <c r="H6" s="28">
        <v>87975374</v>
      </c>
      <c r="I6" s="28" t="s">
        <v>187</v>
      </c>
      <c r="J6" s="28" t="s">
        <v>188</v>
      </c>
      <c r="K6" s="29">
        <v>42864</v>
      </c>
      <c r="L6" s="28">
        <v>98789611</v>
      </c>
      <c r="M6" s="28" t="s">
        <v>190</v>
      </c>
      <c r="N6" s="28">
        <v>48000</v>
      </c>
      <c r="O6" t="s">
        <v>199</v>
      </c>
      <c r="P6" t="s">
        <v>199</v>
      </c>
      <c r="Q6" s="29">
        <v>42866</v>
      </c>
      <c r="R6" s="29"/>
      <c r="S6" s="28"/>
      <c r="T6" s="28"/>
      <c r="U6" s="29">
        <f t="shared" si="1"/>
        <v>42864</v>
      </c>
      <c r="V6" s="29">
        <f>U6+3</f>
        <v>42867</v>
      </c>
      <c r="W6" s="33">
        <f t="shared" si="2"/>
        <v>3</v>
      </c>
      <c r="X6" s="28">
        <f>0.9*N6</f>
        <v>43200</v>
      </c>
      <c r="Y6" s="28">
        <v>78654699</v>
      </c>
      <c r="Z6" s="28"/>
      <c r="AA6" t="s">
        <v>216</v>
      </c>
      <c r="AB6" t="s">
        <v>216</v>
      </c>
      <c r="AC6" s="28"/>
      <c r="AD6" s="28"/>
      <c r="AE6" s="28"/>
      <c r="AF6" s="28"/>
      <c r="AG6" t="s">
        <v>216</v>
      </c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 t="s">
        <v>234</v>
      </c>
      <c r="AV6" s="28"/>
      <c r="AW6" s="28" t="s">
        <v>236</v>
      </c>
      <c r="AX6" s="28" t="s">
        <v>238</v>
      </c>
      <c r="AY6" s="28"/>
      <c r="AZ6" s="28"/>
      <c r="BA6" s="28"/>
      <c r="BB6" s="28"/>
      <c r="BC6" s="28" t="s">
        <v>234</v>
      </c>
      <c r="BD6" s="28"/>
      <c r="BE6" s="28"/>
      <c r="BF6" s="28"/>
      <c r="BG6" s="28"/>
      <c r="BH6" s="28"/>
      <c r="BI6" s="28"/>
      <c r="BJ6" s="28"/>
      <c r="BK6" s="28"/>
      <c r="BL6" s="28" t="s">
        <v>228</v>
      </c>
      <c r="BM6" s="28"/>
      <c r="BN6" s="28" t="s">
        <v>243</v>
      </c>
      <c r="BO6" s="28" t="s">
        <v>401</v>
      </c>
      <c r="BP6" s="28"/>
      <c r="BQ6" s="28"/>
      <c r="BR6" s="28"/>
      <c r="BS6" s="28"/>
      <c r="BT6" s="28">
        <v>8978180</v>
      </c>
      <c r="BU6" s="28" t="s">
        <v>409</v>
      </c>
      <c r="BV6" s="28" t="s">
        <v>321</v>
      </c>
      <c r="BW6" s="29">
        <v>26424</v>
      </c>
      <c r="BX6" s="28" t="s">
        <v>231</v>
      </c>
      <c r="BY6" s="28" t="s">
        <v>232</v>
      </c>
      <c r="BZ6" s="28"/>
      <c r="CA6" s="28"/>
    </row>
    <row r="7" spans="1:79" s="30" customFormat="1" ht="14.5" x14ac:dyDescent="0.35">
      <c r="A7" s="30" t="s">
        <v>523</v>
      </c>
      <c r="B7" s="30">
        <v>12321798</v>
      </c>
      <c r="C7" s="30" t="s">
        <v>317</v>
      </c>
      <c r="D7" s="30" t="s">
        <v>274</v>
      </c>
      <c r="E7" s="30" t="s">
        <v>283</v>
      </c>
      <c r="F7" s="31">
        <v>27880</v>
      </c>
      <c r="G7" s="34">
        <f t="shared" si="0"/>
        <v>42.098630136986301</v>
      </c>
      <c r="H7" s="30">
        <v>87975202</v>
      </c>
      <c r="I7" s="30" t="s">
        <v>187</v>
      </c>
      <c r="J7" s="30" t="s">
        <v>188</v>
      </c>
      <c r="K7" s="31">
        <v>42857</v>
      </c>
      <c r="L7" s="30">
        <v>98789571</v>
      </c>
      <c r="M7" s="30" t="s">
        <v>192</v>
      </c>
      <c r="N7" s="30">
        <v>132451</v>
      </c>
      <c r="O7" s="32" t="s">
        <v>195</v>
      </c>
      <c r="P7" s="32" t="s">
        <v>195</v>
      </c>
      <c r="Q7" s="31">
        <v>42859</v>
      </c>
      <c r="R7" s="31">
        <f>Q7+3</f>
        <v>42862</v>
      </c>
      <c r="S7" s="30" t="s">
        <v>204</v>
      </c>
      <c r="T7" s="30" t="s">
        <v>203</v>
      </c>
      <c r="U7" s="31">
        <f t="shared" si="1"/>
        <v>42857</v>
      </c>
      <c r="V7" s="31">
        <f>U7+4</f>
        <v>42861</v>
      </c>
      <c r="W7" s="34">
        <f t="shared" si="2"/>
        <v>4</v>
      </c>
      <c r="X7" s="30">
        <f>0.69*N7</f>
        <v>91391.189999999988</v>
      </c>
      <c r="Y7" s="30">
        <v>78654671</v>
      </c>
      <c r="AA7" s="32" t="s">
        <v>524</v>
      </c>
      <c r="AB7" s="32" t="s">
        <v>524</v>
      </c>
      <c r="AG7" s="32" t="s">
        <v>524</v>
      </c>
      <c r="AI7" s="30" t="s">
        <v>133</v>
      </c>
      <c r="AU7" s="30" t="s">
        <v>226</v>
      </c>
      <c r="AW7" s="30" t="s">
        <v>227</v>
      </c>
      <c r="AX7" s="30" t="s">
        <v>185</v>
      </c>
      <c r="BC7" s="30" t="s">
        <v>226</v>
      </c>
      <c r="BL7" s="30" t="s">
        <v>228</v>
      </c>
      <c r="BN7" s="30" t="s">
        <v>229</v>
      </c>
      <c r="BO7" s="30" t="s">
        <v>397</v>
      </c>
      <c r="BT7" s="30">
        <v>8978392</v>
      </c>
      <c r="BU7" s="30" t="s">
        <v>410</v>
      </c>
      <c r="BV7" s="30" t="s">
        <v>317</v>
      </c>
      <c r="BW7" s="31">
        <v>26424</v>
      </c>
      <c r="BX7" s="30" t="s">
        <v>231</v>
      </c>
      <c r="BY7" s="30" t="s">
        <v>232</v>
      </c>
      <c r="BZ7" s="30" t="s">
        <v>133</v>
      </c>
    </row>
    <row r="8" spans="1:79" s="30" customFormat="1" ht="14.5" x14ac:dyDescent="0.35">
      <c r="A8" s="30" t="s">
        <v>523</v>
      </c>
      <c r="B8" s="30">
        <v>12328098</v>
      </c>
      <c r="C8" s="30" t="s">
        <v>337</v>
      </c>
      <c r="D8" s="30" t="s">
        <v>271</v>
      </c>
      <c r="E8" s="30" t="s">
        <v>292</v>
      </c>
      <c r="F8" s="31">
        <v>29355</v>
      </c>
      <c r="G8" s="34">
        <f t="shared" si="0"/>
        <v>38.057534246575344</v>
      </c>
      <c r="H8" s="30">
        <v>87976062</v>
      </c>
      <c r="I8" s="30" t="s">
        <v>187</v>
      </c>
      <c r="J8" s="30" t="s">
        <v>188</v>
      </c>
      <c r="K8" s="31">
        <v>42864</v>
      </c>
      <c r="L8" s="30">
        <v>98789771</v>
      </c>
      <c r="M8" s="30" t="s">
        <v>192</v>
      </c>
      <c r="N8" s="30">
        <v>123111</v>
      </c>
      <c r="O8" s="32" t="s">
        <v>199</v>
      </c>
      <c r="P8" s="32" t="s">
        <v>199</v>
      </c>
      <c r="Q8" s="31">
        <v>42866</v>
      </c>
      <c r="R8" s="31"/>
      <c r="U8" s="31">
        <f t="shared" si="1"/>
        <v>42864</v>
      </c>
      <c r="V8" s="31">
        <f>U8+1</f>
        <v>42865</v>
      </c>
      <c r="W8" s="34">
        <f t="shared" si="2"/>
        <v>1</v>
      </c>
      <c r="X8" s="30">
        <f>0.8*N8</f>
        <v>98488.8</v>
      </c>
      <c r="Y8" s="30">
        <v>78654699</v>
      </c>
      <c r="AA8" s="32" t="s">
        <v>524</v>
      </c>
      <c r="AB8" s="32" t="s">
        <v>524</v>
      </c>
      <c r="AG8" s="32" t="s">
        <v>524</v>
      </c>
      <c r="AU8" s="30" t="s">
        <v>234</v>
      </c>
      <c r="AW8" s="30" t="s">
        <v>236</v>
      </c>
      <c r="AX8" s="30" t="s">
        <v>238</v>
      </c>
      <c r="BC8" s="30" t="s">
        <v>234</v>
      </c>
      <c r="BL8" s="30" t="s">
        <v>228</v>
      </c>
      <c r="BN8" s="30" t="s">
        <v>243</v>
      </c>
      <c r="BO8" s="30" t="s">
        <v>398</v>
      </c>
      <c r="BT8" s="30">
        <v>8978180</v>
      </c>
      <c r="BU8" s="30" t="s">
        <v>411</v>
      </c>
      <c r="BV8" s="30" t="s">
        <v>337</v>
      </c>
      <c r="BW8" s="31">
        <v>26424</v>
      </c>
      <c r="BX8" s="30" t="s">
        <v>231</v>
      </c>
      <c r="BY8" s="30" t="s">
        <v>232</v>
      </c>
      <c r="BZ8" s="30" t="s">
        <v>133</v>
      </c>
    </row>
    <row r="9" spans="1:79" s="30" customFormat="1" ht="14.5" x14ac:dyDescent="0.35">
      <c r="A9" s="28"/>
      <c r="B9" s="28">
        <v>12367158</v>
      </c>
      <c r="C9" s="28" t="s">
        <v>366</v>
      </c>
      <c r="D9" s="28" t="s">
        <v>259</v>
      </c>
      <c r="E9" s="28" t="s">
        <v>278</v>
      </c>
      <c r="F9" s="29">
        <v>26424</v>
      </c>
      <c r="G9" s="33">
        <f t="shared" si="0"/>
        <v>46.087671232876716</v>
      </c>
      <c r="H9" s="28">
        <v>87981394</v>
      </c>
      <c r="I9" s="28" t="s">
        <v>187</v>
      </c>
      <c r="J9" s="28" t="s">
        <v>297</v>
      </c>
      <c r="K9" s="29">
        <v>42857</v>
      </c>
      <c r="L9" s="28">
        <v>98791011</v>
      </c>
      <c r="M9" s="28" t="s">
        <v>190</v>
      </c>
      <c r="N9" s="28">
        <v>23000</v>
      </c>
      <c r="O9" t="s">
        <v>195</v>
      </c>
      <c r="P9" t="s">
        <v>195</v>
      </c>
      <c r="Q9" s="29">
        <v>42859</v>
      </c>
      <c r="R9" s="29">
        <f>Q9+3</f>
        <v>42862</v>
      </c>
      <c r="S9" s="28" t="s">
        <v>204</v>
      </c>
      <c r="T9" s="28" t="s">
        <v>203</v>
      </c>
      <c r="U9" s="29">
        <f t="shared" si="1"/>
        <v>42857</v>
      </c>
      <c r="V9" s="29">
        <f>U9+3</f>
        <v>42860</v>
      </c>
      <c r="W9" s="33">
        <f t="shared" si="2"/>
        <v>3</v>
      </c>
      <c r="X9" s="28">
        <f>0.75*N9</f>
        <v>17250</v>
      </c>
      <c r="Y9" s="28">
        <v>78654671</v>
      </c>
      <c r="Z9" s="28"/>
      <c r="AA9" t="s">
        <v>213</v>
      </c>
      <c r="AB9" t="s">
        <v>213</v>
      </c>
      <c r="AC9" s="28"/>
      <c r="AD9" s="28"/>
      <c r="AE9" s="28"/>
      <c r="AF9" s="28"/>
      <c r="AG9" t="s">
        <v>213</v>
      </c>
      <c r="AH9" s="28"/>
      <c r="AI9" s="28" t="s">
        <v>133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 t="s">
        <v>226</v>
      </c>
      <c r="AV9" s="28"/>
      <c r="AW9" s="28" t="s">
        <v>227</v>
      </c>
      <c r="AX9" s="28" t="s">
        <v>185</v>
      </c>
      <c r="AY9" s="28"/>
      <c r="AZ9" s="28"/>
      <c r="BA9" s="28"/>
      <c r="BB9" s="28"/>
      <c r="BC9" s="28" t="s">
        <v>226</v>
      </c>
      <c r="BD9" s="28"/>
      <c r="BE9" s="28"/>
      <c r="BF9" s="28"/>
      <c r="BG9" s="28"/>
      <c r="BH9" s="28"/>
      <c r="BI9" s="28"/>
      <c r="BJ9" s="28"/>
      <c r="BK9" s="28"/>
      <c r="BL9" s="28" t="s">
        <v>228</v>
      </c>
      <c r="BM9" s="28"/>
      <c r="BN9" s="28" t="s">
        <v>229</v>
      </c>
      <c r="BO9" s="28" t="s">
        <v>399</v>
      </c>
      <c r="BP9" s="28"/>
      <c r="BQ9" s="28"/>
      <c r="BR9" s="28"/>
      <c r="BS9" s="28"/>
      <c r="BT9" s="28">
        <v>8978392</v>
      </c>
      <c r="BU9" s="30" t="s">
        <v>412</v>
      </c>
      <c r="BV9" s="28" t="s">
        <v>366</v>
      </c>
      <c r="BW9" s="29">
        <v>26424</v>
      </c>
      <c r="BX9" s="28" t="s">
        <v>528</v>
      </c>
      <c r="BY9" s="28" t="s">
        <v>232</v>
      </c>
      <c r="BZ9" s="28"/>
      <c r="CA9" s="28"/>
    </row>
    <row r="10" spans="1:79" ht="14.5" x14ac:dyDescent="0.35">
      <c r="B10" s="28">
        <v>12321168</v>
      </c>
      <c r="C10" s="28" t="s">
        <v>315</v>
      </c>
      <c r="D10" s="28" t="s">
        <v>263</v>
      </c>
      <c r="E10" s="28" t="s">
        <v>282</v>
      </c>
      <c r="F10" s="29">
        <v>25935</v>
      </c>
      <c r="G10" s="33">
        <f t="shared" si="0"/>
        <v>47.42739726027397</v>
      </c>
      <c r="H10" s="28">
        <v>87975116</v>
      </c>
      <c r="I10" s="28" t="s">
        <v>187</v>
      </c>
      <c r="J10" s="28" t="s">
        <v>188</v>
      </c>
      <c r="K10" s="29">
        <v>43018</v>
      </c>
      <c r="L10" s="28">
        <v>98789551</v>
      </c>
      <c r="M10" s="28" t="s">
        <v>190</v>
      </c>
      <c r="N10" s="28">
        <v>41000</v>
      </c>
      <c r="O10" t="s">
        <v>202</v>
      </c>
      <c r="P10" t="s">
        <v>202</v>
      </c>
      <c r="Q10" s="29">
        <v>43020</v>
      </c>
      <c r="R10" s="29">
        <v>42870</v>
      </c>
      <c r="S10" s="28" t="s">
        <v>204</v>
      </c>
      <c r="T10" s="28" t="s">
        <v>203</v>
      </c>
      <c r="U10" s="29">
        <f t="shared" si="1"/>
        <v>43018</v>
      </c>
      <c r="V10" s="29">
        <f>U10+2</f>
        <v>43020</v>
      </c>
      <c r="W10" s="33">
        <f t="shared" si="2"/>
        <v>2</v>
      </c>
      <c r="X10" s="28">
        <f>0.69*N10</f>
        <v>28289.999999999996</v>
      </c>
      <c r="Y10" s="28">
        <v>78654720</v>
      </c>
      <c r="AA10" t="s">
        <v>213</v>
      </c>
      <c r="AB10" t="s">
        <v>213</v>
      </c>
      <c r="AG10" t="s">
        <v>220</v>
      </c>
      <c r="AI10" s="28" t="s">
        <v>133</v>
      </c>
      <c r="AU10" s="28" t="s">
        <v>226</v>
      </c>
      <c r="AW10" s="28" t="s">
        <v>227</v>
      </c>
      <c r="AX10" s="28" t="s">
        <v>185</v>
      </c>
      <c r="BC10" s="28" t="s">
        <v>226</v>
      </c>
      <c r="BL10" s="28" t="s">
        <v>228</v>
      </c>
      <c r="BN10" s="28" t="s">
        <v>242</v>
      </c>
      <c r="BO10" s="28" t="s">
        <v>400</v>
      </c>
      <c r="BT10" s="28">
        <v>8978021</v>
      </c>
      <c r="BU10" s="28" t="s">
        <v>413</v>
      </c>
      <c r="BV10" s="28" t="s">
        <v>315</v>
      </c>
      <c r="BW10" s="29">
        <v>22771</v>
      </c>
      <c r="BX10" s="28" t="s">
        <v>231</v>
      </c>
      <c r="BY10" s="28" t="s">
        <v>232</v>
      </c>
    </row>
    <row r="11" spans="1:79" ht="14.5" x14ac:dyDescent="0.35">
      <c r="B11" s="28">
        <v>12314868</v>
      </c>
      <c r="C11" s="28" t="s">
        <v>248</v>
      </c>
      <c r="D11" s="28" t="s">
        <v>238</v>
      </c>
      <c r="E11" s="28" t="s">
        <v>253</v>
      </c>
      <c r="F11" s="29">
        <v>24235</v>
      </c>
      <c r="G11" s="33">
        <f t="shared" si="0"/>
        <v>52.084931506849315</v>
      </c>
      <c r="H11" s="28">
        <v>87974256</v>
      </c>
      <c r="I11" s="28" t="s">
        <v>187</v>
      </c>
      <c r="J11" s="28" t="s">
        <v>188</v>
      </c>
      <c r="K11" s="29">
        <v>42864</v>
      </c>
      <c r="L11" s="28">
        <v>98789351</v>
      </c>
      <c r="M11" s="28" t="s">
        <v>190</v>
      </c>
      <c r="N11" s="28">
        <v>21211</v>
      </c>
      <c r="O11" t="s">
        <v>199</v>
      </c>
      <c r="P11" t="s">
        <v>199</v>
      </c>
      <c r="Q11" s="29">
        <v>42866</v>
      </c>
      <c r="R11" s="29"/>
      <c r="U11" s="29">
        <f t="shared" si="1"/>
        <v>42864</v>
      </c>
      <c r="V11" s="29">
        <f>U11+2</f>
        <v>42866</v>
      </c>
      <c r="W11" s="33">
        <f t="shared" si="2"/>
        <v>2</v>
      </c>
      <c r="X11" s="28">
        <f>0.75*N11</f>
        <v>15908.25</v>
      </c>
      <c r="Y11" s="28">
        <v>78654699</v>
      </c>
      <c r="AA11" t="s">
        <v>216</v>
      </c>
      <c r="AB11" t="s">
        <v>216</v>
      </c>
      <c r="AG11" t="s">
        <v>216</v>
      </c>
      <c r="AU11" s="28" t="s">
        <v>234</v>
      </c>
      <c r="AW11" s="28" t="s">
        <v>236</v>
      </c>
      <c r="AX11" s="28" t="s">
        <v>238</v>
      </c>
      <c r="BC11" s="28" t="s">
        <v>234</v>
      </c>
      <c r="BL11" s="28" t="s">
        <v>228</v>
      </c>
      <c r="BN11" s="28" t="s">
        <v>243</v>
      </c>
      <c r="BO11" s="28" t="s">
        <v>401</v>
      </c>
      <c r="BT11" s="28">
        <v>8978180</v>
      </c>
      <c r="BU11" s="30" t="s">
        <v>414</v>
      </c>
      <c r="BV11" s="28" t="s">
        <v>248</v>
      </c>
      <c r="BW11" s="29">
        <v>26424</v>
      </c>
      <c r="BX11" s="28" t="s">
        <v>231</v>
      </c>
      <c r="BY11" s="28" t="s">
        <v>232</v>
      </c>
    </row>
    <row r="12" spans="1:79" s="30" customFormat="1" ht="14.5" x14ac:dyDescent="0.35">
      <c r="A12" s="30" t="s">
        <v>402</v>
      </c>
      <c r="B12" s="30">
        <v>12314868</v>
      </c>
      <c r="C12" s="30" t="s">
        <v>248</v>
      </c>
      <c r="D12" s="30" t="s">
        <v>185</v>
      </c>
      <c r="E12" s="30" t="s">
        <v>186</v>
      </c>
      <c r="F12" s="31">
        <v>24235</v>
      </c>
      <c r="G12" s="34">
        <f t="shared" ref="G12" si="3">(CA$1-F12)/365</f>
        <v>52.084931506849315</v>
      </c>
      <c r="H12" s="30">
        <v>87974123</v>
      </c>
      <c r="I12" s="30" t="s">
        <v>187</v>
      </c>
      <c r="J12" s="30" t="s">
        <v>188</v>
      </c>
      <c r="K12" s="31">
        <v>42865</v>
      </c>
      <c r="L12" s="30">
        <v>98789351</v>
      </c>
      <c r="M12" s="30" t="s">
        <v>190</v>
      </c>
      <c r="N12" s="30">
        <v>14245</v>
      </c>
      <c r="O12" s="32" t="s">
        <v>199</v>
      </c>
      <c r="P12" s="32" t="s">
        <v>199</v>
      </c>
      <c r="Q12" s="31">
        <v>42866</v>
      </c>
      <c r="R12" s="31"/>
      <c r="U12" s="31">
        <f t="shared" ref="U12" si="4">Q12-2</f>
        <v>42864</v>
      </c>
      <c r="V12" s="31">
        <f>U12+2</f>
        <v>42866</v>
      </c>
      <c r="W12" s="34">
        <f t="shared" ref="W12" si="5">V12-U12</f>
        <v>2</v>
      </c>
      <c r="X12" s="30">
        <f>0.75*N12</f>
        <v>10683.75</v>
      </c>
      <c r="Y12" s="30">
        <v>78654699</v>
      </c>
      <c r="AA12" s="32" t="s">
        <v>216</v>
      </c>
      <c r="AB12" s="32" t="s">
        <v>216</v>
      </c>
      <c r="AG12" s="32" t="s">
        <v>216</v>
      </c>
      <c r="AU12" s="30" t="s">
        <v>234</v>
      </c>
      <c r="AW12" s="30" t="s">
        <v>236</v>
      </c>
      <c r="AX12" s="30" t="s">
        <v>238</v>
      </c>
      <c r="BC12" s="30" t="s">
        <v>234</v>
      </c>
      <c r="BL12" s="30" t="s">
        <v>228</v>
      </c>
      <c r="BN12" s="30" t="s">
        <v>243</v>
      </c>
      <c r="BO12" s="30" t="s">
        <v>399</v>
      </c>
      <c r="BT12" s="30">
        <v>8978871</v>
      </c>
      <c r="BU12" s="28" t="s">
        <v>415</v>
      </c>
      <c r="BV12" s="30" t="s">
        <v>248</v>
      </c>
      <c r="BW12" s="31">
        <v>26424</v>
      </c>
      <c r="BX12" s="30" t="s">
        <v>231</v>
      </c>
      <c r="BY12" s="30" t="s">
        <v>232</v>
      </c>
      <c r="BZ12" s="30" t="s">
        <v>133</v>
      </c>
    </row>
    <row r="13" spans="1:79" ht="14.5" x14ac:dyDescent="0.35">
      <c r="B13" s="28">
        <v>12348258</v>
      </c>
      <c r="C13" s="28" t="s">
        <v>306</v>
      </c>
      <c r="D13" s="28" t="s">
        <v>238</v>
      </c>
      <c r="E13" s="28" t="s">
        <v>253</v>
      </c>
      <c r="F13" s="29">
        <v>28253</v>
      </c>
      <c r="G13" s="33">
        <f t="shared" si="0"/>
        <v>41.076712328767123</v>
      </c>
      <c r="H13" s="28">
        <v>87978814</v>
      </c>
      <c r="I13" s="28" t="s">
        <v>187</v>
      </c>
      <c r="J13" s="28" t="s">
        <v>297</v>
      </c>
      <c r="K13" s="29">
        <v>42864</v>
      </c>
      <c r="L13" s="28">
        <v>98790411</v>
      </c>
      <c r="M13" s="28" t="s">
        <v>190</v>
      </c>
      <c r="N13" s="28">
        <v>38500</v>
      </c>
      <c r="O13" t="s">
        <v>199</v>
      </c>
      <c r="P13" t="s">
        <v>199</v>
      </c>
      <c r="Q13" s="29">
        <v>42866</v>
      </c>
      <c r="R13" s="29"/>
      <c r="U13" s="29">
        <f t="shared" si="1"/>
        <v>42864</v>
      </c>
      <c r="V13" s="29">
        <f>U13+3</f>
        <v>42867</v>
      </c>
      <c r="W13" s="33">
        <f t="shared" si="2"/>
        <v>3</v>
      </c>
      <c r="X13" s="28">
        <f>0.9*N13</f>
        <v>34650</v>
      </c>
      <c r="Y13" s="28">
        <v>78654699</v>
      </c>
      <c r="AA13" t="s">
        <v>216</v>
      </c>
      <c r="AB13" t="s">
        <v>216</v>
      </c>
      <c r="AG13" t="s">
        <v>216</v>
      </c>
      <c r="AU13" s="28" t="s">
        <v>234</v>
      </c>
      <c r="AW13" s="28" t="s">
        <v>236</v>
      </c>
      <c r="AX13" s="28" t="s">
        <v>238</v>
      </c>
      <c r="BC13" s="28" t="s">
        <v>234</v>
      </c>
      <c r="BL13" s="28" t="s">
        <v>228</v>
      </c>
      <c r="BN13" s="28" t="s">
        <v>243</v>
      </c>
      <c r="BO13" s="28" t="s">
        <v>397</v>
      </c>
      <c r="BT13" s="28">
        <v>8978180</v>
      </c>
      <c r="BU13" s="30" t="s">
        <v>416</v>
      </c>
      <c r="BV13" s="28" t="s">
        <v>306</v>
      </c>
      <c r="BW13" s="29">
        <v>26424</v>
      </c>
      <c r="BX13" s="28" t="s">
        <v>528</v>
      </c>
      <c r="BY13" s="28" t="s">
        <v>232</v>
      </c>
    </row>
    <row r="14" spans="1:79" ht="14.5" x14ac:dyDescent="0.35">
      <c r="B14" s="28">
        <v>12325578</v>
      </c>
      <c r="C14" s="28" t="s">
        <v>329</v>
      </c>
      <c r="D14" s="28" t="s">
        <v>238</v>
      </c>
      <c r="E14" s="28" t="s">
        <v>253</v>
      </c>
      <c r="F14" s="29">
        <v>23507</v>
      </c>
      <c r="G14" s="33">
        <f t="shared" si="0"/>
        <v>54.079452054794523</v>
      </c>
      <c r="H14" s="28">
        <v>87975718</v>
      </c>
      <c r="I14" s="28" t="s">
        <v>187</v>
      </c>
      <c r="J14" s="28" t="s">
        <v>188</v>
      </c>
      <c r="K14" s="29">
        <v>42857</v>
      </c>
      <c r="L14" s="28">
        <v>98789691</v>
      </c>
      <c r="M14" s="28" t="s">
        <v>190</v>
      </c>
      <c r="N14" s="28">
        <v>86921</v>
      </c>
      <c r="O14" t="s">
        <v>195</v>
      </c>
      <c r="P14" t="s">
        <v>195</v>
      </c>
      <c r="Q14" s="29">
        <v>42859</v>
      </c>
      <c r="R14" s="29">
        <f>Q14+3</f>
        <v>42862</v>
      </c>
      <c r="S14" s="28" t="s">
        <v>204</v>
      </c>
      <c r="T14" s="28" t="s">
        <v>203</v>
      </c>
      <c r="U14" s="29">
        <f>Q14-3</f>
        <v>42856</v>
      </c>
      <c r="V14" s="29">
        <f>U14+4</f>
        <v>42860</v>
      </c>
      <c r="W14" s="33">
        <f t="shared" si="2"/>
        <v>4</v>
      </c>
      <c r="X14" s="28">
        <f>0.69*N14</f>
        <v>59975.49</v>
      </c>
      <c r="Y14" s="28">
        <v>78654671</v>
      </c>
      <c r="AA14" t="s">
        <v>213</v>
      </c>
      <c r="AB14" t="s">
        <v>213</v>
      </c>
      <c r="AG14" t="s">
        <v>213</v>
      </c>
      <c r="AI14" s="28" t="s">
        <v>133</v>
      </c>
      <c r="AU14" s="28" t="s">
        <v>226</v>
      </c>
      <c r="AW14" s="28" t="s">
        <v>227</v>
      </c>
      <c r="AX14" s="28" t="s">
        <v>185</v>
      </c>
      <c r="BC14" s="28" t="s">
        <v>226</v>
      </c>
      <c r="BL14" s="28" t="s">
        <v>228</v>
      </c>
      <c r="BN14" s="28" t="s">
        <v>229</v>
      </c>
      <c r="BO14" s="36" t="s">
        <v>398</v>
      </c>
      <c r="BT14" s="28">
        <v>8978392</v>
      </c>
      <c r="BU14" s="28" t="s">
        <v>417</v>
      </c>
      <c r="BV14" s="28" t="s">
        <v>329</v>
      </c>
      <c r="BW14" s="29">
        <v>26424</v>
      </c>
      <c r="BX14" s="28" t="s">
        <v>231</v>
      </c>
      <c r="BY14" s="28" t="s">
        <v>232</v>
      </c>
    </row>
    <row r="15" spans="1:79" ht="14.5" x14ac:dyDescent="0.35">
      <c r="B15" s="28">
        <v>12332508</v>
      </c>
      <c r="C15" s="28" t="s">
        <v>351</v>
      </c>
      <c r="D15" s="28" t="s">
        <v>240</v>
      </c>
      <c r="E15" s="28" t="s">
        <v>253</v>
      </c>
      <c r="F15" s="29">
        <v>19487</v>
      </c>
      <c r="G15" s="33">
        <f t="shared" si="0"/>
        <v>65.093150684931501</v>
      </c>
      <c r="H15" s="28">
        <v>87976664</v>
      </c>
      <c r="I15" s="28" t="s">
        <v>187</v>
      </c>
      <c r="J15" s="28" t="s">
        <v>188</v>
      </c>
      <c r="K15" s="29">
        <v>42866</v>
      </c>
      <c r="L15" s="28">
        <v>98789911</v>
      </c>
      <c r="M15" s="28" t="s">
        <v>190</v>
      </c>
      <c r="N15" s="28">
        <v>26000</v>
      </c>
      <c r="O15" t="s">
        <v>198</v>
      </c>
      <c r="P15" t="s">
        <v>198</v>
      </c>
      <c r="Q15" s="29">
        <v>42867</v>
      </c>
      <c r="R15" s="29"/>
      <c r="U15" s="29">
        <f>Q15-3</f>
        <v>42864</v>
      </c>
      <c r="V15" s="29">
        <f>U15+1</f>
        <v>42865</v>
      </c>
      <c r="W15" s="33">
        <f t="shared" si="2"/>
        <v>1</v>
      </c>
      <c r="X15" s="28">
        <f>0.75*N15</f>
        <v>19500</v>
      </c>
      <c r="Y15" s="28">
        <v>78654692</v>
      </c>
      <c r="AA15" t="s">
        <v>215</v>
      </c>
      <c r="AB15" t="s">
        <v>215</v>
      </c>
      <c r="AG15" t="s">
        <v>215</v>
      </c>
      <c r="AI15" s="28" t="s">
        <v>133</v>
      </c>
      <c r="AU15" s="28" t="s">
        <v>235</v>
      </c>
      <c r="AW15" s="28" t="s">
        <v>236</v>
      </c>
      <c r="AX15" s="28" t="s">
        <v>240</v>
      </c>
      <c r="BC15" s="28" t="s">
        <v>235</v>
      </c>
      <c r="BL15" s="28" t="s">
        <v>228</v>
      </c>
      <c r="BN15" s="28" t="s">
        <v>241</v>
      </c>
      <c r="BO15" s="28" t="s">
        <v>399</v>
      </c>
      <c r="BT15" s="28">
        <v>8978233</v>
      </c>
      <c r="BU15" s="30" t="s">
        <v>418</v>
      </c>
      <c r="BV15" s="28" t="s">
        <v>351</v>
      </c>
      <c r="BW15" s="29">
        <v>26424</v>
      </c>
      <c r="BX15" s="28" t="s">
        <v>231</v>
      </c>
      <c r="BY15" s="28" t="s">
        <v>232</v>
      </c>
    </row>
    <row r="16" spans="1:79" ht="14.5" x14ac:dyDescent="0.35">
      <c r="B16" s="28">
        <v>12343218</v>
      </c>
      <c r="C16" s="28" t="s">
        <v>383</v>
      </c>
      <c r="D16" s="28" t="s">
        <v>267</v>
      </c>
      <c r="E16" s="28" t="s">
        <v>288</v>
      </c>
      <c r="F16" s="29">
        <v>22409</v>
      </c>
      <c r="G16" s="33">
        <f t="shared" si="0"/>
        <v>57.087671232876716</v>
      </c>
      <c r="H16" s="28">
        <v>87978126</v>
      </c>
      <c r="I16" s="28" t="s">
        <v>187</v>
      </c>
      <c r="J16" s="28" t="s">
        <v>188</v>
      </c>
      <c r="K16" s="29">
        <v>42864</v>
      </c>
      <c r="L16" s="28">
        <v>98790251</v>
      </c>
      <c r="M16" s="28" t="s">
        <v>190</v>
      </c>
      <c r="N16" s="28">
        <v>48000</v>
      </c>
      <c r="O16" t="s">
        <v>199</v>
      </c>
      <c r="P16" t="s">
        <v>199</v>
      </c>
      <c r="Q16" s="29">
        <v>42866</v>
      </c>
      <c r="R16" s="29"/>
      <c r="U16" s="29">
        <f>Q16-2</f>
        <v>42864</v>
      </c>
      <c r="V16" s="29">
        <f>U16+3</f>
        <v>42867</v>
      </c>
      <c r="W16" s="33">
        <f t="shared" si="2"/>
        <v>3</v>
      </c>
      <c r="X16" s="28">
        <f>0.75*N16</f>
        <v>36000</v>
      </c>
      <c r="Y16" s="28">
        <v>78654699</v>
      </c>
      <c r="AA16" t="s">
        <v>216</v>
      </c>
      <c r="AB16" t="s">
        <v>216</v>
      </c>
      <c r="AG16" t="s">
        <v>216</v>
      </c>
      <c r="AU16" s="28" t="s">
        <v>234</v>
      </c>
      <c r="AW16" s="28" t="s">
        <v>236</v>
      </c>
      <c r="AX16" s="28" t="s">
        <v>238</v>
      </c>
      <c r="BC16" s="28" t="s">
        <v>234</v>
      </c>
      <c r="BL16" s="28" t="s">
        <v>228</v>
      </c>
      <c r="BN16" s="28" t="s">
        <v>243</v>
      </c>
      <c r="BO16" s="28" t="s">
        <v>400</v>
      </c>
      <c r="BT16" s="28">
        <v>8978180</v>
      </c>
      <c r="BU16" s="28" t="s">
        <v>419</v>
      </c>
      <c r="BV16" s="28" t="s">
        <v>383</v>
      </c>
      <c r="BW16" s="29">
        <v>26424</v>
      </c>
      <c r="BX16" s="28" t="s">
        <v>231</v>
      </c>
      <c r="BY16" s="28" t="s">
        <v>232</v>
      </c>
    </row>
    <row r="17" spans="1:79" ht="14.5" x14ac:dyDescent="0.35">
      <c r="B17" s="28">
        <v>12355818</v>
      </c>
      <c r="C17" s="28" t="s">
        <v>330</v>
      </c>
      <c r="D17" s="28" t="s">
        <v>275</v>
      </c>
      <c r="E17" s="28" t="s">
        <v>284</v>
      </c>
      <c r="F17" s="29">
        <v>26424</v>
      </c>
      <c r="G17" s="33">
        <f t="shared" si="0"/>
        <v>46.087671232876716</v>
      </c>
      <c r="H17" s="28">
        <v>87979846</v>
      </c>
      <c r="I17" s="28" t="s">
        <v>187</v>
      </c>
      <c r="J17" s="28" t="s">
        <v>297</v>
      </c>
      <c r="K17" s="29">
        <v>42857</v>
      </c>
      <c r="L17" s="28">
        <v>98790651</v>
      </c>
      <c r="M17" s="28" t="s">
        <v>190</v>
      </c>
      <c r="N17" s="28">
        <v>48000</v>
      </c>
      <c r="O17" t="s">
        <v>195</v>
      </c>
      <c r="P17" t="s">
        <v>195</v>
      </c>
      <c r="Q17" s="29">
        <v>42859</v>
      </c>
      <c r="R17" s="29">
        <f>Q17+3</f>
        <v>42862</v>
      </c>
      <c r="S17" s="28" t="s">
        <v>204</v>
      </c>
      <c r="T17" s="28" t="s">
        <v>203</v>
      </c>
      <c r="U17" s="29">
        <f>Q17-2</f>
        <v>42857</v>
      </c>
      <c r="V17" s="29">
        <v>42859</v>
      </c>
      <c r="W17" s="33">
        <f t="shared" si="2"/>
        <v>2</v>
      </c>
      <c r="X17" s="28">
        <f>0.69*N17</f>
        <v>33120</v>
      </c>
      <c r="Y17" s="28">
        <v>78654671</v>
      </c>
      <c r="AA17" t="s">
        <v>213</v>
      </c>
      <c r="AB17" t="s">
        <v>213</v>
      </c>
      <c r="AG17" t="s">
        <v>213</v>
      </c>
      <c r="AI17" s="28" t="s">
        <v>133</v>
      </c>
      <c r="AU17" s="28" t="s">
        <v>226</v>
      </c>
      <c r="AW17" s="28" t="s">
        <v>227</v>
      </c>
      <c r="AX17" s="28" t="s">
        <v>185</v>
      </c>
      <c r="BC17" s="28" t="s">
        <v>226</v>
      </c>
      <c r="BL17" s="28" t="s">
        <v>228</v>
      </c>
      <c r="BN17" s="28" t="s">
        <v>229</v>
      </c>
      <c r="BO17" s="28" t="s">
        <v>401</v>
      </c>
      <c r="BT17" s="28">
        <v>8978392</v>
      </c>
      <c r="BU17" s="30" t="s">
        <v>420</v>
      </c>
      <c r="BV17" s="28" t="s">
        <v>330</v>
      </c>
      <c r="BW17" s="29">
        <v>26424</v>
      </c>
      <c r="BX17" s="28" t="s">
        <v>528</v>
      </c>
      <c r="BY17" s="28" t="s">
        <v>232</v>
      </c>
    </row>
    <row r="18" spans="1:79" ht="52" x14ac:dyDescent="0.35">
      <c r="A18" s="35" t="s">
        <v>395</v>
      </c>
      <c r="B18" s="30">
        <v>12344478</v>
      </c>
      <c r="C18" s="30" t="s">
        <v>385</v>
      </c>
      <c r="D18" s="30" t="s">
        <v>268</v>
      </c>
      <c r="E18" s="30" t="s">
        <v>289</v>
      </c>
      <c r="F18" s="31">
        <v>23870</v>
      </c>
      <c r="G18" s="34">
        <f t="shared" si="0"/>
        <v>53.084931506849315</v>
      </c>
      <c r="H18" s="30">
        <v>87978298</v>
      </c>
      <c r="I18" s="30" t="s">
        <v>187</v>
      </c>
      <c r="J18" s="30" t="s">
        <v>188</v>
      </c>
      <c r="K18" s="31">
        <v>42987</v>
      </c>
      <c r="L18" s="30">
        <v>98790291</v>
      </c>
      <c r="M18" s="30" t="s">
        <v>190</v>
      </c>
      <c r="N18" s="30">
        <v>96000</v>
      </c>
      <c r="O18" s="32" t="s">
        <v>201</v>
      </c>
      <c r="P18" s="32" t="s">
        <v>201</v>
      </c>
      <c r="Q18" s="31">
        <v>42989</v>
      </c>
      <c r="R18" s="31">
        <v>42870</v>
      </c>
      <c r="S18" s="30" t="s">
        <v>204</v>
      </c>
      <c r="T18" s="30" t="s">
        <v>203</v>
      </c>
      <c r="U18" s="29">
        <f>Q18-2</f>
        <v>42987</v>
      </c>
      <c r="V18" s="29">
        <f>U18+7</f>
        <v>42994</v>
      </c>
      <c r="W18" s="33">
        <f t="shared" si="2"/>
        <v>7</v>
      </c>
      <c r="X18" s="28">
        <f>0.8*N18</f>
        <v>76800</v>
      </c>
      <c r="Y18" s="30">
        <v>78654713</v>
      </c>
      <c r="Z18" s="30"/>
      <c r="AA18" s="32" t="s">
        <v>213</v>
      </c>
      <c r="AB18" s="32" t="s">
        <v>213</v>
      </c>
      <c r="AC18" s="30"/>
      <c r="AD18" s="30"/>
      <c r="AE18" s="30"/>
      <c r="AF18" s="30"/>
      <c r="AG18" s="32" t="s">
        <v>219</v>
      </c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 t="s">
        <v>233</v>
      </c>
      <c r="AV18" s="30"/>
      <c r="AW18" s="30" t="s">
        <v>227</v>
      </c>
      <c r="AX18" s="30" t="s">
        <v>251</v>
      </c>
      <c r="AY18" s="30"/>
      <c r="AZ18" s="30"/>
      <c r="BA18" s="30"/>
      <c r="BB18" s="30"/>
      <c r="BC18" s="30" t="s">
        <v>233</v>
      </c>
      <c r="BD18" s="30"/>
      <c r="BE18" s="30"/>
      <c r="BF18" s="30"/>
      <c r="BG18" s="30"/>
      <c r="BH18" s="30"/>
      <c r="BI18" s="30"/>
      <c r="BJ18" s="30"/>
      <c r="BK18" s="30"/>
      <c r="BL18" s="30" t="s">
        <v>228</v>
      </c>
      <c r="BM18" s="30"/>
      <c r="BN18" s="30" t="s">
        <v>229</v>
      </c>
      <c r="BO18" s="28" t="s">
        <v>399</v>
      </c>
      <c r="BP18" s="30"/>
      <c r="BQ18" s="30"/>
      <c r="BR18" s="30"/>
      <c r="BS18" s="30"/>
      <c r="BT18" s="30">
        <v>8978074</v>
      </c>
      <c r="BU18" s="28" t="s">
        <v>421</v>
      </c>
      <c r="BV18" s="30" t="s">
        <v>385</v>
      </c>
      <c r="BW18" s="31">
        <v>31902</v>
      </c>
      <c r="BX18" s="30" t="s">
        <v>231</v>
      </c>
      <c r="BY18" s="30" t="s">
        <v>232</v>
      </c>
      <c r="BZ18" s="30" t="s">
        <v>133</v>
      </c>
      <c r="CA18" s="30"/>
    </row>
    <row r="19" spans="1:79" ht="14.5" x14ac:dyDescent="0.35">
      <c r="B19" s="28">
        <v>12365898</v>
      </c>
      <c r="C19" s="28" t="s">
        <v>362</v>
      </c>
      <c r="D19" s="28" t="s">
        <v>257</v>
      </c>
      <c r="E19" s="28" t="s">
        <v>276</v>
      </c>
      <c r="F19" s="29">
        <v>26424</v>
      </c>
      <c r="G19" s="33">
        <f t="shared" si="0"/>
        <v>46.087671232876716</v>
      </c>
      <c r="H19" s="28">
        <v>87981222</v>
      </c>
      <c r="I19" s="28" t="s">
        <v>187</v>
      </c>
      <c r="J19" s="28" t="s">
        <v>297</v>
      </c>
      <c r="K19" s="29">
        <v>42857</v>
      </c>
      <c r="L19" s="28">
        <v>98790971</v>
      </c>
      <c r="M19" s="28" t="s">
        <v>190</v>
      </c>
      <c r="N19" s="28">
        <v>48000</v>
      </c>
      <c r="O19" t="s">
        <v>195</v>
      </c>
      <c r="P19" t="s">
        <v>195</v>
      </c>
      <c r="Q19" s="29">
        <v>42859</v>
      </c>
      <c r="R19" s="29">
        <f>Q19+3</f>
        <v>42862</v>
      </c>
      <c r="S19" s="28" t="s">
        <v>204</v>
      </c>
      <c r="T19" s="28" t="s">
        <v>203</v>
      </c>
      <c r="U19" s="29">
        <f>Q19-3</f>
        <v>42856</v>
      </c>
      <c r="V19" s="29">
        <f>U19+2</f>
        <v>42858</v>
      </c>
      <c r="W19" s="33">
        <f t="shared" si="2"/>
        <v>2</v>
      </c>
      <c r="X19" s="28">
        <f>0.9*N19</f>
        <v>43200</v>
      </c>
      <c r="Y19" s="28">
        <v>78654671</v>
      </c>
      <c r="AA19" t="s">
        <v>213</v>
      </c>
      <c r="AB19" t="s">
        <v>213</v>
      </c>
      <c r="AG19" t="s">
        <v>213</v>
      </c>
      <c r="AI19" s="28" t="s">
        <v>133</v>
      </c>
      <c r="AU19" s="28" t="s">
        <v>226</v>
      </c>
      <c r="AW19" s="28" t="s">
        <v>227</v>
      </c>
      <c r="AX19" s="28" t="s">
        <v>185</v>
      </c>
      <c r="BC19" s="28" t="s">
        <v>226</v>
      </c>
      <c r="BL19" s="28" t="s">
        <v>228</v>
      </c>
      <c r="BN19" s="28" t="s">
        <v>229</v>
      </c>
      <c r="BO19" s="28" t="s">
        <v>400</v>
      </c>
      <c r="BT19" s="28">
        <v>8978392</v>
      </c>
      <c r="BU19" s="30" t="s">
        <v>422</v>
      </c>
      <c r="BV19" s="28" t="s">
        <v>362</v>
      </c>
      <c r="BW19" s="29">
        <v>26424</v>
      </c>
      <c r="BX19" s="28" t="s">
        <v>528</v>
      </c>
      <c r="BY19" s="28" t="s">
        <v>232</v>
      </c>
    </row>
    <row r="20" spans="1:79" ht="14.5" x14ac:dyDescent="0.35">
      <c r="B20" s="28">
        <v>12363378</v>
      </c>
      <c r="C20" s="28" t="s">
        <v>354</v>
      </c>
      <c r="D20" s="28" t="s">
        <v>238</v>
      </c>
      <c r="E20" s="28" t="s">
        <v>253</v>
      </c>
      <c r="F20" s="29">
        <v>24235</v>
      </c>
      <c r="G20" s="33">
        <f t="shared" si="0"/>
        <v>52.084931506849315</v>
      </c>
      <c r="H20" s="28">
        <v>87980878</v>
      </c>
      <c r="I20" s="28" t="s">
        <v>187</v>
      </c>
      <c r="J20" s="28" t="s">
        <v>297</v>
      </c>
      <c r="K20" s="29">
        <v>42864</v>
      </c>
      <c r="L20" s="28">
        <v>98790891</v>
      </c>
      <c r="M20" s="28" t="s">
        <v>190</v>
      </c>
      <c r="N20" s="28">
        <v>48000</v>
      </c>
      <c r="O20" t="s">
        <v>199</v>
      </c>
      <c r="P20" t="s">
        <v>199</v>
      </c>
      <c r="Q20" s="29">
        <v>42866</v>
      </c>
      <c r="R20" s="29"/>
      <c r="U20" s="29">
        <f>Q20-2</f>
        <v>42864</v>
      </c>
      <c r="V20" s="29">
        <f>U20+2</f>
        <v>42866</v>
      </c>
      <c r="W20" s="33">
        <f t="shared" si="2"/>
        <v>2</v>
      </c>
      <c r="X20" s="28">
        <f>0.75*N20</f>
        <v>36000</v>
      </c>
      <c r="Y20" s="28">
        <v>78654699</v>
      </c>
      <c r="AA20" t="s">
        <v>216</v>
      </c>
      <c r="AB20" t="s">
        <v>216</v>
      </c>
      <c r="AG20" t="s">
        <v>216</v>
      </c>
      <c r="AU20" s="28" t="s">
        <v>234</v>
      </c>
      <c r="AW20" s="28" t="s">
        <v>236</v>
      </c>
      <c r="AX20" s="28" t="s">
        <v>238</v>
      </c>
      <c r="BC20" s="28" t="s">
        <v>234</v>
      </c>
      <c r="BL20" s="28" t="s">
        <v>228</v>
      </c>
      <c r="BN20" s="28" t="s">
        <v>243</v>
      </c>
      <c r="BO20" s="28" t="s">
        <v>401</v>
      </c>
      <c r="BT20" s="28">
        <v>8978180</v>
      </c>
      <c r="BU20" s="28" t="s">
        <v>423</v>
      </c>
      <c r="BV20" s="28" t="s">
        <v>354</v>
      </c>
      <c r="BW20" s="29">
        <v>26424</v>
      </c>
      <c r="BX20" s="28" t="s">
        <v>528</v>
      </c>
      <c r="BY20" s="28" t="s">
        <v>232</v>
      </c>
    </row>
    <row r="21" spans="1:79" ht="14.5" x14ac:dyDescent="0.35">
      <c r="B21" s="28">
        <v>12367788</v>
      </c>
      <c r="C21" s="28" t="s">
        <v>368</v>
      </c>
      <c r="D21" s="28" t="s">
        <v>260</v>
      </c>
      <c r="E21" s="28" t="s">
        <v>279</v>
      </c>
      <c r="F21" s="29">
        <v>26424</v>
      </c>
      <c r="G21" s="33">
        <f t="shared" si="0"/>
        <v>46.087671232876716</v>
      </c>
      <c r="H21" s="28">
        <v>87981480</v>
      </c>
      <c r="I21" s="28" t="s">
        <v>187</v>
      </c>
      <c r="J21" s="28" t="s">
        <v>297</v>
      </c>
      <c r="K21" s="29">
        <v>42857</v>
      </c>
      <c r="L21" s="28">
        <v>98791031</v>
      </c>
      <c r="M21" s="28" t="s">
        <v>190</v>
      </c>
      <c r="N21" s="28">
        <v>48000</v>
      </c>
      <c r="O21" t="s">
        <v>195</v>
      </c>
      <c r="P21" t="s">
        <v>195</v>
      </c>
      <c r="Q21" s="29">
        <v>42859</v>
      </c>
      <c r="R21" s="29">
        <f>Q21+3</f>
        <v>42862</v>
      </c>
      <c r="S21" s="28" t="s">
        <v>204</v>
      </c>
      <c r="T21" s="28" t="s">
        <v>203</v>
      </c>
      <c r="U21" s="29">
        <f>Q21-2</f>
        <v>42857</v>
      </c>
      <c r="V21" s="29">
        <f>U21+3</f>
        <v>42860</v>
      </c>
      <c r="W21" s="33">
        <f t="shared" si="2"/>
        <v>3</v>
      </c>
      <c r="X21" s="28">
        <f>0.75*N21</f>
        <v>36000</v>
      </c>
      <c r="Y21" s="28">
        <v>78654671</v>
      </c>
      <c r="AA21" t="s">
        <v>213</v>
      </c>
      <c r="AB21" t="s">
        <v>213</v>
      </c>
      <c r="AG21" t="s">
        <v>213</v>
      </c>
      <c r="AI21" s="28" t="s">
        <v>133</v>
      </c>
      <c r="AU21" s="28" t="s">
        <v>226</v>
      </c>
      <c r="AW21" s="28" t="s">
        <v>227</v>
      </c>
      <c r="AX21" s="28" t="s">
        <v>185</v>
      </c>
      <c r="BC21" s="28" t="s">
        <v>226</v>
      </c>
      <c r="BL21" s="28" t="s">
        <v>228</v>
      </c>
      <c r="BN21" s="28" t="s">
        <v>229</v>
      </c>
      <c r="BO21" s="28" t="s">
        <v>397</v>
      </c>
      <c r="BT21" s="28">
        <v>8978392</v>
      </c>
      <c r="BU21" s="30" t="s">
        <v>424</v>
      </c>
      <c r="BV21" s="28" t="s">
        <v>368</v>
      </c>
      <c r="BW21" s="29">
        <v>26424</v>
      </c>
      <c r="BX21" s="28" t="s">
        <v>528</v>
      </c>
      <c r="BY21" s="28" t="s">
        <v>232</v>
      </c>
    </row>
    <row r="22" spans="1:79" ht="52" x14ac:dyDescent="0.35">
      <c r="A22" s="35" t="s">
        <v>395</v>
      </c>
      <c r="B22" s="30">
        <v>12341958</v>
      </c>
      <c r="C22" s="30" t="s">
        <v>381</v>
      </c>
      <c r="D22" s="30" t="s">
        <v>265</v>
      </c>
      <c r="E22" s="30" t="s">
        <v>286</v>
      </c>
      <c r="F22" s="29">
        <v>30444</v>
      </c>
      <c r="G22" s="33">
        <f t="shared" si="0"/>
        <v>35.073972602739723</v>
      </c>
      <c r="H22" s="30">
        <v>87977954</v>
      </c>
      <c r="I22" s="30" t="s">
        <v>187</v>
      </c>
      <c r="J22" s="30" t="s">
        <v>188</v>
      </c>
      <c r="K22" s="31">
        <v>42918</v>
      </c>
      <c r="L22" s="30">
        <v>98790211</v>
      </c>
      <c r="M22" s="30" t="s">
        <v>190</v>
      </c>
      <c r="N22" s="30">
        <v>107000</v>
      </c>
      <c r="O22" s="32" t="s">
        <v>197</v>
      </c>
      <c r="P22" s="32" t="s">
        <v>197</v>
      </c>
      <c r="Q22" s="31">
        <v>42920</v>
      </c>
      <c r="R22" s="31"/>
      <c r="S22" s="30"/>
      <c r="T22" s="30"/>
      <c r="U22" s="29">
        <f>Q22-2</f>
        <v>42918</v>
      </c>
      <c r="V22" s="29">
        <f>U22+7</f>
        <v>42925</v>
      </c>
      <c r="W22" s="33">
        <f t="shared" si="2"/>
        <v>7</v>
      </c>
      <c r="X22" s="28">
        <f>0.9*N22</f>
        <v>96300</v>
      </c>
      <c r="Y22" s="30">
        <v>78654685</v>
      </c>
      <c r="Z22" s="30"/>
      <c r="AA22" s="32" t="s">
        <v>208</v>
      </c>
      <c r="AB22" s="32" t="s">
        <v>208</v>
      </c>
      <c r="AC22" s="30"/>
      <c r="AD22" s="30"/>
      <c r="AE22" s="30"/>
      <c r="AF22" s="30"/>
      <c r="AG22" s="32" t="s">
        <v>208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 t="s">
        <v>234</v>
      </c>
      <c r="AV22" s="30"/>
      <c r="AW22" s="30" t="s">
        <v>236</v>
      </c>
      <c r="AX22" s="30" t="s">
        <v>250</v>
      </c>
      <c r="AY22" s="30"/>
      <c r="AZ22" s="30"/>
      <c r="BA22" s="30"/>
      <c r="BB22" s="30"/>
      <c r="BC22" s="30" t="s">
        <v>234</v>
      </c>
      <c r="BD22" s="30"/>
      <c r="BE22" s="30"/>
      <c r="BF22" s="30"/>
      <c r="BG22" s="30"/>
      <c r="BH22" s="30"/>
      <c r="BI22" s="30"/>
      <c r="BJ22" s="30"/>
      <c r="BK22" s="30"/>
      <c r="BL22" s="30" t="s">
        <v>228</v>
      </c>
      <c r="BM22" s="30"/>
      <c r="BN22" s="30" t="s">
        <v>242</v>
      </c>
      <c r="BO22" s="36" t="s">
        <v>398</v>
      </c>
      <c r="BP22" s="30"/>
      <c r="BQ22" s="30"/>
      <c r="BR22" s="30"/>
      <c r="BS22" s="30"/>
      <c r="BT22" s="30">
        <v>8978286</v>
      </c>
      <c r="BU22" s="28" t="s">
        <v>425</v>
      </c>
      <c r="BV22" s="30" t="s">
        <v>381</v>
      </c>
      <c r="BW22" s="31">
        <v>30076</v>
      </c>
      <c r="BX22" s="30" t="s">
        <v>231</v>
      </c>
      <c r="BY22" s="30" t="s">
        <v>232</v>
      </c>
      <c r="BZ22" s="30" t="s">
        <v>133</v>
      </c>
      <c r="CA22" s="30"/>
    </row>
    <row r="23" spans="1:79" ht="14.5" x14ac:dyDescent="0.35">
      <c r="B23" s="28">
        <v>12312348</v>
      </c>
      <c r="C23" s="28" t="s">
        <v>184</v>
      </c>
      <c r="D23" s="28" t="s">
        <v>185</v>
      </c>
      <c r="E23" s="28" t="s">
        <v>186</v>
      </c>
      <c r="F23" s="29">
        <v>26424</v>
      </c>
      <c r="G23" s="33">
        <f t="shared" si="0"/>
        <v>46.087671232876716</v>
      </c>
      <c r="H23" s="28">
        <v>87973912</v>
      </c>
      <c r="I23" s="28" t="s">
        <v>187</v>
      </c>
      <c r="J23" s="28" t="s">
        <v>188</v>
      </c>
      <c r="K23" s="29">
        <v>42857</v>
      </c>
      <c r="L23" s="28">
        <v>98789271</v>
      </c>
      <c r="M23" s="28" t="s">
        <v>190</v>
      </c>
      <c r="N23" s="28">
        <v>48000</v>
      </c>
      <c r="O23" t="s">
        <v>195</v>
      </c>
      <c r="P23" t="s">
        <v>195</v>
      </c>
      <c r="Q23" s="29">
        <v>42859</v>
      </c>
      <c r="R23" s="29">
        <f>Q23+3</f>
        <v>42862</v>
      </c>
      <c r="S23" s="28" t="s">
        <v>204</v>
      </c>
      <c r="T23" s="28" t="s">
        <v>203</v>
      </c>
      <c r="U23" s="29">
        <f>Q23-3</f>
        <v>42856</v>
      </c>
      <c r="V23" s="29">
        <f>U23+2</f>
        <v>42858</v>
      </c>
      <c r="W23" s="33">
        <f t="shared" si="2"/>
        <v>2</v>
      </c>
      <c r="X23" s="28">
        <f>0.69*N23</f>
        <v>33120</v>
      </c>
      <c r="Y23" s="28">
        <v>78654671</v>
      </c>
      <c r="AA23" t="s">
        <v>213</v>
      </c>
      <c r="AB23" t="s">
        <v>213</v>
      </c>
      <c r="AG23" t="s">
        <v>213</v>
      </c>
      <c r="AI23" s="28" t="s">
        <v>133</v>
      </c>
      <c r="AU23" s="28" t="s">
        <v>226</v>
      </c>
      <c r="AW23" s="28" t="s">
        <v>227</v>
      </c>
      <c r="AX23" s="28" t="s">
        <v>185</v>
      </c>
      <c r="BC23" s="28" t="s">
        <v>226</v>
      </c>
      <c r="BL23" s="28" t="s">
        <v>228</v>
      </c>
      <c r="BN23" s="28" t="s">
        <v>229</v>
      </c>
      <c r="BO23" s="28" t="s">
        <v>399</v>
      </c>
      <c r="BT23" s="28">
        <v>8978392</v>
      </c>
      <c r="BU23" s="30" t="s">
        <v>426</v>
      </c>
      <c r="BV23" s="28" t="s">
        <v>184</v>
      </c>
      <c r="BW23" s="29">
        <v>26424</v>
      </c>
      <c r="BX23" s="28" t="s">
        <v>231</v>
      </c>
      <c r="BY23" s="28" t="s">
        <v>232</v>
      </c>
    </row>
    <row r="24" spans="1:79" ht="14.5" x14ac:dyDescent="0.35">
      <c r="B24" s="28">
        <v>12358338</v>
      </c>
      <c r="C24" s="28" t="s">
        <v>338</v>
      </c>
      <c r="D24" s="28" t="s">
        <v>267</v>
      </c>
      <c r="E24" s="28" t="s">
        <v>288</v>
      </c>
      <c r="F24" s="29">
        <v>24235</v>
      </c>
      <c r="G24" s="33">
        <f t="shared" si="0"/>
        <v>52.084931506849315</v>
      </c>
      <c r="H24" s="28">
        <v>87980190</v>
      </c>
      <c r="I24" s="28" t="s">
        <v>187</v>
      </c>
      <c r="J24" s="28" t="s">
        <v>297</v>
      </c>
      <c r="K24" s="29">
        <v>42864</v>
      </c>
      <c r="L24" s="28">
        <v>98790731</v>
      </c>
      <c r="M24" s="28" t="s">
        <v>190</v>
      </c>
      <c r="N24" s="28">
        <v>48000</v>
      </c>
      <c r="O24" t="s">
        <v>199</v>
      </c>
      <c r="P24" t="s">
        <v>199</v>
      </c>
      <c r="Q24" s="29">
        <v>42866</v>
      </c>
      <c r="R24" s="29"/>
      <c r="U24" s="29">
        <f>Q24-2</f>
        <v>42864</v>
      </c>
      <c r="V24" s="29">
        <f>U24+2</f>
        <v>42866</v>
      </c>
      <c r="W24" s="33">
        <f t="shared" si="2"/>
        <v>2</v>
      </c>
      <c r="X24" s="28">
        <f>0.8*N24</f>
        <v>38400</v>
      </c>
      <c r="Y24" s="28">
        <v>78654699</v>
      </c>
      <c r="AA24" t="s">
        <v>216</v>
      </c>
      <c r="AB24" t="s">
        <v>216</v>
      </c>
      <c r="AG24" t="s">
        <v>216</v>
      </c>
      <c r="AU24" s="28" t="s">
        <v>234</v>
      </c>
      <c r="AW24" s="28" t="s">
        <v>236</v>
      </c>
      <c r="AX24" s="28" t="s">
        <v>238</v>
      </c>
      <c r="BC24" s="28" t="s">
        <v>234</v>
      </c>
      <c r="BL24" s="28" t="s">
        <v>228</v>
      </c>
      <c r="BN24" s="28" t="s">
        <v>243</v>
      </c>
      <c r="BO24" s="28" t="s">
        <v>400</v>
      </c>
      <c r="BT24" s="28">
        <v>8978180</v>
      </c>
      <c r="BU24" s="28" t="s">
        <v>427</v>
      </c>
      <c r="BV24" s="28" t="s">
        <v>338</v>
      </c>
      <c r="BW24" s="29">
        <v>26424</v>
      </c>
      <c r="BX24" s="28" t="s">
        <v>528</v>
      </c>
      <c r="BY24" s="28" t="s">
        <v>232</v>
      </c>
    </row>
    <row r="25" spans="1:79" ht="14.5" x14ac:dyDescent="0.35">
      <c r="B25" s="28">
        <v>12338178</v>
      </c>
      <c r="C25" s="28" t="s">
        <v>369</v>
      </c>
      <c r="D25" s="28" t="s">
        <v>261</v>
      </c>
      <c r="E25" s="28" t="s">
        <v>280</v>
      </c>
      <c r="F25" s="29">
        <v>26061</v>
      </c>
      <c r="G25" s="33">
        <f t="shared" si="0"/>
        <v>47.082191780821915</v>
      </c>
      <c r="H25" s="28">
        <v>87977438</v>
      </c>
      <c r="I25" s="28" t="s">
        <v>187</v>
      </c>
      <c r="J25" s="28" t="s">
        <v>188</v>
      </c>
      <c r="K25" s="29">
        <v>42864</v>
      </c>
      <c r="L25" s="28">
        <v>98790091</v>
      </c>
      <c r="M25" s="28" t="s">
        <v>190</v>
      </c>
      <c r="N25" s="28">
        <v>48000</v>
      </c>
      <c r="O25" t="s">
        <v>199</v>
      </c>
      <c r="P25" t="s">
        <v>199</v>
      </c>
      <c r="Q25" s="29">
        <v>42866</v>
      </c>
      <c r="R25" s="29"/>
      <c r="U25" s="29">
        <f>Q25-2</f>
        <v>42864</v>
      </c>
      <c r="V25" s="29">
        <f>U25+3</f>
        <v>42867</v>
      </c>
      <c r="W25" s="33">
        <f t="shared" si="2"/>
        <v>3</v>
      </c>
      <c r="X25" s="28">
        <f>0.69*N25</f>
        <v>33120</v>
      </c>
      <c r="Y25" s="28">
        <v>78654699</v>
      </c>
      <c r="AA25" t="s">
        <v>216</v>
      </c>
      <c r="AB25" t="s">
        <v>216</v>
      </c>
      <c r="AG25" t="s">
        <v>216</v>
      </c>
      <c r="AU25" s="28" t="s">
        <v>234</v>
      </c>
      <c r="AW25" s="28" t="s">
        <v>236</v>
      </c>
      <c r="AX25" s="28" t="s">
        <v>238</v>
      </c>
      <c r="BC25" s="28" t="s">
        <v>234</v>
      </c>
      <c r="BL25" s="28" t="s">
        <v>228</v>
      </c>
      <c r="BN25" s="28" t="s">
        <v>243</v>
      </c>
      <c r="BO25" s="28" t="s">
        <v>401</v>
      </c>
      <c r="BT25" s="28">
        <v>8978180</v>
      </c>
      <c r="BU25" s="30" t="s">
        <v>428</v>
      </c>
      <c r="BV25" s="28" t="s">
        <v>369</v>
      </c>
      <c r="BW25" s="29">
        <v>26424</v>
      </c>
      <c r="BX25" s="28" t="s">
        <v>231</v>
      </c>
      <c r="BY25" s="28" t="s">
        <v>232</v>
      </c>
    </row>
    <row r="26" spans="1:79" ht="14.5" x14ac:dyDescent="0.35">
      <c r="B26" s="28">
        <v>12350778</v>
      </c>
      <c r="C26" s="28" t="s">
        <v>314</v>
      </c>
      <c r="D26" s="28" t="s">
        <v>257</v>
      </c>
      <c r="E26" s="28" t="s">
        <v>276</v>
      </c>
      <c r="F26" s="29">
        <v>26424</v>
      </c>
      <c r="G26" s="33">
        <f t="shared" si="0"/>
        <v>46.087671232876716</v>
      </c>
      <c r="H26" s="28">
        <v>87979158</v>
      </c>
      <c r="I26" s="28" t="s">
        <v>187</v>
      </c>
      <c r="J26" s="28" t="s">
        <v>297</v>
      </c>
      <c r="K26" s="29">
        <v>42857</v>
      </c>
      <c r="L26" s="28">
        <v>98790491</v>
      </c>
      <c r="M26" s="28" t="s">
        <v>190</v>
      </c>
      <c r="N26" s="28">
        <v>79342</v>
      </c>
      <c r="O26" t="s">
        <v>195</v>
      </c>
      <c r="P26" t="s">
        <v>195</v>
      </c>
      <c r="Q26" s="29">
        <v>42859</v>
      </c>
      <c r="R26" s="29">
        <f>Q26+3</f>
        <v>42862</v>
      </c>
      <c r="S26" s="28" t="s">
        <v>204</v>
      </c>
      <c r="T26" s="28" t="s">
        <v>203</v>
      </c>
      <c r="U26" s="29">
        <f>Q26-2</f>
        <v>42857</v>
      </c>
      <c r="V26" s="29">
        <f>U26+2</f>
        <v>42859</v>
      </c>
      <c r="W26" s="33">
        <f t="shared" si="2"/>
        <v>2</v>
      </c>
      <c r="X26" s="28">
        <f>0.8*N26</f>
        <v>63473.600000000006</v>
      </c>
      <c r="Y26" s="28">
        <v>78654671</v>
      </c>
      <c r="AA26" t="s">
        <v>213</v>
      </c>
      <c r="AB26" t="s">
        <v>213</v>
      </c>
      <c r="AG26" t="s">
        <v>213</v>
      </c>
      <c r="AI26" s="28" t="s">
        <v>133</v>
      </c>
      <c r="AU26" s="28" t="s">
        <v>226</v>
      </c>
      <c r="AW26" s="28" t="s">
        <v>227</v>
      </c>
      <c r="AX26" s="28" t="s">
        <v>185</v>
      </c>
      <c r="BC26" s="28" t="s">
        <v>226</v>
      </c>
      <c r="BL26" s="28" t="s">
        <v>228</v>
      </c>
      <c r="BN26" s="28" t="s">
        <v>229</v>
      </c>
      <c r="BO26" s="28" t="s">
        <v>397</v>
      </c>
      <c r="BT26" s="28">
        <v>8978392</v>
      </c>
      <c r="BU26" s="28" t="s">
        <v>429</v>
      </c>
      <c r="BV26" s="28" t="s">
        <v>314</v>
      </c>
      <c r="BW26" s="29">
        <v>26424</v>
      </c>
      <c r="BX26" s="28" t="s">
        <v>528</v>
      </c>
      <c r="BY26" s="28" t="s">
        <v>232</v>
      </c>
    </row>
    <row r="27" spans="1:79" ht="14.5" x14ac:dyDescent="0.35">
      <c r="B27" s="28">
        <v>12360858</v>
      </c>
      <c r="C27" s="28" t="s">
        <v>346</v>
      </c>
      <c r="D27" s="28" t="s">
        <v>270</v>
      </c>
      <c r="E27" s="28" t="s">
        <v>291</v>
      </c>
      <c r="F27" s="29">
        <v>26424</v>
      </c>
      <c r="G27" s="33">
        <f t="shared" si="0"/>
        <v>46.087671232876716</v>
      </c>
      <c r="H27" s="28">
        <v>87980534</v>
      </c>
      <c r="I27" s="28" t="s">
        <v>187</v>
      </c>
      <c r="J27" s="28" t="s">
        <v>297</v>
      </c>
      <c r="K27" s="29">
        <v>42857</v>
      </c>
      <c r="L27" s="28">
        <v>98790811</v>
      </c>
      <c r="M27" s="28" t="s">
        <v>190</v>
      </c>
      <c r="N27" s="28">
        <v>48000</v>
      </c>
      <c r="O27" t="s">
        <v>195</v>
      </c>
      <c r="P27" t="s">
        <v>195</v>
      </c>
      <c r="Q27" s="29">
        <v>42859</v>
      </c>
      <c r="R27" s="29">
        <f>Q27+3</f>
        <v>42862</v>
      </c>
      <c r="S27" s="28" t="s">
        <v>204</v>
      </c>
      <c r="T27" s="28" t="s">
        <v>203</v>
      </c>
      <c r="U27" s="29">
        <f>Q27-2</f>
        <v>42857</v>
      </c>
      <c r="V27" s="29">
        <f>U27+2</f>
        <v>42859</v>
      </c>
      <c r="W27" s="33">
        <f t="shared" si="2"/>
        <v>2</v>
      </c>
      <c r="X27" s="28">
        <f>0.75*N27</f>
        <v>36000</v>
      </c>
      <c r="Y27" s="28">
        <v>78654671</v>
      </c>
      <c r="AA27" t="s">
        <v>213</v>
      </c>
      <c r="AB27" t="s">
        <v>213</v>
      </c>
      <c r="AG27" t="s">
        <v>213</v>
      </c>
      <c r="AI27" s="28" t="s">
        <v>133</v>
      </c>
      <c r="AU27" s="28" t="s">
        <v>226</v>
      </c>
      <c r="AW27" s="28" t="s">
        <v>227</v>
      </c>
      <c r="AX27" s="28" t="s">
        <v>185</v>
      </c>
      <c r="BC27" s="28" t="s">
        <v>226</v>
      </c>
      <c r="BL27" s="28" t="s">
        <v>228</v>
      </c>
      <c r="BN27" s="28" t="s">
        <v>229</v>
      </c>
      <c r="BO27" s="36" t="s">
        <v>398</v>
      </c>
      <c r="BT27" s="28">
        <v>8978392</v>
      </c>
      <c r="BU27" s="30" t="s">
        <v>430</v>
      </c>
      <c r="BV27" s="28" t="s">
        <v>346</v>
      </c>
      <c r="BW27" s="29">
        <v>26424</v>
      </c>
      <c r="BX27" s="28" t="s">
        <v>528</v>
      </c>
      <c r="BY27" s="28" t="s">
        <v>232</v>
      </c>
    </row>
    <row r="28" spans="1:79" ht="14.5" x14ac:dyDescent="0.35">
      <c r="B28" s="28">
        <v>12345738</v>
      </c>
      <c r="C28" s="28" t="s">
        <v>298</v>
      </c>
      <c r="D28" s="28" t="s">
        <v>270</v>
      </c>
      <c r="E28" s="28" t="s">
        <v>291</v>
      </c>
      <c r="F28" s="29">
        <v>25331</v>
      </c>
      <c r="G28" s="33">
        <f t="shared" si="0"/>
        <v>49.082191780821915</v>
      </c>
      <c r="H28" s="28">
        <v>87978470</v>
      </c>
      <c r="I28" s="28" t="s">
        <v>187</v>
      </c>
      <c r="J28" s="28" t="s">
        <v>297</v>
      </c>
      <c r="K28" s="29">
        <v>42857</v>
      </c>
      <c r="L28" s="28">
        <v>98790331</v>
      </c>
      <c r="M28" s="28" t="s">
        <v>190</v>
      </c>
      <c r="N28" s="28">
        <v>52462</v>
      </c>
      <c r="O28" t="s">
        <v>195</v>
      </c>
      <c r="P28" t="s">
        <v>195</v>
      </c>
      <c r="Q28" s="29">
        <v>42859</v>
      </c>
      <c r="R28" s="29">
        <f>Q28+3</f>
        <v>42862</v>
      </c>
      <c r="S28" s="28" t="s">
        <v>204</v>
      </c>
      <c r="T28" s="28" t="s">
        <v>203</v>
      </c>
      <c r="U28" s="29">
        <f>Q28-3</f>
        <v>42856</v>
      </c>
      <c r="V28" s="29">
        <f>U28+2</f>
        <v>42858</v>
      </c>
      <c r="W28" s="33">
        <f t="shared" si="2"/>
        <v>2</v>
      </c>
      <c r="X28" s="28">
        <f>0.75*N28</f>
        <v>39346.5</v>
      </c>
      <c r="Y28" s="28">
        <v>78654671</v>
      </c>
      <c r="AA28" t="s">
        <v>213</v>
      </c>
      <c r="AB28" t="s">
        <v>213</v>
      </c>
      <c r="AG28" t="s">
        <v>213</v>
      </c>
      <c r="AI28" s="28" t="s">
        <v>133</v>
      </c>
      <c r="AU28" s="28" t="s">
        <v>226</v>
      </c>
      <c r="AW28" s="28" t="s">
        <v>227</v>
      </c>
      <c r="AX28" s="28" t="s">
        <v>185</v>
      </c>
      <c r="BC28" s="28" t="s">
        <v>226</v>
      </c>
      <c r="BL28" s="28" t="s">
        <v>228</v>
      </c>
      <c r="BN28" s="28" t="s">
        <v>229</v>
      </c>
      <c r="BO28" s="28" t="s">
        <v>399</v>
      </c>
      <c r="BT28" s="28">
        <v>8978392</v>
      </c>
      <c r="BU28" s="28" t="s">
        <v>431</v>
      </c>
      <c r="BV28" s="28" t="s">
        <v>298</v>
      </c>
      <c r="BW28" s="29">
        <v>26424</v>
      </c>
      <c r="BX28" s="28" t="s">
        <v>528</v>
      </c>
      <c r="BY28" s="28" t="s">
        <v>232</v>
      </c>
    </row>
    <row r="29" spans="1:79" ht="14.5" x14ac:dyDescent="0.35">
      <c r="B29" s="28">
        <v>12353298</v>
      </c>
      <c r="C29" s="28" t="s">
        <v>322</v>
      </c>
      <c r="D29" s="28" t="s">
        <v>261</v>
      </c>
      <c r="E29" s="28" t="s">
        <v>280</v>
      </c>
      <c r="F29" s="29">
        <v>24235</v>
      </c>
      <c r="G29" s="33">
        <f t="shared" si="0"/>
        <v>52.084931506849315</v>
      </c>
      <c r="H29" s="28">
        <v>87979502</v>
      </c>
      <c r="I29" s="28" t="s">
        <v>187</v>
      </c>
      <c r="J29" s="28" t="s">
        <v>297</v>
      </c>
      <c r="K29" s="29">
        <v>42864</v>
      </c>
      <c r="L29" s="28">
        <v>98790571</v>
      </c>
      <c r="M29" s="28" t="s">
        <v>190</v>
      </c>
      <c r="N29" s="28">
        <v>48000</v>
      </c>
      <c r="O29" t="s">
        <v>199</v>
      </c>
      <c r="P29" t="s">
        <v>199</v>
      </c>
      <c r="Q29" s="29">
        <v>42866</v>
      </c>
      <c r="R29" s="29"/>
      <c r="U29" s="29">
        <f>Q29-3</f>
        <v>42863</v>
      </c>
      <c r="V29" s="29">
        <f>U29+2</f>
        <v>42865</v>
      </c>
      <c r="W29" s="33">
        <f t="shared" si="2"/>
        <v>2</v>
      </c>
      <c r="X29" s="28">
        <f>0.9*N29</f>
        <v>43200</v>
      </c>
      <c r="Y29" s="28">
        <v>78654699</v>
      </c>
      <c r="AA29" t="s">
        <v>216</v>
      </c>
      <c r="AB29" t="s">
        <v>216</v>
      </c>
      <c r="AG29" t="s">
        <v>216</v>
      </c>
      <c r="AU29" s="28" t="s">
        <v>234</v>
      </c>
      <c r="AW29" s="28" t="s">
        <v>236</v>
      </c>
      <c r="AX29" s="28" t="s">
        <v>238</v>
      </c>
      <c r="BC29" s="28" t="s">
        <v>234</v>
      </c>
      <c r="BL29" s="28" t="s">
        <v>228</v>
      </c>
      <c r="BN29" s="28" t="s">
        <v>243</v>
      </c>
      <c r="BO29" s="28" t="s">
        <v>400</v>
      </c>
      <c r="BT29" s="28">
        <v>8978180</v>
      </c>
      <c r="BU29" s="30" t="s">
        <v>432</v>
      </c>
      <c r="BV29" s="28" t="s">
        <v>322</v>
      </c>
      <c r="BW29" s="29">
        <v>26424</v>
      </c>
      <c r="BX29" s="28" t="s">
        <v>528</v>
      </c>
      <c r="BY29" s="28" t="s">
        <v>232</v>
      </c>
    </row>
    <row r="30" spans="1:79" ht="14.5" x14ac:dyDescent="0.35">
      <c r="B30" s="28">
        <v>12340698</v>
      </c>
      <c r="C30" s="28" t="s">
        <v>377</v>
      </c>
      <c r="D30" s="28" t="s">
        <v>275</v>
      </c>
      <c r="E30" s="28" t="s">
        <v>284</v>
      </c>
      <c r="F30" s="29">
        <v>28983</v>
      </c>
      <c r="G30" s="33">
        <f t="shared" si="0"/>
        <v>39.076712328767123</v>
      </c>
      <c r="H30" s="28">
        <v>87977782</v>
      </c>
      <c r="I30" s="28" t="s">
        <v>187</v>
      </c>
      <c r="J30" s="28" t="s">
        <v>188</v>
      </c>
      <c r="K30" s="29">
        <v>42857</v>
      </c>
      <c r="L30" s="28">
        <v>98790171</v>
      </c>
      <c r="M30" s="28" t="s">
        <v>190</v>
      </c>
      <c r="N30" s="28">
        <v>16278</v>
      </c>
      <c r="O30" t="s">
        <v>195</v>
      </c>
      <c r="P30" t="s">
        <v>195</v>
      </c>
      <c r="Q30" s="29">
        <v>42859</v>
      </c>
      <c r="R30" s="29">
        <f>Q30+3</f>
        <v>42862</v>
      </c>
      <c r="S30" s="28" t="s">
        <v>204</v>
      </c>
      <c r="T30" s="28" t="s">
        <v>203</v>
      </c>
      <c r="U30" s="29">
        <f>Q30-3</f>
        <v>42856</v>
      </c>
      <c r="V30" s="29">
        <f>U30+3</f>
        <v>42859</v>
      </c>
      <c r="W30" s="33">
        <f t="shared" si="2"/>
        <v>3</v>
      </c>
      <c r="X30" s="28">
        <f>0.8*N30</f>
        <v>13022.400000000001</v>
      </c>
      <c r="Y30" s="28">
        <v>78654671</v>
      </c>
      <c r="AA30" t="s">
        <v>213</v>
      </c>
      <c r="AB30" t="s">
        <v>213</v>
      </c>
      <c r="AG30" t="s">
        <v>213</v>
      </c>
      <c r="AI30" s="28" t="s">
        <v>133</v>
      </c>
      <c r="AU30" s="28" t="s">
        <v>226</v>
      </c>
      <c r="AW30" s="28" t="s">
        <v>227</v>
      </c>
      <c r="AX30" s="28" t="s">
        <v>185</v>
      </c>
      <c r="BC30" s="28" t="s">
        <v>226</v>
      </c>
      <c r="BL30" s="28" t="s">
        <v>228</v>
      </c>
      <c r="BN30" s="28" t="s">
        <v>229</v>
      </c>
      <c r="BO30" s="28" t="s">
        <v>401</v>
      </c>
      <c r="BT30" s="28">
        <v>8978392</v>
      </c>
      <c r="BU30" s="28" t="s">
        <v>433</v>
      </c>
      <c r="BV30" s="28" t="s">
        <v>377</v>
      </c>
      <c r="BW30" s="29">
        <v>26424</v>
      </c>
      <c r="BX30" s="28" t="s">
        <v>231</v>
      </c>
      <c r="BY30" s="28" t="s">
        <v>232</v>
      </c>
    </row>
    <row r="31" spans="1:79" ht="14.5" x14ac:dyDescent="0.35">
      <c r="B31" s="28">
        <v>12330618</v>
      </c>
      <c r="C31" s="28" t="s">
        <v>345</v>
      </c>
      <c r="D31" s="28" t="s">
        <v>273</v>
      </c>
      <c r="E31" s="28" t="s">
        <v>296</v>
      </c>
      <c r="F31" s="29">
        <v>17295</v>
      </c>
      <c r="G31" s="33">
        <f t="shared" si="0"/>
        <v>71.098630136986301</v>
      </c>
      <c r="H31" s="28">
        <v>87976406</v>
      </c>
      <c r="I31" s="28" t="s">
        <v>187</v>
      </c>
      <c r="J31" s="28" t="s">
        <v>188</v>
      </c>
      <c r="K31" s="29">
        <v>42857</v>
      </c>
      <c r="L31" s="28">
        <v>98789851</v>
      </c>
      <c r="M31" s="28" t="s">
        <v>190</v>
      </c>
      <c r="N31" s="28">
        <v>48000</v>
      </c>
      <c r="O31" t="s">
        <v>195</v>
      </c>
      <c r="P31" t="s">
        <v>195</v>
      </c>
      <c r="Q31" s="29">
        <v>42859</v>
      </c>
      <c r="R31" s="29">
        <f>Q31+3</f>
        <v>42862</v>
      </c>
      <c r="S31" s="28" t="s">
        <v>204</v>
      </c>
      <c r="T31" s="28" t="s">
        <v>203</v>
      </c>
      <c r="U31" s="29">
        <f>Q31-2</f>
        <v>42857</v>
      </c>
      <c r="V31" s="29">
        <f>U31+2</f>
        <v>42859</v>
      </c>
      <c r="W31" s="33">
        <f t="shared" si="2"/>
        <v>2</v>
      </c>
      <c r="X31" s="28">
        <f>0.9*N31</f>
        <v>43200</v>
      </c>
      <c r="Y31" s="28">
        <v>78654671</v>
      </c>
      <c r="AA31" t="s">
        <v>213</v>
      </c>
      <c r="AB31" t="s">
        <v>213</v>
      </c>
      <c r="AG31" t="s">
        <v>213</v>
      </c>
      <c r="AI31" s="28" t="s">
        <v>133</v>
      </c>
      <c r="AU31" s="28" t="s">
        <v>226</v>
      </c>
      <c r="AW31" s="28" t="s">
        <v>227</v>
      </c>
      <c r="AX31" s="28" t="s">
        <v>185</v>
      </c>
      <c r="BC31" s="28" t="s">
        <v>226</v>
      </c>
      <c r="BL31" s="28" t="s">
        <v>228</v>
      </c>
      <c r="BN31" s="28" t="s">
        <v>229</v>
      </c>
      <c r="BO31" s="28" t="s">
        <v>399</v>
      </c>
      <c r="BT31" s="28">
        <v>8978392</v>
      </c>
      <c r="BU31" s="30" t="s">
        <v>434</v>
      </c>
      <c r="BV31" s="28" t="s">
        <v>345</v>
      </c>
      <c r="BW31" s="29">
        <v>26424</v>
      </c>
      <c r="BX31" s="28" t="s">
        <v>231</v>
      </c>
      <c r="BY31" s="28" t="s">
        <v>232</v>
      </c>
    </row>
    <row r="32" spans="1:79" ht="14.5" x14ac:dyDescent="0.35">
      <c r="B32" s="28">
        <v>12319278</v>
      </c>
      <c r="C32" s="28" t="s">
        <v>309</v>
      </c>
      <c r="D32" s="28" t="s">
        <v>260</v>
      </c>
      <c r="E32" s="28" t="s">
        <v>279</v>
      </c>
      <c r="F32" s="29">
        <v>24235</v>
      </c>
      <c r="G32" s="33">
        <f t="shared" si="0"/>
        <v>52.084931506849315</v>
      </c>
      <c r="H32" s="28">
        <v>87974858</v>
      </c>
      <c r="I32" s="28" t="s">
        <v>187</v>
      </c>
      <c r="J32" s="28" t="s">
        <v>188</v>
      </c>
      <c r="K32" s="29">
        <v>42864</v>
      </c>
      <c r="L32" s="28">
        <v>98789491</v>
      </c>
      <c r="M32" s="28" t="s">
        <v>190</v>
      </c>
      <c r="N32" s="28">
        <v>12342</v>
      </c>
      <c r="O32" t="s">
        <v>199</v>
      </c>
      <c r="P32" t="s">
        <v>199</v>
      </c>
      <c r="Q32" s="29">
        <v>42866</v>
      </c>
      <c r="R32" s="29"/>
      <c r="U32" s="29">
        <f>Q32-2</f>
        <v>42864</v>
      </c>
      <c r="V32" s="29">
        <f>U32+2</f>
        <v>42866</v>
      </c>
      <c r="W32" s="33">
        <f t="shared" si="2"/>
        <v>2</v>
      </c>
      <c r="X32" s="28">
        <f>0.75*N32</f>
        <v>9256.5</v>
      </c>
      <c r="Y32" s="28">
        <v>78654699</v>
      </c>
      <c r="AA32" t="s">
        <v>216</v>
      </c>
      <c r="AB32" t="s">
        <v>216</v>
      </c>
      <c r="AG32" t="s">
        <v>216</v>
      </c>
      <c r="AU32" s="28" t="s">
        <v>234</v>
      </c>
      <c r="AW32" s="28" t="s">
        <v>236</v>
      </c>
      <c r="AX32" s="28" t="s">
        <v>238</v>
      </c>
      <c r="BC32" s="28" t="s">
        <v>234</v>
      </c>
      <c r="BL32" s="28" t="s">
        <v>228</v>
      </c>
      <c r="BN32" s="28" t="s">
        <v>243</v>
      </c>
      <c r="BO32" s="28" t="s">
        <v>400</v>
      </c>
      <c r="BT32" s="28">
        <v>8978180</v>
      </c>
      <c r="BU32" s="28" t="s">
        <v>435</v>
      </c>
      <c r="BV32" s="28" t="s">
        <v>309</v>
      </c>
      <c r="BW32" s="29">
        <v>26424</v>
      </c>
      <c r="BX32" s="28" t="s">
        <v>231</v>
      </c>
      <c r="BY32" s="28" t="s">
        <v>232</v>
      </c>
    </row>
    <row r="33" spans="2:77" ht="14.5" x14ac:dyDescent="0.35">
      <c r="B33" s="28">
        <v>12316128</v>
      </c>
      <c r="C33" s="28" t="s">
        <v>299</v>
      </c>
      <c r="D33" s="28" t="s">
        <v>251</v>
      </c>
      <c r="E33" s="28" t="s">
        <v>256</v>
      </c>
      <c r="F33" s="29">
        <v>32025</v>
      </c>
      <c r="G33" s="33">
        <f t="shared" si="0"/>
        <v>30.742465753424657</v>
      </c>
      <c r="H33" s="28">
        <v>87974428</v>
      </c>
      <c r="I33" s="28" t="s">
        <v>187</v>
      </c>
      <c r="J33" s="28" t="s">
        <v>188</v>
      </c>
      <c r="K33" s="29">
        <v>42987</v>
      </c>
      <c r="L33" s="28">
        <v>98789391</v>
      </c>
      <c r="M33" s="28" t="s">
        <v>192</v>
      </c>
      <c r="N33" s="28">
        <v>98000</v>
      </c>
      <c r="O33" t="s">
        <v>201</v>
      </c>
      <c r="P33" t="s">
        <v>201</v>
      </c>
      <c r="Q33" s="29">
        <v>42989</v>
      </c>
      <c r="R33" s="29">
        <v>42870</v>
      </c>
      <c r="S33" s="28" t="s">
        <v>204</v>
      </c>
      <c r="T33" s="28" t="s">
        <v>203</v>
      </c>
      <c r="U33" s="29">
        <f>Q33-2</f>
        <v>42987</v>
      </c>
      <c r="V33" s="29">
        <f>U33+10</f>
        <v>42997</v>
      </c>
      <c r="W33" s="33">
        <f t="shared" si="2"/>
        <v>10</v>
      </c>
      <c r="X33" s="28">
        <f>0.69*N33</f>
        <v>67620</v>
      </c>
      <c r="Y33" s="28">
        <v>78654713</v>
      </c>
      <c r="AA33" t="s">
        <v>219</v>
      </c>
      <c r="AB33" t="s">
        <v>219</v>
      </c>
      <c r="AG33" t="s">
        <v>219</v>
      </c>
      <c r="AU33" s="28" t="s">
        <v>233</v>
      </c>
      <c r="AW33" s="28" t="s">
        <v>227</v>
      </c>
      <c r="AX33" s="28" t="s">
        <v>251</v>
      </c>
      <c r="BC33" s="28" t="s">
        <v>233</v>
      </c>
      <c r="BL33" s="28" t="s">
        <v>228</v>
      </c>
      <c r="BN33" s="28" t="s">
        <v>229</v>
      </c>
      <c r="BO33" s="28" t="s">
        <v>401</v>
      </c>
      <c r="BT33" s="28">
        <v>8978074</v>
      </c>
      <c r="BU33" s="30" t="s">
        <v>436</v>
      </c>
      <c r="BV33" s="28" t="s">
        <v>299</v>
      </c>
      <c r="BW33" s="29">
        <v>31902</v>
      </c>
      <c r="BX33" s="28" t="s">
        <v>231</v>
      </c>
      <c r="BY33" s="28" t="s">
        <v>232</v>
      </c>
    </row>
    <row r="34" spans="2:77" ht="14.5" x14ac:dyDescent="0.35">
      <c r="B34" s="28">
        <v>12352038</v>
      </c>
      <c r="C34" s="28" t="s">
        <v>318</v>
      </c>
      <c r="D34" s="28" t="s">
        <v>259</v>
      </c>
      <c r="E34" s="28" t="s">
        <v>278</v>
      </c>
      <c r="F34" s="29">
        <v>19972</v>
      </c>
      <c r="G34" s="33">
        <f t="shared" si="0"/>
        <v>63.764383561643832</v>
      </c>
      <c r="H34" s="28">
        <v>87979330</v>
      </c>
      <c r="I34" s="28" t="s">
        <v>187</v>
      </c>
      <c r="J34" s="28" t="s">
        <v>297</v>
      </c>
      <c r="K34" s="29">
        <v>42918</v>
      </c>
      <c r="L34" s="28">
        <v>98790531</v>
      </c>
      <c r="M34" s="28" t="s">
        <v>192</v>
      </c>
      <c r="N34" s="28">
        <v>760891</v>
      </c>
      <c r="O34" t="s">
        <v>197</v>
      </c>
      <c r="P34" t="s">
        <v>197</v>
      </c>
      <c r="Q34" s="29">
        <v>42920</v>
      </c>
      <c r="R34" s="29"/>
      <c r="U34" s="29">
        <f>Q34-1</f>
        <v>42919</v>
      </c>
      <c r="V34" s="29">
        <f>U34+11</f>
        <v>42930</v>
      </c>
      <c r="W34" s="33">
        <f t="shared" si="2"/>
        <v>11</v>
      </c>
      <c r="X34" s="28">
        <f>0.9*N34</f>
        <v>684801.9</v>
      </c>
      <c r="Y34" s="28">
        <v>78654685</v>
      </c>
      <c r="AA34" t="s">
        <v>208</v>
      </c>
      <c r="AB34" t="s">
        <v>208</v>
      </c>
      <c r="AG34" t="s">
        <v>208</v>
      </c>
      <c r="AU34" s="28" t="s">
        <v>234</v>
      </c>
      <c r="AW34" s="28" t="s">
        <v>236</v>
      </c>
      <c r="AX34" s="28" t="s">
        <v>250</v>
      </c>
      <c r="BC34" s="28" t="s">
        <v>234</v>
      </c>
      <c r="BL34" s="28" t="s">
        <v>228</v>
      </c>
      <c r="BN34" s="28" t="s">
        <v>242</v>
      </c>
      <c r="BO34" s="28" t="s">
        <v>397</v>
      </c>
      <c r="BT34" s="28">
        <v>8978286</v>
      </c>
      <c r="BU34" s="28" t="s">
        <v>437</v>
      </c>
      <c r="BV34" s="28" t="s">
        <v>318</v>
      </c>
      <c r="BW34" s="29">
        <v>30076</v>
      </c>
      <c r="BX34" s="28" t="s">
        <v>528</v>
      </c>
      <c r="BY34" s="28" t="s">
        <v>232</v>
      </c>
    </row>
    <row r="35" spans="2:77" ht="14.5" x14ac:dyDescent="0.35">
      <c r="B35" s="28">
        <v>12324948</v>
      </c>
      <c r="C35" s="28" t="s">
        <v>327</v>
      </c>
      <c r="D35" s="28" t="s">
        <v>267</v>
      </c>
      <c r="E35" s="28" t="s">
        <v>288</v>
      </c>
      <c r="F35" s="29">
        <v>22045</v>
      </c>
      <c r="G35" s="33">
        <f t="shared" ref="G35:G66" si="6">(CA$1-F35)/365</f>
        <v>58.084931506849315</v>
      </c>
      <c r="H35" s="28">
        <v>87975632</v>
      </c>
      <c r="I35" s="28" t="s">
        <v>187</v>
      </c>
      <c r="J35" s="28" t="s">
        <v>188</v>
      </c>
      <c r="K35" s="29">
        <v>43018</v>
      </c>
      <c r="L35" s="28">
        <v>98789671</v>
      </c>
      <c r="M35" s="28" t="s">
        <v>192</v>
      </c>
      <c r="N35" s="28">
        <v>76111</v>
      </c>
      <c r="O35" t="s">
        <v>202</v>
      </c>
      <c r="P35" t="s">
        <v>202</v>
      </c>
      <c r="Q35" s="29">
        <v>43020</v>
      </c>
      <c r="R35" s="29">
        <v>42870</v>
      </c>
      <c r="S35" s="28" t="s">
        <v>204</v>
      </c>
      <c r="T35" s="28" t="s">
        <v>203</v>
      </c>
      <c r="U35" s="29">
        <f>Q35-2</f>
        <v>43018</v>
      </c>
      <c r="V35" s="29">
        <f>U35+9</f>
        <v>43027</v>
      </c>
      <c r="W35" s="33">
        <f t="shared" si="2"/>
        <v>9</v>
      </c>
      <c r="X35" s="28">
        <f>0.8*N35</f>
        <v>60888.800000000003</v>
      </c>
      <c r="Y35" s="28">
        <v>78654720</v>
      </c>
      <c r="AA35" t="s">
        <v>220</v>
      </c>
      <c r="AB35" t="s">
        <v>220</v>
      </c>
      <c r="AG35" t="s">
        <v>220</v>
      </c>
      <c r="AI35" s="28" t="s">
        <v>133</v>
      </c>
      <c r="AU35" s="28" t="s">
        <v>226</v>
      </c>
      <c r="AW35" s="28" t="s">
        <v>227</v>
      </c>
      <c r="AX35" s="28" t="s">
        <v>185</v>
      </c>
      <c r="BC35" s="28" t="s">
        <v>226</v>
      </c>
      <c r="BL35" s="28" t="s">
        <v>228</v>
      </c>
      <c r="BN35" s="28" t="s">
        <v>242</v>
      </c>
      <c r="BO35" s="36" t="s">
        <v>398</v>
      </c>
      <c r="BT35" s="28">
        <v>8978021</v>
      </c>
      <c r="BU35" s="30" t="s">
        <v>438</v>
      </c>
      <c r="BV35" s="28" t="s">
        <v>327</v>
      </c>
      <c r="BW35" s="29">
        <v>22771</v>
      </c>
      <c r="BX35" s="28" t="s">
        <v>231</v>
      </c>
      <c r="BY35" s="28" t="s">
        <v>232</v>
      </c>
    </row>
    <row r="36" spans="2:77" ht="14.5" x14ac:dyDescent="0.35">
      <c r="B36" s="28">
        <v>12359598</v>
      </c>
      <c r="C36" s="28" t="s">
        <v>342</v>
      </c>
      <c r="D36" s="28" t="s">
        <v>268</v>
      </c>
      <c r="E36" s="28" t="s">
        <v>289</v>
      </c>
      <c r="F36" s="29">
        <v>32025</v>
      </c>
      <c r="G36" s="33">
        <f t="shared" si="6"/>
        <v>30.742465753424657</v>
      </c>
      <c r="H36" s="28">
        <v>87980362</v>
      </c>
      <c r="I36" s="28" t="s">
        <v>187</v>
      </c>
      <c r="J36" s="28" t="s">
        <v>297</v>
      </c>
      <c r="K36" s="29">
        <v>42987</v>
      </c>
      <c r="L36" s="28">
        <v>98790771</v>
      </c>
      <c r="M36" s="28" t="s">
        <v>192</v>
      </c>
      <c r="N36" s="28">
        <v>25800</v>
      </c>
      <c r="O36" t="s">
        <v>201</v>
      </c>
      <c r="P36" t="s">
        <v>201</v>
      </c>
      <c r="Q36" s="29">
        <v>42989</v>
      </c>
      <c r="R36" s="29">
        <v>42870</v>
      </c>
      <c r="S36" s="28" t="s">
        <v>204</v>
      </c>
      <c r="T36" s="28" t="s">
        <v>203</v>
      </c>
      <c r="U36" s="29">
        <f>Q36-2</f>
        <v>42987</v>
      </c>
      <c r="V36" s="29">
        <f>U36+8</f>
        <v>42995</v>
      </c>
      <c r="W36" s="33">
        <f t="shared" si="2"/>
        <v>8</v>
      </c>
      <c r="X36" s="28">
        <f>0.75*N36</f>
        <v>19350</v>
      </c>
      <c r="Y36" s="28">
        <v>78654713</v>
      </c>
      <c r="AA36" t="s">
        <v>219</v>
      </c>
      <c r="AB36" t="s">
        <v>219</v>
      </c>
      <c r="AG36" t="s">
        <v>219</v>
      </c>
      <c r="AU36" s="28" t="s">
        <v>233</v>
      </c>
      <c r="AW36" s="28" t="s">
        <v>227</v>
      </c>
      <c r="AX36" s="28" t="s">
        <v>251</v>
      </c>
      <c r="BC36" s="28" t="s">
        <v>233</v>
      </c>
      <c r="BL36" s="28" t="s">
        <v>228</v>
      </c>
      <c r="BN36" s="28" t="s">
        <v>229</v>
      </c>
      <c r="BO36" s="28" t="s">
        <v>399</v>
      </c>
      <c r="BT36" s="28">
        <v>8978074</v>
      </c>
      <c r="BU36" s="28" t="s">
        <v>439</v>
      </c>
      <c r="BV36" s="28" t="s">
        <v>342</v>
      </c>
      <c r="BW36" s="29">
        <v>31902</v>
      </c>
      <c r="BX36" s="28" t="s">
        <v>528</v>
      </c>
      <c r="BY36" s="28" t="s">
        <v>232</v>
      </c>
    </row>
    <row r="37" spans="2:77" ht="14.5" x14ac:dyDescent="0.35">
      <c r="B37" s="28">
        <v>12349518</v>
      </c>
      <c r="C37" s="28" t="s">
        <v>310</v>
      </c>
      <c r="D37" s="28" t="s">
        <v>251</v>
      </c>
      <c r="E37" s="28" t="s">
        <v>256</v>
      </c>
      <c r="F37" s="29">
        <v>32025</v>
      </c>
      <c r="G37" s="33">
        <f t="shared" si="6"/>
        <v>30.742465753424657</v>
      </c>
      <c r="H37" s="28">
        <v>87978986</v>
      </c>
      <c r="I37" s="28" t="s">
        <v>187</v>
      </c>
      <c r="J37" s="28" t="s">
        <v>297</v>
      </c>
      <c r="K37" s="29">
        <v>42987</v>
      </c>
      <c r="L37" s="28">
        <v>98790451</v>
      </c>
      <c r="M37" s="28" t="s">
        <v>192</v>
      </c>
      <c r="N37" s="28">
        <v>290000</v>
      </c>
      <c r="O37" t="s">
        <v>201</v>
      </c>
      <c r="P37" t="s">
        <v>201</v>
      </c>
      <c r="Q37" s="29">
        <v>42989</v>
      </c>
      <c r="R37" s="29">
        <v>42870</v>
      </c>
      <c r="S37" s="28" t="s">
        <v>204</v>
      </c>
      <c r="T37" s="28" t="s">
        <v>203</v>
      </c>
      <c r="U37" s="29">
        <f>Q37-2</f>
        <v>42987</v>
      </c>
      <c r="V37" s="29">
        <f>U37+7</f>
        <v>42994</v>
      </c>
      <c r="W37" s="33">
        <f t="shared" si="2"/>
        <v>7</v>
      </c>
      <c r="X37" s="28">
        <f>0.8*N37</f>
        <v>232000</v>
      </c>
      <c r="Y37" s="28">
        <v>78654713</v>
      </c>
      <c r="AA37" t="s">
        <v>219</v>
      </c>
      <c r="AB37" t="s">
        <v>219</v>
      </c>
      <c r="AG37" t="s">
        <v>219</v>
      </c>
      <c r="AU37" s="28" t="s">
        <v>233</v>
      </c>
      <c r="AW37" s="28" t="s">
        <v>227</v>
      </c>
      <c r="AX37" s="28" t="s">
        <v>251</v>
      </c>
      <c r="BC37" s="28" t="s">
        <v>233</v>
      </c>
      <c r="BL37" s="28" t="s">
        <v>228</v>
      </c>
      <c r="BN37" s="28" t="s">
        <v>229</v>
      </c>
      <c r="BO37" s="28" t="s">
        <v>400</v>
      </c>
      <c r="BT37" s="28">
        <v>8978074</v>
      </c>
      <c r="BU37" s="30" t="s">
        <v>440</v>
      </c>
      <c r="BV37" s="28" t="s">
        <v>310</v>
      </c>
      <c r="BW37" s="29">
        <v>31902</v>
      </c>
      <c r="BX37" s="28" t="s">
        <v>528</v>
      </c>
      <c r="BY37" s="28" t="s">
        <v>232</v>
      </c>
    </row>
    <row r="38" spans="2:77" ht="14.5" x14ac:dyDescent="0.35">
      <c r="B38" s="28">
        <v>12324318</v>
      </c>
      <c r="C38" s="28" t="s">
        <v>325</v>
      </c>
      <c r="D38" s="28" t="s">
        <v>266</v>
      </c>
      <c r="E38" s="28" t="s">
        <v>287</v>
      </c>
      <c r="F38" s="29">
        <v>20583</v>
      </c>
      <c r="G38" s="33">
        <f t="shared" si="6"/>
        <v>62.090410958904108</v>
      </c>
      <c r="H38" s="28">
        <v>87975546</v>
      </c>
      <c r="I38" s="28" t="s">
        <v>187</v>
      </c>
      <c r="J38" s="28" t="s">
        <v>188</v>
      </c>
      <c r="K38" s="29">
        <v>42987</v>
      </c>
      <c r="L38" s="28">
        <v>98789651</v>
      </c>
      <c r="M38" s="28" t="s">
        <v>192</v>
      </c>
      <c r="N38" s="28">
        <v>132456</v>
      </c>
      <c r="O38" t="s">
        <v>201</v>
      </c>
      <c r="P38" t="s">
        <v>201</v>
      </c>
      <c r="Q38" s="29">
        <v>42989</v>
      </c>
      <c r="R38" s="29">
        <v>42870</v>
      </c>
      <c r="S38" s="28" t="s">
        <v>204</v>
      </c>
      <c r="T38" s="28" t="s">
        <v>203</v>
      </c>
      <c r="U38" s="29">
        <f>Q38-2</f>
        <v>42987</v>
      </c>
      <c r="V38" s="29">
        <f>U38+10</f>
        <v>42997</v>
      </c>
      <c r="W38" s="33">
        <f t="shared" si="2"/>
        <v>10</v>
      </c>
      <c r="X38" s="28">
        <f>0.75*N38</f>
        <v>99342</v>
      </c>
      <c r="Y38" s="28">
        <v>78654713</v>
      </c>
      <c r="AA38" t="s">
        <v>219</v>
      </c>
      <c r="AB38" t="s">
        <v>219</v>
      </c>
      <c r="AG38" t="s">
        <v>219</v>
      </c>
      <c r="AU38" s="28" t="s">
        <v>233</v>
      </c>
      <c r="AW38" s="28" t="s">
        <v>227</v>
      </c>
      <c r="AX38" s="28" t="s">
        <v>251</v>
      </c>
      <c r="BC38" s="28" t="s">
        <v>233</v>
      </c>
      <c r="BL38" s="28" t="s">
        <v>228</v>
      </c>
      <c r="BN38" s="28" t="s">
        <v>229</v>
      </c>
      <c r="BO38" s="28" t="s">
        <v>401</v>
      </c>
      <c r="BT38" s="28">
        <v>8978074</v>
      </c>
      <c r="BU38" s="28" t="s">
        <v>441</v>
      </c>
      <c r="BV38" s="28" t="s">
        <v>325</v>
      </c>
      <c r="BW38" s="29">
        <v>31902</v>
      </c>
      <c r="BX38" s="28" t="s">
        <v>231</v>
      </c>
      <c r="BY38" s="28" t="s">
        <v>232</v>
      </c>
    </row>
    <row r="39" spans="2:77" ht="14.5" x14ac:dyDescent="0.35">
      <c r="B39" s="28">
        <v>12364638</v>
      </c>
      <c r="C39" s="28" t="s">
        <v>358</v>
      </c>
      <c r="D39" s="28" t="s">
        <v>251</v>
      </c>
      <c r="E39" s="28" t="s">
        <v>256</v>
      </c>
      <c r="F39" s="29">
        <v>32025</v>
      </c>
      <c r="G39" s="33">
        <f t="shared" si="6"/>
        <v>30.742465753424657</v>
      </c>
      <c r="H39" s="28">
        <v>87981050</v>
      </c>
      <c r="I39" s="28" t="s">
        <v>187</v>
      </c>
      <c r="J39" s="28" t="s">
        <v>297</v>
      </c>
      <c r="K39" s="29">
        <v>42987</v>
      </c>
      <c r="L39" s="28">
        <v>98790931</v>
      </c>
      <c r="M39" s="28" t="s">
        <v>192</v>
      </c>
      <c r="N39" s="28">
        <v>251201</v>
      </c>
      <c r="O39" t="s">
        <v>201</v>
      </c>
      <c r="P39" t="s">
        <v>201</v>
      </c>
      <c r="Q39" s="29">
        <v>42989</v>
      </c>
      <c r="R39" s="29">
        <v>42870</v>
      </c>
      <c r="S39" s="28" t="s">
        <v>204</v>
      </c>
      <c r="T39" s="28" t="s">
        <v>203</v>
      </c>
      <c r="U39" s="29">
        <f>Q39-2</f>
        <v>42987</v>
      </c>
      <c r="V39" s="29">
        <f>U39+11</f>
        <v>42998</v>
      </c>
      <c r="W39" s="33">
        <f t="shared" si="2"/>
        <v>11</v>
      </c>
      <c r="X39" s="28">
        <f>0.69*N39</f>
        <v>173328.68999999997</v>
      </c>
      <c r="Y39" s="28">
        <v>78654713</v>
      </c>
      <c r="AA39" t="s">
        <v>219</v>
      </c>
      <c r="AB39" t="s">
        <v>219</v>
      </c>
      <c r="AG39" t="s">
        <v>219</v>
      </c>
      <c r="AU39" s="28" t="s">
        <v>233</v>
      </c>
      <c r="AW39" s="28" t="s">
        <v>227</v>
      </c>
      <c r="AX39" s="28" t="s">
        <v>251</v>
      </c>
      <c r="BC39" s="28" t="s">
        <v>233</v>
      </c>
      <c r="BL39" s="28" t="s">
        <v>228</v>
      </c>
      <c r="BN39" s="28" t="s">
        <v>229</v>
      </c>
      <c r="BO39" s="28" t="s">
        <v>397</v>
      </c>
      <c r="BT39" s="28">
        <v>8978074</v>
      </c>
      <c r="BU39" s="30" t="s">
        <v>442</v>
      </c>
      <c r="BV39" s="28" t="s">
        <v>358</v>
      </c>
      <c r="BW39" s="29">
        <v>31902</v>
      </c>
      <c r="BX39" s="28" t="s">
        <v>528</v>
      </c>
      <c r="BY39" s="28" t="s">
        <v>232</v>
      </c>
    </row>
    <row r="40" spans="2:77" ht="14.5" x14ac:dyDescent="0.35">
      <c r="B40" s="28">
        <v>12346998</v>
      </c>
      <c r="C40" s="28" t="s">
        <v>302</v>
      </c>
      <c r="D40" s="28" t="s">
        <v>250</v>
      </c>
      <c r="E40" s="28" t="s">
        <v>252</v>
      </c>
      <c r="F40" s="29">
        <v>26792</v>
      </c>
      <c r="G40" s="33">
        <f t="shared" si="6"/>
        <v>45.079452054794523</v>
      </c>
      <c r="H40" s="28">
        <v>87978642</v>
      </c>
      <c r="I40" s="28" t="s">
        <v>187</v>
      </c>
      <c r="J40" s="28" t="s">
        <v>297</v>
      </c>
      <c r="K40" s="29">
        <v>42918</v>
      </c>
      <c r="L40" s="28">
        <v>98790371</v>
      </c>
      <c r="M40" s="28" t="s">
        <v>192</v>
      </c>
      <c r="N40" s="28">
        <v>57890</v>
      </c>
      <c r="O40" t="s">
        <v>197</v>
      </c>
      <c r="P40" t="s">
        <v>197</v>
      </c>
      <c r="Q40" s="29">
        <v>42920</v>
      </c>
      <c r="R40" s="29"/>
      <c r="U40" s="29">
        <f>Q40-3</f>
        <v>42917</v>
      </c>
      <c r="V40" s="29">
        <f>U40+9</f>
        <v>42926</v>
      </c>
      <c r="W40" s="33">
        <f t="shared" si="2"/>
        <v>9</v>
      </c>
      <c r="X40" s="28">
        <f>0.8*N40</f>
        <v>46312</v>
      </c>
      <c r="Y40" s="28">
        <v>78654685</v>
      </c>
      <c r="AA40" t="s">
        <v>208</v>
      </c>
      <c r="AB40" t="s">
        <v>208</v>
      </c>
      <c r="AG40" t="s">
        <v>208</v>
      </c>
      <c r="AU40" s="28" t="s">
        <v>234</v>
      </c>
      <c r="AW40" s="28" t="s">
        <v>236</v>
      </c>
      <c r="AX40" s="28" t="s">
        <v>250</v>
      </c>
      <c r="BC40" s="28" t="s">
        <v>234</v>
      </c>
      <c r="BL40" s="28" t="s">
        <v>228</v>
      </c>
      <c r="BN40" s="28" t="s">
        <v>242</v>
      </c>
      <c r="BO40" s="36" t="s">
        <v>398</v>
      </c>
      <c r="BT40" s="28">
        <v>8978286</v>
      </c>
      <c r="BU40" s="28" t="s">
        <v>443</v>
      </c>
      <c r="BV40" s="28" t="s">
        <v>302</v>
      </c>
      <c r="BW40" s="29">
        <v>30076</v>
      </c>
      <c r="BX40" s="28" t="s">
        <v>528</v>
      </c>
      <c r="BY40" s="28" t="s">
        <v>232</v>
      </c>
    </row>
    <row r="41" spans="2:77" ht="14.5" x14ac:dyDescent="0.35">
      <c r="B41" s="28">
        <v>12339438</v>
      </c>
      <c r="C41" s="28" t="s">
        <v>373</v>
      </c>
      <c r="D41" s="28" t="s">
        <v>263</v>
      </c>
      <c r="E41" s="28" t="s">
        <v>282</v>
      </c>
      <c r="F41" s="29">
        <v>27522</v>
      </c>
      <c r="G41" s="33">
        <f t="shared" si="6"/>
        <v>43.079452054794523</v>
      </c>
      <c r="H41" s="28">
        <v>87977610</v>
      </c>
      <c r="I41" s="28" t="s">
        <v>187</v>
      </c>
      <c r="J41" s="28" t="s">
        <v>188</v>
      </c>
      <c r="K41" s="29">
        <v>42987</v>
      </c>
      <c r="L41" s="28">
        <v>98790131</v>
      </c>
      <c r="M41" s="28" t="s">
        <v>192</v>
      </c>
      <c r="N41" s="28">
        <v>89000</v>
      </c>
      <c r="O41" t="s">
        <v>201</v>
      </c>
      <c r="P41" t="s">
        <v>201</v>
      </c>
      <c r="Q41" s="29">
        <v>42989</v>
      </c>
      <c r="R41" s="29">
        <v>42870</v>
      </c>
      <c r="S41" s="28" t="s">
        <v>204</v>
      </c>
      <c r="T41" s="28" t="s">
        <v>203</v>
      </c>
      <c r="U41" s="29">
        <f>Q41-2</f>
        <v>42987</v>
      </c>
      <c r="V41" s="29">
        <f>U41+8</f>
        <v>42995</v>
      </c>
      <c r="W41" s="33">
        <f t="shared" si="2"/>
        <v>8</v>
      </c>
      <c r="X41" s="28">
        <f>0.75*N41</f>
        <v>66750</v>
      </c>
      <c r="Y41" s="28">
        <v>78654713</v>
      </c>
      <c r="AA41" t="s">
        <v>219</v>
      </c>
      <c r="AB41" t="s">
        <v>219</v>
      </c>
      <c r="AG41" t="s">
        <v>219</v>
      </c>
      <c r="AU41" s="28" t="s">
        <v>233</v>
      </c>
      <c r="AW41" s="28" t="s">
        <v>227</v>
      </c>
      <c r="AX41" s="28" t="s">
        <v>251</v>
      </c>
      <c r="BC41" s="28" t="s">
        <v>233</v>
      </c>
      <c r="BL41" s="28" t="s">
        <v>228</v>
      </c>
      <c r="BN41" s="28" t="s">
        <v>229</v>
      </c>
      <c r="BO41" s="28" t="s">
        <v>399</v>
      </c>
      <c r="BT41" s="28">
        <v>8978074</v>
      </c>
      <c r="BU41" s="30" t="s">
        <v>444</v>
      </c>
      <c r="BV41" s="28" t="s">
        <v>373</v>
      </c>
      <c r="BW41" s="29">
        <v>31902</v>
      </c>
      <c r="BX41" s="28" t="s">
        <v>231</v>
      </c>
      <c r="BY41" s="28" t="s">
        <v>232</v>
      </c>
    </row>
    <row r="42" spans="2:77" ht="14.5" x14ac:dyDescent="0.35">
      <c r="B42" s="28">
        <v>12373458</v>
      </c>
      <c r="C42" s="28" t="s">
        <v>389</v>
      </c>
      <c r="D42" s="28" t="s">
        <v>264</v>
      </c>
      <c r="E42" s="28" t="s">
        <v>285</v>
      </c>
      <c r="F42" s="29">
        <v>32025</v>
      </c>
      <c r="G42" s="33">
        <f t="shared" si="6"/>
        <v>30.742465753424657</v>
      </c>
      <c r="H42" s="28">
        <v>87982254</v>
      </c>
      <c r="I42" s="28" t="s">
        <v>187</v>
      </c>
      <c r="J42" s="28" t="s">
        <v>297</v>
      </c>
      <c r="K42" s="29">
        <v>42987</v>
      </c>
      <c r="L42" s="28">
        <v>98791211</v>
      </c>
      <c r="M42" s="28" t="s">
        <v>192</v>
      </c>
      <c r="N42" s="28">
        <v>213456</v>
      </c>
      <c r="O42" t="s">
        <v>201</v>
      </c>
      <c r="P42" t="s">
        <v>201</v>
      </c>
      <c r="Q42" s="29">
        <v>42989</v>
      </c>
      <c r="R42" s="29">
        <v>42870</v>
      </c>
      <c r="S42" s="28" t="s">
        <v>204</v>
      </c>
      <c r="T42" s="28" t="s">
        <v>203</v>
      </c>
      <c r="U42" s="29">
        <f>Q42-2</f>
        <v>42987</v>
      </c>
      <c r="V42" s="29">
        <f>U42+7</f>
        <v>42994</v>
      </c>
      <c r="W42" s="33">
        <f t="shared" si="2"/>
        <v>7</v>
      </c>
      <c r="X42" s="28">
        <f>0.8*N42</f>
        <v>170764.80000000002</v>
      </c>
      <c r="Y42" s="28">
        <v>78654713</v>
      </c>
      <c r="AA42" t="s">
        <v>219</v>
      </c>
      <c r="AB42" t="s">
        <v>219</v>
      </c>
      <c r="AG42" t="s">
        <v>219</v>
      </c>
      <c r="AU42" s="28" t="s">
        <v>233</v>
      </c>
      <c r="AW42" s="28" t="s">
        <v>227</v>
      </c>
      <c r="AX42" s="28" t="s">
        <v>251</v>
      </c>
      <c r="BC42" s="28" t="s">
        <v>233</v>
      </c>
      <c r="BL42" s="28" t="s">
        <v>228</v>
      </c>
      <c r="BN42" s="28" t="s">
        <v>229</v>
      </c>
      <c r="BO42" s="28" t="s">
        <v>400</v>
      </c>
      <c r="BT42" s="28">
        <v>8978074</v>
      </c>
      <c r="BU42" s="28" t="s">
        <v>445</v>
      </c>
      <c r="BV42" s="28" t="s">
        <v>389</v>
      </c>
      <c r="BW42" s="29">
        <v>31902</v>
      </c>
      <c r="BX42" s="28" t="s">
        <v>528</v>
      </c>
      <c r="BY42" s="28" t="s">
        <v>232</v>
      </c>
    </row>
    <row r="43" spans="2:77" ht="14.5" x14ac:dyDescent="0.35">
      <c r="B43" s="28">
        <v>12369048</v>
      </c>
      <c r="C43" s="28" t="s">
        <v>372</v>
      </c>
      <c r="D43" s="28" t="s">
        <v>262</v>
      </c>
      <c r="E43" s="28" t="s">
        <v>281</v>
      </c>
      <c r="F43" s="29">
        <v>19972</v>
      </c>
      <c r="G43" s="33">
        <f t="shared" si="6"/>
        <v>63.764383561643832</v>
      </c>
      <c r="H43" s="28">
        <v>87981652</v>
      </c>
      <c r="I43" s="28" t="s">
        <v>187</v>
      </c>
      <c r="J43" s="28" t="s">
        <v>297</v>
      </c>
      <c r="K43" s="29">
        <v>42918</v>
      </c>
      <c r="L43" s="28">
        <v>98791071</v>
      </c>
      <c r="M43" s="28" t="s">
        <v>192</v>
      </c>
      <c r="N43" s="28">
        <v>94000</v>
      </c>
      <c r="O43" t="s">
        <v>197</v>
      </c>
      <c r="P43" t="s">
        <v>197</v>
      </c>
      <c r="Q43" s="29">
        <v>42920</v>
      </c>
      <c r="R43" s="29"/>
      <c r="U43" s="29">
        <f>Q43-2</f>
        <v>42918</v>
      </c>
      <c r="V43" s="29">
        <f>U43+10</f>
        <v>42928</v>
      </c>
      <c r="W43" s="33">
        <f t="shared" si="2"/>
        <v>10</v>
      </c>
      <c r="X43" s="28">
        <f>0.9*N43</f>
        <v>84600</v>
      </c>
      <c r="Y43" s="28">
        <v>78654685</v>
      </c>
      <c r="AA43" t="s">
        <v>208</v>
      </c>
      <c r="AB43" t="s">
        <v>208</v>
      </c>
      <c r="AG43" t="s">
        <v>208</v>
      </c>
      <c r="AU43" s="28" t="s">
        <v>234</v>
      </c>
      <c r="AW43" s="28" t="s">
        <v>236</v>
      </c>
      <c r="AX43" s="28" t="s">
        <v>250</v>
      </c>
      <c r="BC43" s="28" t="s">
        <v>234</v>
      </c>
      <c r="BL43" s="28" t="s">
        <v>228</v>
      </c>
      <c r="BN43" s="28" t="s">
        <v>242</v>
      </c>
      <c r="BO43" s="28" t="s">
        <v>401</v>
      </c>
      <c r="BT43" s="28">
        <v>8978286</v>
      </c>
      <c r="BU43" s="30" t="s">
        <v>446</v>
      </c>
      <c r="BV43" s="28" t="s">
        <v>372</v>
      </c>
      <c r="BW43" s="29">
        <v>30076</v>
      </c>
      <c r="BX43" s="28" t="s">
        <v>528</v>
      </c>
      <c r="BY43" s="28" t="s">
        <v>232</v>
      </c>
    </row>
    <row r="44" spans="2:77" ht="14.5" x14ac:dyDescent="0.35">
      <c r="B44" s="28">
        <v>12340068</v>
      </c>
      <c r="C44" s="28" t="s">
        <v>375</v>
      </c>
      <c r="D44" s="28" t="s">
        <v>274</v>
      </c>
      <c r="E44" s="28" t="s">
        <v>283</v>
      </c>
      <c r="F44" s="29">
        <v>28253</v>
      </c>
      <c r="G44" s="33">
        <f t="shared" si="6"/>
        <v>41.076712328767123</v>
      </c>
      <c r="H44" s="28">
        <v>87977696</v>
      </c>
      <c r="I44" s="28" t="s">
        <v>187</v>
      </c>
      <c r="J44" s="28" t="s">
        <v>188</v>
      </c>
      <c r="K44" s="29">
        <v>43018</v>
      </c>
      <c r="L44" s="28">
        <v>98790151</v>
      </c>
      <c r="M44" s="28" t="s">
        <v>192</v>
      </c>
      <c r="N44" s="28">
        <v>97000</v>
      </c>
      <c r="O44" t="s">
        <v>202</v>
      </c>
      <c r="P44" t="s">
        <v>202</v>
      </c>
      <c r="Q44" s="29">
        <v>43020</v>
      </c>
      <c r="R44" s="29">
        <v>42870</v>
      </c>
      <c r="S44" s="28" t="s">
        <v>204</v>
      </c>
      <c r="T44" s="28" t="s">
        <v>203</v>
      </c>
      <c r="U44" s="29">
        <f>Q44-2</f>
        <v>43018</v>
      </c>
      <c r="V44" s="29">
        <f>U44+11</f>
        <v>43029</v>
      </c>
      <c r="W44" s="33">
        <f t="shared" si="2"/>
        <v>11</v>
      </c>
      <c r="X44" s="28">
        <f>0.69*N44</f>
        <v>66930</v>
      </c>
      <c r="Y44" s="28">
        <v>78654720</v>
      </c>
      <c r="AA44" t="s">
        <v>220</v>
      </c>
      <c r="AB44" t="s">
        <v>220</v>
      </c>
      <c r="AG44" t="s">
        <v>220</v>
      </c>
      <c r="AI44" s="28" t="s">
        <v>133</v>
      </c>
      <c r="AU44" s="28" t="s">
        <v>226</v>
      </c>
      <c r="AW44" s="28" t="s">
        <v>227</v>
      </c>
      <c r="AX44" s="28" t="s">
        <v>185</v>
      </c>
      <c r="BC44" s="28" t="s">
        <v>226</v>
      </c>
      <c r="BL44" s="28" t="s">
        <v>228</v>
      </c>
      <c r="BN44" s="28" t="s">
        <v>242</v>
      </c>
      <c r="BO44" s="28" t="s">
        <v>399</v>
      </c>
      <c r="BT44" s="28">
        <v>8978021</v>
      </c>
      <c r="BU44" s="28" t="s">
        <v>447</v>
      </c>
      <c r="BV44" s="28" t="s">
        <v>375</v>
      </c>
      <c r="BW44" s="29">
        <v>22771</v>
      </c>
      <c r="BX44" s="28" t="s">
        <v>231</v>
      </c>
      <c r="BY44" s="28" t="s">
        <v>232</v>
      </c>
    </row>
    <row r="45" spans="2:77" ht="14.5" x14ac:dyDescent="0.35">
      <c r="B45" s="28">
        <v>12318018</v>
      </c>
      <c r="C45" s="28" t="s">
        <v>305</v>
      </c>
      <c r="D45" s="28" t="s">
        <v>258</v>
      </c>
      <c r="E45" s="28" t="s">
        <v>277</v>
      </c>
      <c r="F45" s="29">
        <v>19972</v>
      </c>
      <c r="G45" s="33">
        <f t="shared" si="6"/>
        <v>63.764383561643832</v>
      </c>
      <c r="H45" s="28">
        <v>87974686</v>
      </c>
      <c r="I45" s="28" t="s">
        <v>187</v>
      </c>
      <c r="J45" s="28" t="s">
        <v>188</v>
      </c>
      <c r="K45" s="29">
        <v>42918</v>
      </c>
      <c r="L45" s="28">
        <v>98789451</v>
      </c>
      <c r="M45" s="28" t="s">
        <v>192</v>
      </c>
      <c r="N45" s="28">
        <v>12123</v>
      </c>
      <c r="O45" t="s">
        <v>197</v>
      </c>
      <c r="P45" t="s">
        <v>197</v>
      </c>
      <c r="Q45" s="29">
        <v>42920</v>
      </c>
      <c r="R45" s="29"/>
      <c r="U45" s="29">
        <f>Q45-3</f>
        <v>42917</v>
      </c>
      <c r="V45" s="29">
        <f>U45+9</f>
        <v>42926</v>
      </c>
      <c r="W45" s="33">
        <f t="shared" si="2"/>
        <v>9</v>
      </c>
      <c r="X45" s="28">
        <f>0.9*N45</f>
        <v>10910.7</v>
      </c>
      <c r="Y45" s="28">
        <v>78654685</v>
      </c>
      <c r="AA45" t="s">
        <v>208</v>
      </c>
      <c r="AB45" t="s">
        <v>208</v>
      </c>
      <c r="AG45" t="s">
        <v>208</v>
      </c>
      <c r="AU45" s="28" t="s">
        <v>234</v>
      </c>
      <c r="AW45" s="28" t="s">
        <v>236</v>
      </c>
      <c r="AX45" s="28" t="s">
        <v>250</v>
      </c>
      <c r="BC45" s="28" t="s">
        <v>234</v>
      </c>
      <c r="BL45" s="28" t="s">
        <v>228</v>
      </c>
      <c r="BN45" s="28" t="s">
        <v>242</v>
      </c>
      <c r="BO45" s="28" t="s">
        <v>400</v>
      </c>
      <c r="BT45" s="28">
        <v>8978286</v>
      </c>
      <c r="BU45" s="30" t="s">
        <v>448</v>
      </c>
      <c r="BV45" s="28" t="s">
        <v>305</v>
      </c>
      <c r="BW45" s="29">
        <v>30076</v>
      </c>
      <c r="BX45" s="28" t="s">
        <v>231</v>
      </c>
      <c r="BY45" s="28" t="s">
        <v>232</v>
      </c>
    </row>
    <row r="46" spans="2:77" ht="14.5" x14ac:dyDescent="0.35">
      <c r="B46" s="28">
        <v>12313608</v>
      </c>
      <c r="C46" s="28" t="s">
        <v>246</v>
      </c>
      <c r="D46" s="28" t="s">
        <v>250</v>
      </c>
      <c r="E46" s="28" t="s">
        <v>252</v>
      </c>
      <c r="F46" s="29">
        <v>19972</v>
      </c>
      <c r="G46" s="33">
        <f t="shared" si="6"/>
        <v>63.764383561643832</v>
      </c>
      <c r="H46" s="28">
        <v>87974084</v>
      </c>
      <c r="I46" s="28" t="s">
        <v>187</v>
      </c>
      <c r="J46" s="28" t="s">
        <v>188</v>
      </c>
      <c r="K46" s="29">
        <v>42918</v>
      </c>
      <c r="L46" s="28">
        <v>98789311</v>
      </c>
      <c r="M46" s="28" t="s">
        <v>192</v>
      </c>
      <c r="N46" s="28">
        <v>92000</v>
      </c>
      <c r="O46" t="s">
        <v>197</v>
      </c>
      <c r="P46" t="s">
        <v>197</v>
      </c>
      <c r="Q46" s="29">
        <v>42920</v>
      </c>
      <c r="R46" s="29"/>
      <c r="U46" s="29">
        <f>Q46-2</f>
        <v>42918</v>
      </c>
      <c r="V46" s="29">
        <f>U46+8</f>
        <v>42926</v>
      </c>
      <c r="W46" s="33">
        <f t="shared" si="2"/>
        <v>8</v>
      </c>
      <c r="X46" s="28">
        <f>0.9*N46</f>
        <v>82800</v>
      </c>
      <c r="Y46" s="28">
        <v>78654685</v>
      </c>
      <c r="AA46" t="s">
        <v>208</v>
      </c>
      <c r="AB46" t="s">
        <v>208</v>
      </c>
      <c r="AG46" t="s">
        <v>208</v>
      </c>
      <c r="AU46" s="28" t="s">
        <v>234</v>
      </c>
      <c r="AW46" s="28" t="s">
        <v>236</v>
      </c>
      <c r="AX46" s="28" t="s">
        <v>250</v>
      </c>
      <c r="BC46" s="28" t="s">
        <v>234</v>
      </c>
      <c r="BL46" s="28" t="s">
        <v>228</v>
      </c>
      <c r="BN46" s="28" t="s">
        <v>242</v>
      </c>
      <c r="BO46" s="28" t="s">
        <v>401</v>
      </c>
      <c r="BT46" s="28">
        <v>8978286</v>
      </c>
      <c r="BU46" s="28" t="s">
        <v>449</v>
      </c>
      <c r="BV46" s="28" t="s">
        <v>246</v>
      </c>
      <c r="BW46" s="29">
        <v>30076</v>
      </c>
      <c r="BX46" s="28" t="s">
        <v>231</v>
      </c>
      <c r="BY46" s="28" t="s">
        <v>232</v>
      </c>
    </row>
    <row r="47" spans="2:77" ht="14.5" x14ac:dyDescent="0.35">
      <c r="B47" s="28">
        <v>12327468</v>
      </c>
      <c r="C47" s="28" t="s">
        <v>335</v>
      </c>
      <c r="D47" s="28" t="s">
        <v>270</v>
      </c>
      <c r="E47" s="28" t="s">
        <v>291</v>
      </c>
      <c r="F47" s="29">
        <v>27893</v>
      </c>
      <c r="G47" s="33">
        <f t="shared" si="6"/>
        <v>42.063013698630137</v>
      </c>
      <c r="H47" s="28">
        <v>87975976</v>
      </c>
      <c r="I47" s="28" t="s">
        <v>187</v>
      </c>
      <c r="J47" s="28" t="s">
        <v>188</v>
      </c>
      <c r="K47" s="29">
        <v>42866</v>
      </c>
      <c r="L47" s="28">
        <v>98789751</v>
      </c>
      <c r="M47" s="28" t="s">
        <v>192</v>
      </c>
      <c r="N47" s="28">
        <v>132456</v>
      </c>
      <c r="O47" t="s">
        <v>198</v>
      </c>
      <c r="P47" t="s">
        <v>198</v>
      </c>
      <c r="Q47" s="29">
        <v>42867</v>
      </c>
      <c r="R47" s="29"/>
      <c r="U47" s="29">
        <f>Q47-3</f>
        <v>42864</v>
      </c>
      <c r="V47" s="29">
        <f>U47+10</f>
        <v>42874</v>
      </c>
      <c r="W47" s="33">
        <f t="shared" si="2"/>
        <v>10</v>
      </c>
      <c r="X47" s="28">
        <f>0.69*N47</f>
        <v>91394.64</v>
      </c>
      <c r="Y47" s="28">
        <v>78654692</v>
      </c>
      <c r="AA47" t="s">
        <v>215</v>
      </c>
      <c r="AB47" t="s">
        <v>215</v>
      </c>
      <c r="AG47" t="s">
        <v>215</v>
      </c>
      <c r="AI47" s="28" t="s">
        <v>133</v>
      </c>
      <c r="AU47" s="28" t="s">
        <v>235</v>
      </c>
      <c r="AW47" s="28" t="s">
        <v>236</v>
      </c>
      <c r="AX47" s="28" t="s">
        <v>240</v>
      </c>
      <c r="BC47" s="28" t="s">
        <v>235</v>
      </c>
      <c r="BL47" s="28" t="s">
        <v>228</v>
      </c>
      <c r="BN47" s="28" t="s">
        <v>241</v>
      </c>
      <c r="BO47" s="28" t="s">
        <v>397</v>
      </c>
      <c r="BT47" s="28">
        <v>8978233</v>
      </c>
      <c r="BU47" s="30" t="s">
        <v>450</v>
      </c>
      <c r="BV47" s="28" t="s">
        <v>335</v>
      </c>
      <c r="BW47" s="29">
        <v>26424</v>
      </c>
      <c r="BX47" s="28" t="s">
        <v>231</v>
      </c>
      <c r="BY47" s="28" t="s">
        <v>232</v>
      </c>
    </row>
    <row r="48" spans="2:77" ht="14.5" x14ac:dyDescent="0.35">
      <c r="B48" s="28">
        <v>12331878</v>
      </c>
      <c r="C48" s="28" t="s">
        <v>349</v>
      </c>
      <c r="D48" s="28" t="s">
        <v>250</v>
      </c>
      <c r="E48" s="28" t="s">
        <v>252</v>
      </c>
      <c r="F48" s="29">
        <v>18756</v>
      </c>
      <c r="G48" s="33">
        <f t="shared" si="6"/>
        <v>67.095890410958901</v>
      </c>
      <c r="H48" s="28">
        <v>87976578</v>
      </c>
      <c r="I48" s="28" t="s">
        <v>187</v>
      </c>
      <c r="J48" s="28" t="s">
        <v>188</v>
      </c>
      <c r="K48" s="29">
        <v>42918</v>
      </c>
      <c r="L48" s="28">
        <v>98789891</v>
      </c>
      <c r="M48" s="28" t="s">
        <v>192</v>
      </c>
      <c r="N48" s="28">
        <v>892000</v>
      </c>
      <c r="O48" t="s">
        <v>197</v>
      </c>
      <c r="P48" t="s">
        <v>197</v>
      </c>
      <c r="Q48" s="29">
        <v>42920</v>
      </c>
      <c r="R48" s="29"/>
      <c r="U48" s="29">
        <f t="shared" ref="U48:U53" si="7">Q48-2</f>
        <v>42918</v>
      </c>
      <c r="V48" s="29">
        <f>U48+11</f>
        <v>42929</v>
      </c>
      <c r="W48" s="33">
        <f t="shared" si="2"/>
        <v>11</v>
      </c>
      <c r="X48" s="28">
        <f>0.8*N48</f>
        <v>713600</v>
      </c>
      <c r="Y48" s="28">
        <v>78654685</v>
      </c>
      <c r="AA48" t="s">
        <v>208</v>
      </c>
      <c r="AB48" t="s">
        <v>208</v>
      </c>
      <c r="AG48" t="s">
        <v>208</v>
      </c>
      <c r="AU48" s="28" t="s">
        <v>234</v>
      </c>
      <c r="AW48" s="28" t="s">
        <v>236</v>
      </c>
      <c r="AX48" s="28" t="s">
        <v>250</v>
      </c>
      <c r="BC48" s="28" t="s">
        <v>234</v>
      </c>
      <c r="BL48" s="28" t="s">
        <v>228</v>
      </c>
      <c r="BN48" s="28" t="s">
        <v>242</v>
      </c>
      <c r="BO48" s="36" t="s">
        <v>398</v>
      </c>
      <c r="BT48" s="28">
        <v>8978286</v>
      </c>
      <c r="BU48" s="28" t="s">
        <v>451</v>
      </c>
      <c r="BV48" s="28" t="s">
        <v>349</v>
      </c>
      <c r="BW48" s="29">
        <v>30076</v>
      </c>
      <c r="BX48" s="28" t="s">
        <v>231</v>
      </c>
      <c r="BY48" s="28" t="s">
        <v>232</v>
      </c>
    </row>
    <row r="49" spans="1:79" ht="0.5" customHeight="1" x14ac:dyDescent="0.35">
      <c r="B49" s="28">
        <v>12357078</v>
      </c>
      <c r="C49" s="28" t="s">
        <v>334</v>
      </c>
      <c r="D49" s="28" t="s">
        <v>265</v>
      </c>
      <c r="E49" s="28" t="s">
        <v>286</v>
      </c>
      <c r="F49" s="29">
        <v>19972</v>
      </c>
      <c r="G49" s="33">
        <f t="shared" si="6"/>
        <v>63.764383561643832</v>
      </c>
      <c r="H49" s="28">
        <v>87980018</v>
      </c>
      <c r="I49" s="28" t="s">
        <v>187</v>
      </c>
      <c r="J49" s="28" t="s">
        <v>297</v>
      </c>
      <c r="K49" s="29">
        <v>42918</v>
      </c>
      <c r="L49" s="28">
        <v>98790691</v>
      </c>
      <c r="M49" s="28" t="s">
        <v>192</v>
      </c>
      <c r="N49" s="28">
        <v>980010</v>
      </c>
      <c r="O49" t="s">
        <v>197</v>
      </c>
      <c r="P49" t="s">
        <v>197</v>
      </c>
      <c r="Q49" s="29">
        <v>42920</v>
      </c>
      <c r="R49" s="29"/>
      <c r="U49" s="29">
        <f t="shared" si="7"/>
        <v>42918</v>
      </c>
      <c r="V49" s="29">
        <f>U49+9</f>
        <v>42927</v>
      </c>
      <c r="W49" s="33">
        <f t="shared" si="2"/>
        <v>9</v>
      </c>
      <c r="X49" s="28">
        <f>0.9*N49</f>
        <v>882009</v>
      </c>
      <c r="Y49" s="28">
        <v>78654685</v>
      </c>
      <c r="AA49" t="s">
        <v>208</v>
      </c>
      <c r="AB49" t="s">
        <v>208</v>
      </c>
      <c r="AG49" t="s">
        <v>208</v>
      </c>
      <c r="AU49" s="28" t="s">
        <v>234</v>
      </c>
      <c r="AW49" s="28" t="s">
        <v>236</v>
      </c>
      <c r="AX49" s="28" t="s">
        <v>250</v>
      </c>
      <c r="BC49" s="28" t="s">
        <v>234</v>
      </c>
      <c r="BL49" s="28" t="s">
        <v>228</v>
      </c>
      <c r="BN49" s="28" t="s">
        <v>242</v>
      </c>
      <c r="BO49" s="28" t="s">
        <v>399</v>
      </c>
      <c r="BT49" s="28">
        <v>8978286</v>
      </c>
      <c r="BU49" s="30" t="s">
        <v>452</v>
      </c>
      <c r="BV49" s="28" t="s">
        <v>334</v>
      </c>
      <c r="BW49" s="29">
        <v>30076</v>
      </c>
      <c r="BX49" s="28" t="s">
        <v>528</v>
      </c>
      <c r="BY49" s="28" t="s">
        <v>232</v>
      </c>
    </row>
    <row r="50" spans="1:79" s="30" customFormat="1" ht="14.5" x14ac:dyDescent="0.35">
      <c r="A50" s="28"/>
      <c r="B50" s="28">
        <v>12371568</v>
      </c>
      <c r="C50" s="28" t="s">
        <v>380</v>
      </c>
      <c r="D50" s="28" t="s">
        <v>264</v>
      </c>
      <c r="E50" s="28" t="s">
        <v>285</v>
      </c>
      <c r="F50" s="29">
        <v>32025</v>
      </c>
      <c r="G50" s="33">
        <f t="shared" si="6"/>
        <v>30.742465753424657</v>
      </c>
      <c r="H50" s="28">
        <v>87981996</v>
      </c>
      <c r="I50" s="28" t="s">
        <v>187</v>
      </c>
      <c r="J50" s="28" t="s">
        <v>297</v>
      </c>
      <c r="K50" s="29">
        <v>42987</v>
      </c>
      <c r="L50" s="28">
        <v>98791151</v>
      </c>
      <c r="M50" s="28" t="s">
        <v>192</v>
      </c>
      <c r="N50" s="28">
        <v>98765</v>
      </c>
      <c r="O50" t="s">
        <v>201</v>
      </c>
      <c r="P50" t="s">
        <v>201</v>
      </c>
      <c r="Q50" s="29">
        <v>42989</v>
      </c>
      <c r="R50" s="29">
        <v>42870</v>
      </c>
      <c r="S50" s="28" t="s">
        <v>204</v>
      </c>
      <c r="T50" s="28" t="s">
        <v>203</v>
      </c>
      <c r="U50" s="29">
        <f t="shared" si="7"/>
        <v>42987</v>
      </c>
      <c r="V50" s="29">
        <f>U50+8</f>
        <v>42995</v>
      </c>
      <c r="W50" s="33">
        <f t="shared" si="2"/>
        <v>8</v>
      </c>
      <c r="X50" s="28">
        <f>0.75*N50</f>
        <v>74073.75</v>
      </c>
      <c r="Y50" s="28">
        <v>78654713</v>
      </c>
      <c r="Z50" s="28"/>
      <c r="AA50" t="s">
        <v>219</v>
      </c>
      <c r="AB50" t="s">
        <v>219</v>
      </c>
      <c r="AC50" s="28"/>
      <c r="AD50" s="28"/>
      <c r="AE50" s="28"/>
      <c r="AF50" s="28"/>
      <c r="AG50" t="s">
        <v>219</v>
      </c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 t="s">
        <v>233</v>
      </c>
      <c r="AV50" s="28"/>
      <c r="AW50" s="28" t="s">
        <v>227</v>
      </c>
      <c r="AX50" s="28" t="s">
        <v>251</v>
      </c>
      <c r="AY50" s="28"/>
      <c r="AZ50" s="28"/>
      <c r="BA50" s="28"/>
      <c r="BB50" s="28"/>
      <c r="BC50" s="28" t="s">
        <v>233</v>
      </c>
      <c r="BD50" s="28"/>
      <c r="BE50" s="28"/>
      <c r="BF50" s="28"/>
      <c r="BG50" s="28"/>
      <c r="BH50" s="28"/>
      <c r="BI50" s="28"/>
      <c r="BJ50" s="28"/>
      <c r="BK50" s="28"/>
      <c r="BL50" s="28" t="s">
        <v>228</v>
      </c>
      <c r="BM50" s="28"/>
      <c r="BN50" s="28" t="s">
        <v>229</v>
      </c>
      <c r="BO50" s="28" t="s">
        <v>400</v>
      </c>
      <c r="BP50" s="28"/>
      <c r="BQ50" s="28"/>
      <c r="BR50" s="28"/>
      <c r="BS50" s="28"/>
      <c r="BT50" s="28">
        <v>8978074</v>
      </c>
      <c r="BU50" s="28" t="s">
        <v>453</v>
      </c>
      <c r="BV50" s="28" t="s">
        <v>380</v>
      </c>
      <c r="BW50" s="29">
        <v>31902</v>
      </c>
      <c r="BX50" s="28" t="s">
        <v>528</v>
      </c>
      <c r="BY50" s="28" t="s">
        <v>232</v>
      </c>
      <c r="BZ50" s="28"/>
      <c r="CA50" s="28"/>
    </row>
    <row r="51" spans="1:79" s="30" customFormat="1" ht="14.5" x14ac:dyDescent="0.35">
      <c r="A51" s="28"/>
      <c r="B51" s="28">
        <v>12329358</v>
      </c>
      <c r="C51" s="28" t="s">
        <v>341</v>
      </c>
      <c r="D51" s="28" t="s">
        <v>263</v>
      </c>
      <c r="E51" s="28" t="s">
        <v>294</v>
      </c>
      <c r="F51" s="29">
        <v>32279</v>
      </c>
      <c r="G51" s="33">
        <f t="shared" si="6"/>
        <v>30.046575342465754</v>
      </c>
      <c r="H51" s="28">
        <v>87976234</v>
      </c>
      <c r="I51" s="28" t="s">
        <v>187</v>
      </c>
      <c r="J51" s="28" t="s">
        <v>188</v>
      </c>
      <c r="K51" s="29">
        <v>42987</v>
      </c>
      <c r="L51" s="28">
        <v>98789811</v>
      </c>
      <c r="M51" s="28" t="s">
        <v>192</v>
      </c>
      <c r="N51" s="28">
        <v>321000</v>
      </c>
      <c r="O51" t="s">
        <v>201</v>
      </c>
      <c r="P51" t="s">
        <v>201</v>
      </c>
      <c r="Q51" s="29">
        <v>42989</v>
      </c>
      <c r="R51" s="29">
        <v>42870</v>
      </c>
      <c r="S51" s="28" t="s">
        <v>204</v>
      </c>
      <c r="T51" s="28" t="s">
        <v>203</v>
      </c>
      <c r="U51" s="29">
        <f t="shared" si="7"/>
        <v>42987</v>
      </c>
      <c r="V51" s="29">
        <f>U51+7</f>
        <v>42994</v>
      </c>
      <c r="W51" s="33">
        <f t="shared" si="2"/>
        <v>7</v>
      </c>
      <c r="X51" s="28">
        <f>0.9*N51</f>
        <v>288900</v>
      </c>
      <c r="Y51" s="28">
        <v>78654713</v>
      </c>
      <c r="Z51" s="28"/>
      <c r="AA51" t="s">
        <v>219</v>
      </c>
      <c r="AB51" t="s">
        <v>219</v>
      </c>
      <c r="AC51" s="28"/>
      <c r="AD51" s="28"/>
      <c r="AE51" s="28"/>
      <c r="AF51" s="28"/>
      <c r="AG51" t="s">
        <v>219</v>
      </c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 t="s">
        <v>233</v>
      </c>
      <c r="AV51" s="28"/>
      <c r="AW51" s="28" t="s">
        <v>227</v>
      </c>
      <c r="AX51" s="28" t="s">
        <v>251</v>
      </c>
      <c r="AY51" s="28"/>
      <c r="AZ51" s="28"/>
      <c r="BA51" s="28"/>
      <c r="BB51" s="28"/>
      <c r="BC51" s="28" t="s">
        <v>233</v>
      </c>
      <c r="BD51" s="28"/>
      <c r="BE51" s="28"/>
      <c r="BF51" s="28"/>
      <c r="BG51" s="28"/>
      <c r="BH51" s="28"/>
      <c r="BI51" s="28"/>
      <c r="BJ51" s="28"/>
      <c r="BK51" s="28"/>
      <c r="BL51" s="28" t="s">
        <v>228</v>
      </c>
      <c r="BM51" s="28"/>
      <c r="BN51" s="28" t="s">
        <v>229</v>
      </c>
      <c r="BO51" s="28" t="s">
        <v>401</v>
      </c>
      <c r="BP51" s="28"/>
      <c r="BQ51" s="28"/>
      <c r="BR51" s="28"/>
      <c r="BS51" s="28"/>
      <c r="BT51" s="28">
        <v>8978074</v>
      </c>
      <c r="BU51" s="30" t="s">
        <v>454</v>
      </c>
      <c r="BV51" s="28" t="s">
        <v>341</v>
      </c>
      <c r="BW51" s="29">
        <v>31902</v>
      </c>
      <c r="BX51" s="28" t="s">
        <v>231</v>
      </c>
      <c r="BY51" s="28" t="s">
        <v>232</v>
      </c>
      <c r="BZ51" s="28"/>
      <c r="CA51" s="28"/>
    </row>
    <row r="52" spans="1:79" ht="14.5" x14ac:dyDescent="0.35">
      <c r="B52" s="28">
        <v>12334398</v>
      </c>
      <c r="C52" s="28" t="s">
        <v>357</v>
      </c>
      <c r="D52" s="28" t="s">
        <v>251</v>
      </c>
      <c r="E52" s="28" t="s">
        <v>256</v>
      </c>
      <c r="F52" s="29">
        <v>21678</v>
      </c>
      <c r="G52" s="33">
        <f t="shared" si="6"/>
        <v>59.090410958904108</v>
      </c>
      <c r="H52" s="28">
        <v>87976922</v>
      </c>
      <c r="I52" s="28" t="s">
        <v>187</v>
      </c>
      <c r="J52" s="28" t="s">
        <v>188</v>
      </c>
      <c r="K52" s="29">
        <v>42987</v>
      </c>
      <c r="L52" s="28">
        <v>98789971</v>
      </c>
      <c r="M52" s="28" t="s">
        <v>192</v>
      </c>
      <c r="N52" s="28">
        <v>879000</v>
      </c>
      <c r="O52" t="s">
        <v>201</v>
      </c>
      <c r="P52" t="s">
        <v>201</v>
      </c>
      <c r="Q52" s="29">
        <v>42989</v>
      </c>
      <c r="R52" s="29">
        <v>42870</v>
      </c>
      <c r="S52" s="28" t="s">
        <v>204</v>
      </c>
      <c r="T52" s="28" t="s">
        <v>203</v>
      </c>
      <c r="U52" s="29">
        <f t="shared" si="7"/>
        <v>42987</v>
      </c>
      <c r="V52" s="29">
        <f>U52+10</f>
        <v>42997</v>
      </c>
      <c r="W52" s="33">
        <f t="shared" si="2"/>
        <v>10</v>
      </c>
      <c r="X52" s="28">
        <f>0.8*N52</f>
        <v>703200</v>
      </c>
      <c r="Y52" s="28">
        <v>78654713</v>
      </c>
      <c r="AA52" t="s">
        <v>219</v>
      </c>
      <c r="AB52" t="s">
        <v>219</v>
      </c>
      <c r="AG52" t="s">
        <v>219</v>
      </c>
      <c r="AU52" s="28" t="s">
        <v>233</v>
      </c>
      <c r="AW52" s="28" t="s">
        <v>227</v>
      </c>
      <c r="AX52" s="28" t="s">
        <v>251</v>
      </c>
      <c r="BC52" s="28" t="s">
        <v>233</v>
      </c>
      <c r="BL52" s="28" t="s">
        <v>228</v>
      </c>
      <c r="BN52" s="28" t="s">
        <v>229</v>
      </c>
      <c r="BO52" s="28" t="s">
        <v>397</v>
      </c>
      <c r="BT52" s="28">
        <v>8978074</v>
      </c>
      <c r="BU52" s="28" t="s">
        <v>455</v>
      </c>
      <c r="BV52" s="28" t="s">
        <v>357</v>
      </c>
      <c r="BW52" s="29">
        <v>31902</v>
      </c>
      <c r="BX52" s="28" t="s">
        <v>231</v>
      </c>
      <c r="BY52" s="28" t="s">
        <v>232</v>
      </c>
    </row>
    <row r="53" spans="1:79" ht="14.5" x14ac:dyDescent="0.35">
      <c r="B53" s="28">
        <v>12336918</v>
      </c>
      <c r="C53" s="28" t="s">
        <v>365</v>
      </c>
      <c r="D53" s="28" t="s">
        <v>259</v>
      </c>
      <c r="E53" s="28" t="s">
        <v>278</v>
      </c>
      <c r="F53" s="29">
        <v>24600</v>
      </c>
      <c r="G53" s="33">
        <f t="shared" si="6"/>
        <v>51.084931506849315</v>
      </c>
      <c r="H53" s="28">
        <v>87977266</v>
      </c>
      <c r="I53" s="28" t="s">
        <v>187</v>
      </c>
      <c r="J53" s="28" t="s">
        <v>188</v>
      </c>
      <c r="K53" s="29">
        <v>42918</v>
      </c>
      <c r="L53" s="28">
        <v>98790051</v>
      </c>
      <c r="M53" s="28" t="s">
        <v>192</v>
      </c>
      <c r="N53" s="28">
        <v>92000</v>
      </c>
      <c r="O53" t="s">
        <v>197</v>
      </c>
      <c r="P53" t="s">
        <v>197</v>
      </c>
      <c r="Q53" s="29">
        <v>42920</v>
      </c>
      <c r="R53" s="29"/>
      <c r="U53" s="29">
        <f t="shared" si="7"/>
        <v>42918</v>
      </c>
      <c r="V53" s="29">
        <f>U53+11</f>
        <v>42929</v>
      </c>
      <c r="W53" s="33">
        <f t="shared" si="2"/>
        <v>11</v>
      </c>
      <c r="X53" s="28">
        <f>0.8*N53</f>
        <v>73600</v>
      </c>
      <c r="Y53" s="28">
        <v>78654685</v>
      </c>
      <c r="AA53" t="s">
        <v>208</v>
      </c>
      <c r="AB53" t="s">
        <v>208</v>
      </c>
      <c r="AG53" t="s">
        <v>208</v>
      </c>
      <c r="AU53" s="28" t="s">
        <v>234</v>
      </c>
      <c r="AW53" s="28" t="s">
        <v>236</v>
      </c>
      <c r="AX53" s="28" t="s">
        <v>250</v>
      </c>
      <c r="BC53" s="28" t="s">
        <v>234</v>
      </c>
      <c r="BL53" s="28" t="s">
        <v>228</v>
      </c>
      <c r="BN53" s="28" t="s">
        <v>242</v>
      </c>
      <c r="BO53" s="36" t="s">
        <v>398</v>
      </c>
      <c r="BT53" s="28">
        <v>8978286</v>
      </c>
      <c r="BU53" s="30" t="s">
        <v>456</v>
      </c>
      <c r="BV53" s="28" t="s">
        <v>365</v>
      </c>
      <c r="BW53" s="29">
        <v>30076</v>
      </c>
      <c r="BX53" s="28" t="s">
        <v>231</v>
      </c>
      <c r="BY53" s="28" t="s">
        <v>232</v>
      </c>
    </row>
    <row r="54" spans="1:79" s="30" customFormat="1" ht="14.5" x14ac:dyDescent="0.35">
      <c r="A54" s="28"/>
      <c r="B54" s="28">
        <v>12322428</v>
      </c>
      <c r="C54" s="28" t="s">
        <v>319</v>
      </c>
      <c r="D54" s="28" t="s">
        <v>275</v>
      </c>
      <c r="E54" s="28" t="s">
        <v>284</v>
      </c>
      <c r="F54" s="29">
        <v>29825</v>
      </c>
      <c r="G54" s="33">
        <f t="shared" si="6"/>
        <v>36.769863013698632</v>
      </c>
      <c r="H54" s="28">
        <v>87975288</v>
      </c>
      <c r="I54" s="28" t="s">
        <v>187</v>
      </c>
      <c r="J54" s="28" t="s">
        <v>188</v>
      </c>
      <c r="K54" s="29">
        <v>42918</v>
      </c>
      <c r="L54" s="28">
        <v>98789591</v>
      </c>
      <c r="M54" s="28" t="s">
        <v>192</v>
      </c>
      <c r="N54" s="28">
        <v>79000</v>
      </c>
      <c r="O54" t="s">
        <v>197</v>
      </c>
      <c r="P54" t="s">
        <v>197</v>
      </c>
      <c r="Q54" s="29">
        <v>42920</v>
      </c>
      <c r="R54" s="29"/>
      <c r="S54" s="28"/>
      <c r="T54" s="28"/>
      <c r="U54" s="29">
        <f>Q54-3</f>
        <v>42917</v>
      </c>
      <c r="V54" s="29">
        <f>U54+9</f>
        <v>42926</v>
      </c>
      <c r="W54" s="33">
        <f t="shared" si="2"/>
        <v>9</v>
      </c>
      <c r="X54" s="28">
        <f>0.8*N54</f>
        <v>63200</v>
      </c>
      <c r="Y54" s="28">
        <v>78654685</v>
      </c>
      <c r="Z54" s="28"/>
      <c r="AA54" t="s">
        <v>208</v>
      </c>
      <c r="AB54" t="s">
        <v>208</v>
      </c>
      <c r="AC54" s="28"/>
      <c r="AD54" s="28"/>
      <c r="AE54" s="28"/>
      <c r="AF54" s="28"/>
      <c r="AG54" t="s">
        <v>208</v>
      </c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 t="s">
        <v>234</v>
      </c>
      <c r="AV54" s="28"/>
      <c r="AW54" s="28" t="s">
        <v>236</v>
      </c>
      <c r="AX54" s="28" t="s">
        <v>250</v>
      </c>
      <c r="AY54" s="28"/>
      <c r="AZ54" s="28"/>
      <c r="BA54" s="28"/>
      <c r="BB54" s="28"/>
      <c r="BC54" s="28" t="s">
        <v>234</v>
      </c>
      <c r="BD54" s="28"/>
      <c r="BE54" s="28"/>
      <c r="BF54" s="28"/>
      <c r="BG54" s="28"/>
      <c r="BH54" s="28"/>
      <c r="BI54" s="28"/>
      <c r="BJ54" s="28"/>
      <c r="BK54" s="28"/>
      <c r="BL54" s="28" t="s">
        <v>228</v>
      </c>
      <c r="BM54" s="28"/>
      <c r="BN54" s="28" t="s">
        <v>242</v>
      </c>
      <c r="BO54" s="28" t="s">
        <v>399</v>
      </c>
      <c r="BP54" s="28"/>
      <c r="BQ54" s="28"/>
      <c r="BR54" s="28"/>
      <c r="BS54" s="28"/>
      <c r="BT54" s="28">
        <v>8978286</v>
      </c>
      <c r="BU54" s="28" t="s">
        <v>457</v>
      </c>
      <c r="BV54" s="28" t="s">
        <v>319</v>
      </c>
      <c r="BW54" s="29">
        <v>30076</v>
      </c>
      <c r="BX54" s="28" t="s">
        <v>231</v>
      </c>
      <c r="BY54" s="28" t="s">
        <v>232</v>
      </c>
      <c r="BZ54" s="28"/>
      <c r="CA54" s="28"/>
    </row>
    <row r="55" spans="1:79" ht="14.5" x14ac:dyDescent="0.35">
      <c r="B55" s="28">
        <v>12318648</v>
      </c>
      <c r="C55" s="28" t="s">
        <v>307</v>
      </c>
      <c r="D55" s="28" t="s">
        <v>259</v>
      </c>
      <c r="E55" s="28" t="s">
        <v>278</v>
      </c>
      <c r="F55" s="29">
        <v>29351</v>
      </c>
      <c r="G55" s="33">
        <f t="shared" si="6"/>
        <v>38.06849315068493</v>
      </c>
      <c r="H55" s="28">
        <v>87974772</v>
      </c>
      <c r="I55" s="28" t="s">
        <v>187</v>
      </c>
      <c r="J55" s="28" t="s">
        <v>188</v>
      </c>
      <c r="K55" s="29">
        <v>42866</v>
      </c>
      <c r="L55" s="28">
        <v>98789471</v>
      </c>
      <c r="M55" s="28" t="s">
        <v>192</v>
      </c>
      <c r="N55" s="28">
        <v>222222</v>
      </c>
      <c r="O55" t="s">
        <v>198</v>
      </c>
      <c r="P55" t="s">
        <v>198</v>
      </c>
      <c r="Q55" s="29">
        <v>42867</v>
      </c>
      <c r="R55" s="29"/>
      <c r="U55" s="29">
        <f>Q55-2</f>
        <v>42865</v>
      </c>
      <c r="V55" s="29">
        <f>U55+8</f>
        <v>42873</v>
      </c>
      <c r="W55" s="33">
        <f t="shared" si="2"/>
        <v>8</v>
      </c>
      <c r="X55" s="28">
        <f>0.75*N55</f>
        <v>166666.5</v>
      </c>
      <c r="Y55" s="28">
        <v>78654692</v>
      </c>
      <c r="AA55" t="s">
        <v>215</v>
      </c>
      <c r="AB55" t="s">
        <v>215</v>
      </c>
      <c r="AG55" t="s">
        <v>215</v>
      </c>
      <c r="AI55" s="28" t="s">
        <v>133</v>
      </c>
      <c r="AU55" s="28" t="s">
        <v>235</v>
      </c>
      <c r="AW55" s="28" t="s">
        <v>236</v>
      </c>
      <c r="AX55" s="28" t="s">
        <v>240</v>
      </c>
      <c r="BC55" s="28" t="s">
        <v>235</v>
      </c>
      <c r="BL55" s="28" t="s">
        <v>228</v>
      </c>
      <c r="BN55" s="28" t="s">
        <v>241</v>
      </c>
      <c r="BO55" s="28" t="s">
        <v>400</v>
      </c>
      <c r="BT55" s="28">
        <v>8978233</v>
      </c>
      <c r="BU55" s="30" t="s">
        <v>458</v>
      </c>
      <c r="BV55" s="28" t="s">
        <v>307</v>
      </c>
      <c r="BW55" s="29">
        <v>26424</v>
      </c>
      <c r="BX55" s="28" t="s">
        <v>231</v>
      </c>
      <c r="BY55" s="28" t="s">
        <v>232</v>
      </c>
    </row>
    <row r="56" spans="1:79" ht="14.5" x14ac:dyDescent="0.35">
      <c r="B56" s="28">
        <v>12326838</v>
      </c>
      <c r="C56" s="28" t="s">
        <v>333</v>
      </c>
      <c r="D56" s="28" t="s">
        <v>269</v>
      </c>
      <c r="E56" s="28" t="s">
        <v>290</v>
      </c>
      <c r="F56" s="29">
        <v>26431</v>
      </c>
      <c r="G56" s="33">
        <f t="shared" si="6"/>
        <v>46.06849315068493</v>
      </c>
      <c r="H56" s="28">
        <v>87975890</v>
      </c>
      <c r="I56" s="28" t="s">
        <v>187</v>
      </c>
      <c r="J56" s="28" t="s">
        <v>188</v>
      </c>
      <c r="K56" s="29">
        <v>42918</v>
      </c>
      <c r="L56" s="28">
        <v>98789731</v>
      </c>
      <c r="M56" s="28" t="s">
        <v>192</v>
      </c>
      <c r="N56" s="28">
        <v>132456</v>
      </c>
      <c r="O56" t="s">
        <v>197</v>
      </c>
      <c r="P56" t="s">
        <v>197</v>
      </c>
      <c r="Q56" s="29">
        <v>42920</v>
      </c>
      <c r="R56" s="29"/>
      <c r="U56" s="29">
        <f>Q56-3</f>
        <v>42917</v>
      </c>
      <c r="V56" s="29">
        <f>U56+7</f>
        <v>42924</v>
      </c>
      <c r="W56" s="33">
        <f t="shared" si="2"/>
        <v>7</v>
      </c>
      <c r="X56" s="28">
        <f>0.69*N56</f>
        <v>91394.64</v>
      </c>
      <c r="Y56" s="28">
        <v>78654685</v>
      </c>
      <c r="AA56" t="s">
        <v>208</v>
      </c>
      <c r="AB56" t="s">
        <v>208</v>
      </c>
      <c r="AG56" t="s">
        <v>208</v>
      </c>
      <c r="AU56" s="28" t="s">
        <v>234</v>
      </c>
      <c r="AW56" s="28" t="s">
        <v>236</v>
      </c>
      <c r="AX56" s="28" t="s">
        <v>250</v>
      </c>
      <c r="BC56" s="28" t="s">
        <v>234</v>
      </c>
      <c r="BL56" s="28" t="s">
        <v>228</v>
      </c>
      <c r="BN56" s="28" t="s">
        <v>242</v>
      </c>
      <c r="BO56" s="28" t="s">
        <v>401</v>
      </c>
      <c r="BT56" s="28">
        <v>8978286</v>
      </c>
      <c r="BU56" s="28" t="s">
        <v>459</v>
      </c>
      <c r="BV56" s="28" t="s">
        <v>333</v>
      </c>
      <c r="BW56" s="29">
        <v>30076</v>
      </c>
      <c r="BX56" s="28" t="s">
        <v>231</v>
      </c>
      <c r="BY56" s="28" t="s">
        <v>232</v>
      </c>
    </row>
    <row r="57" spans="1:79" ht="14.5" x14ac:dyDescent="0.35">
      <c r="B57" s="28">
        <v>12354558</v>
      </c>
      <c r="C57" s="28" t="s">
        <v>326</v>
      </c>
      <c r="D57" s="28" t="s">
        <v>263</v>
      </c>
      <c r="E57" s="28" t="s">
        <v>282</v>
      </c>
      <c r="F57" s="29">
        <v>32025</v>
      </c>
      <c r="G57" s="33">
        <f t="shared" si="6"/>
        <v>30.742465753424657</v>
      </c>
      <c r="H57" s="28">
        <v>87979674</v>
      </c>
      <c r="I57" s="28" t="s">
        <v>187</v>
      </c>
      <c r="J57" s="28" t="s">
        <v>297</v>
      </c>
      <c r="K57" s="29">
        <v>42987</v>
      </c>
      <c r="L57" s="28">
        <v>98790611</v>
      </c>
      <c r="M57" s="28" t="s">
        <v>192</v>
      </c>
      <c r="N57" s="28">
        <v>48000</v>
      </c>
      <c r="O57" t="s">
        <v>201</v>
      </c>
      <c r="P57" t="s">
        <v>201</v>
      </c>
      <c r="Q57" s="29">
        <v>42989</v>
      </c>
      <c r="R57" s="29">
        <v>42870</v>
      </c>
      <c r="S57" s="28" t="s">
        <v>204</v>
      </c>
      <c r="T57" s="28" t="s">
        <v>203</v>
      </c>
      <c r="U57" s="29">
        <f>Q57-2</f>
        <v>42987</v>
      </c>
      <c r="V57" s="29">
        <f>U57+10</f>
        <v>42997</v>
      </c>
      <c r="W57" s="33">
        <f t="shared" si="2"/>
        <v>10</v>
      </c>
      <c r="X57" s="28">
        <f>0.8*N57</f>
        <v>38400</v>
      </c>
      <c r="Y57" s="28">
        <v>78654713</v>
      </c>
      <c r="AA57" t="s">
        <v>219</v>
      </c>
      <c r="AB57" t="s">
        <v>219</v>
      </c>
      <c r="AG57" t="s">
        <v>219</v>
      </c>
      <c r="AU57" s="28" t="s">
        <v>233</v>
      </c>
      <c r="AW57" s="28" t="s">
        <v>227</v>
      </c>
      <c r="AX57" s="28" t="s">
        <v>251</v>
      </c>
      <c r="BC57" s="28" t="s">
        <v>233</v>
      </c>
      <c r="BL57" s="28" t="s">
        <v>228</v>
      </c>
      <c r="BN57" s="28" t="s">
        <v>229</v>
      </c>
      <c r="BO57" s="28" t="s">
        <v>399</v>
      </c>
      <c r="BT57" s="28">
        <v>8978074</v>
      </c>
      <c r="BU57" s="30" t="s">
        <v>460</v>
      </c>
      <c r="BV57" s="28" t="s">
        <v>326</v>
      </c>
      <c r="BW57" s="29">
        <v>31902</v>
      </c>
      <c r="BX57" s="28" t="s">
        <v>528</v>
      </c>
      <c r="BY57" s="28" t="s">
        <v>232</v>
      </c>
    </row>
    <row r="58" spans="1:79" ht="14.5" x14ac:dyDescent="0.35">
      <c r="B58" s="28">
        <v>12320538</v>
      </c>
      <c r="C58" s="28" t="s">
        <v>313</v>
      </c>
      <c r="D58" s="28" t="s">
        <v>262</v>
      </c>
      <c r="E58" s="28" t="s">
        <v>281</v>
      </c>
      <c r="F58" s="29">
        <v>23990</v>
      </c>
      <c r="G58" s="33">
        <f t="shared" si="6"/>
        <v>52.756164383561647</v>
      </c>
      <c r="H58" s="28">
        <v>87975030</v>
      </c>
      <c r="I58" s="28" t="s">
        <v>187</v>
      </c>
      <c r="J58" s="28" t="s">
        <v>188</v>
      </c>
      <c r="K58" s="29">
        <v>42987</v>
      </c>
      <c r="L58" s="28">
        <v>98789531</v>
      </c>
      <c r="M58" s="28" t="s">
        <v>192</v>
      </c>
      <c r="N58" s="28">
        <v>287622</v>
      </c>
      <c r="O58" t="s">
        <v>201</v>
      </c>
      <c r="P58" t="s">
        <v>201</v>
      </c>
      <c r="Q58" s="29">
        <v>42989</v>
      </c>
      <c r="R58" s="29">
        <v>42870</v>
      </c>
      <c r="S58" s="28" t="s">
        <v>204</v>
      </c>
      <c r="T58" s="28" t="s">
        <v>203</v>
      </c>
      <c r="U58" s="29">
        <f>Q58-2</f>
        <v>42987</v>
      </c>
      <c r="V58" s="29">
        <f>U58+11</f>
        <v>42998</v>
      </c>
      <c r="W58" s="33">
        <f t="shared" si="2"/>
        <v>11</v>
      </c>
      <c r="X58" s="28">
        <f>0.75*N58</f>
        <v>215716.5</v>
      </c>
      <c r="Y58" s="28">
        <v>78654713</v>
      </c>
      <c r="AA58" t="s">
        <v>219</v>
      </c>
      <c r="AB58" t="s">
        <v>219</v>
      </c>
      <c r="AG58" t="s">
        <v>219</v>
      </c>
      <c r="AU58" s="28" t="s">
        <v>233</v>
      </c>
      <c r="AW58" s="28" t="s">
        <v>227</v>
      </c>
      <c r="AX58" s="28" t="s">
        <v>251</v>
      </c>
      <c r="BC58" s="28" t="s">
        <v>233</v>
      </c>
      <c r="BL58" s="28" t="s">
        <v>228</v>
      </c>
      <c r="BN58" s="28" t="s">
        <v>229</v>
      </c>
      <c r="BO58" s="28" t="s">
        <v>400</v>
      </c>
      <c r="BT58" s="28">
        <v>8978074</v>
      </c>
      <c r="BU58" s="28" t="s">
        <v>461</v>
      </c>
      <c r="BV58" s="28" t="s">
        <v>313</v>
      </c>
      <c r="BW58" s="29">
        <v>31902</v>
      </c>
      <c r="BX58" s="28" t="s">
        <v>231</v>
      </c>
      <c r="BY58" s="28" t="s">
        <v>232</v>
      </c>
    </row>
    <row r="59" spans="1:79" ht="14.5" x14ac:dyDescent="0.35">
      <c r="B59" s="28">
        <v>12362118</v>
      </c>
      <c r="C59" s="28" t="s">
        <v>350</v>
      </c>
      <c r="D59" s="28" t="s">
        <v>250</v>
      </c>
      <c r="E59" s="28" t="s">
        <v>252</v>
      </c>
      <c r="F59" s="29">
        <v>19972</v>
      </c>
      <c r="G59" s="33">
        <f t="shared" si="6"/>
        <v>63.764383561643832</v>
      </c>
      <c r="H59" s="28">
        <v>87980706</v>
      </c>
      <c r="I59" s="28" t="s">
        <v>187</v>
      </c>
      <c r="J59" s="28" t="s">
        <v>297</v>
      </c>
      <c r="K59" s="29">
        <v>42918</v>
      </c>
      <c r="L59" s="28">
        <v>98790851</v>
      </c>
      <c r="M59" s="28" t="s">
        <v>192</v>
      </c>
      <c r="N59" s="28">
        <v>76000</v>
      </c>
      <c r="O59" t="s">
        <v>197</v>
      </c>
      <c r="P59" t="s">
        <v>197</v>
      </c>
      <c r="Q59" s="29">
        <v>42920</v>
      </c>
      <c r="R59" s="29"/>
      <c r="U59" s="29">
        <f>Q59-3</f>
        <v>42917</v>
      </c>
      <c r="V59" s="29">
        <f>U59+9</f>
        <v>42926</v>
      </c>
      <c r="W59" s="33">
        <f t="shared" si="2"/>
        <v>9</v>
      </c>
      <c r="X59" s="28">
        <f>0.75*N59</f>
        <v>57000</v>
      </c>
      <c r="Y59" s="28">
        <v>78654685</v>
      </c>
      <c r="AA59" t="s">
        <v>208</v>
      </c>
      <c r="AB59" t="s">
        <v>208</v>
      </c>
      <c r="AG59" t="s">
        <v>208</v>
      </c>
      <c r="AU59" s="28" t="s">
        <v>234</v>
      </c>
      <c r="AW59" s="28" t="s">
        <v>236</v>
      </c>
      <c r="AX59" s="28" t="s">
        <v>250</v>
      </c>
      <c r="BC59" s="28" t="s">
        <v>234</v>
      </c>
      <c r="BL59" s="28" t="s">
        <v>228</v>
      </c>
      <c r="BN59" s="28" t="s">
        <v>242</v>
      </c>
      <c r="BO59" s="28" t="s">
        <v>401</v>
      </c>
      <c r="BT59" s="28">
        <v>8978286</v>
      </c>
      <c r="BU59" s="30" t="s">
        <v>462</v>
      </c>
      <c r="BV59" s="28" t="s">
        <v>350</v>
      </c>
      <c r="BW59" s="29">
        <v>30076</v>
      </c>
      <c r="BX59" s="28" t="s">
        <v>528</v>
      </c>
      <c r="BY59" s="28" t="s">
        <v>232</v>
      </c>
    </row>
    <row r="60" spans="1:79" ht="14.5" x14ac:dyDescent="0.35">
      <c r="B60" s="28">
        <v>12331248</v>
      </c>
      <c r="C60" s="28" t="s">
        <v>347</v>
      </c>
      <c r="D60" s="28" t="s">
        <v>404</v>
      </c>
      <c r="E60" s="28" t="s">
        <v>186</v>
      </c>
      <c r="F60" s="29">
        <v>18026</v>
      </c>
      <c r="G60" s="33">
        <f t="shared" si="6"/>
        <v>69.095890410958901</v>
      </c>
      <c r="H60" s="28">
        <v>87976492</v>
      </c>
      <c r="I60" s="28" t="s">
        <v>187</v>
      </c>
      <c r="J60" s="28" t="s">
        <v>188</v>
      </c>
      <c r="K60" s="29">
        <v>42980</v>
      </c>
      <c r="L60" s="28">
        <v>98789871</v>
      </c>
      <c r="M60" s="28" t="s">
        <v>191</v>
      </c>
      <c r="N60" s="28">
        <v>48000</v>
      </c>
      <c r="O60" t="s">
        <v>196</v>
      </c>
      <c r="P60" t="s">
        <v>196</v>
      </c>
      <c r="Q60" s="29">
        <v>42983</v>
      </c>
      <c r="R60" s="29">
        <f>Q60+3</f>
        <v>42986</v>
      </c>
      <c r="S60" s="28" t="s">
        <v>204</v>
      </c>
      <c r="T60" s="28" t="s">
        <v>203</v>
      </c>
      <c r="U60" s="29">
        <f>Q60-2</f>
        <v>42981</v>
      </c>
      <c r="V60" s="29">
        <f>U60+8</f>
        <v>42989</v>
      </c>
      <c r="W60" s="33">
        <f t="shared" si="2"/>
        <v>8</v>
      </c>
      <c r="X60" s="28">
        <f>0.8*N60</f>
        <v>38400</v>
      </c>
      <c r="Y60" s="28">
        <v>78654678</v>
      </c>
      <c r="AA60" t="s">
        <v>214</v>
      </c>
      <c r="AB60" t="s">
        <v>214</v>
      </c>
      <c r="AG60" t="s">
        <v>214</v>
      </c>
      <c r="AI60" s="28" t="s">
        <v>133</v>
      </c>
      <c r="AU60" s="28" t="s">
        <v>233</v>
      </c>
      <c r="AW60" s="28" t="s">
        <v>227</v>
      </c>
      <c r="AX60" s="28" t="s">
        <v>237</v>
      </c>
      <c r="BC60" s="28" t="s">
        <v>233</v>
      </c>
      <c r="BL60" s="28" t="s">
        <v>228</v>
      </c>
      <c r="BN60" s="28" t="s">
        <v>241</v>
      </c>
      <c r="BO60" s="28" t="s">
        <v>397</v>
      </c>
      <c r="BT60" s="28">
        <v>8978339</v>
      </c>
      <c r="BU60" s="28" t="s">
        <v>463</v>
      </c>
      <c r="BV60" s="28" t="s">
        <v>347</v>
      </c>
      <c r="BW60" s="29">
        <v>26058</v>
      </c>
      <c r="BX60" s="28" t="s">
        <v>231</v>
      </c>
      <c r="BY60" s="28" t="s">
        <v>232</v>
      </c>
    </row>
    <row r="61" spans="1:79" ht="14.5" x14ac:dyDescent="0.35">
      <c r="B61" s="28">
        <v>12336288</v>
      </c>
      <c r="C61" s="28" t="s">
        <v>363</v>
      </c>
      <c r="D61" s="28" t="s">
        <v>258</v>
      </c>
      <c r="E61" s="28" t="s">
        <v>277</v>
      </c>
      <c r="F61" s="29">
        <v>23870</v>
      </c>
      <c r="G61" s="33">
        <f t="shared" si="6"/>
        <v>53.084931506849315</v>
      </c>
      <c r="H61" s="28">
        <v>87977180</v>
      </c>
      <c r="I61" s="28" t="s">
        <v>187</v>
      </c>
      <c r="J61" s="28" t="s">
        <v>188</v>
      </c>
      <c r="K61" s="29">
        <v>42980</v>
      </c>
      <c r="L61" s="28">
        <v>98790031</v>
      </c>
      <c r="M61" s="28" t="s">
        <v>191</v>
      </c>
      <c r="N61" s="28">
        <v>13231</v>
      </c>
      <c r="O61" t="s">
        <v>196</v>
      </c>
      <c r="P61" t="s">
        <v>196</v>
      </c>
      <c r="Q61" s="29">
        <v>42983</v>
      </c>
      <c r="R61" s="29">
        <f>Q61+3</f>
        <v>42986</v>
      </c>
      <c r="S61" s="28" t="s">
        <v>204</v>
      </c>
      <c r="T61" s="28" t="s">
        <v>203</v>
      </c>
      <c r="U61" s="29">
        <f>Q61-3</f>
        <v>42980</v>
      </c>
      <c r="V61" s="29">
        <f>U61+5</f>
        <v>42985</v>
      </c>
      <c r="W61" s="33">
        <f t="shared" si="2"/>
        <v>5</v>
      </c>
      <c r="X61" s="28">
        <f>0.9*N61</f>
        <v>11907.9</v>
      </c>
      <c r="Y61" s="28">
        <v>78654678</v>
      </c>
      <c r="AA61" t="s">
        <v>519</v>
      </c>
      <c r="AB61" t="s">
        <v>519</v>
      </c>
      <c r="AG61" t="s">
        <v>519</v>
      </c>
      <c r="AI61" s="28" t="s">
        <v>133</v>
      </c>
      <c r="AU61" s="28" t="s">
        <v>233</v>
      </c>
      <c r="AW61" s="28" t="s">
        <v>227</v>
      </c>
      <c r="AX61" s="28" t="s">
        <v>237</v>
      </c>
      <c r="BC61" s="28" t="s">
        <v>233</v>
      </c>
      <c r="BL61" s="28" t="s">
        <v>228</v>
      </c>
      <c r="BN61" s="28" t="s">
        <v>241</v>
      </c>
      <c r="BO61" s="36" t="s">
        <v>398</v>
      </c>
      <c r="BT61" s="28">
        <v>8978339</v>
      </c>
      <c r="BU61" s="30" t="s">
        <v>464</v>
      </c>
      <c r="BV61" s="28" t="s">
        <v>363</v>
      </c>
      <c r="BW61" s="29">
        <v>26058</v>
      </c>
      <c r="BX61" s="28" t="s">
        <v>231</v>
      </c>
      <c r="BY61" s="28" t="s">
        <v>232</v>
      </c>
    </row>
    <row r="62" spans="1:79" ht="14.5" x14ac:dyDescent="0.35">
      <c r="B62" s="28">
        <v>12317388</v>
      </c>
      <c r="C62" s="28" t="s">
        <v>303</v>
      </c>
      <c r="D62" s="28" t="s">
        <v>257</v>
      </c>
      <c r="E62" s="28" t="s">
        <v>276</v>
      </c>
      <c r="F62" s="29">
        <v>33004</v>
      </c>
      <c r="G62" s="33">
        <f t="shared" si="6"/>
        <v>28.06027397260274</v>
      </c>
      <c r="H62" s="28">
        <v>87974600</v>
      </c>
      <c r="I62" s="28" t="s">
        <v>187</v>
      </c>
      <c r="J62" s="28" t="s">
        <v>188</v>
      </c>
      <c r="K62" s="29">
        <v>42980</v>
      </c>
      <c r="L62" s="28">
        <v>98789431</v>
      </c>
      <c r="M62" s="28" t="s">
        <v>191</v>
      </c>
      <c r="N62" s="28">
        <v>87979</v>
      </c>
      <c r="O62" t="s">
        <v>196</v>
      </c>
      <c r="P62" t="s">
        <v>196</v>
      </c>
      <c r="Q62" s="29">
        <v>42983</v>
      </c>
      <c r="R62" s="29">
        <f>Q62+3</f>
        <v>42986</v>
      </c>
      <c r="S62" s="28" t="s">
        <v>204</v>
      </c>
      <c r="T62" s="28" t="s">
        <v>203</v>
      </c>
      <c r="U62" s="29">
        <f>Q62-2</f>
        <v>42981</v>
      </c>
      <c r="V62" s="29">
        <f>U62+3</f>
        <v>42984</v>
      </c>
      <c r="W62" s="33">
        <f t="shared" si="2"/>
        <v>3</v>
      </c>
      <c r="X62" s="28">
        <f>0.9*N62</f>
        <v>79181.100000000006</v>
      </c>
      <c r="Y62" s="28">
        <v>78654678</v>
      </c>
      <c r="AA62" t="s">
        <v>214</v>
      </c>
      <c r="AB62" t="s">
        <v>214</v>
      </c>
      <c r="AG62" t="s">
        <v>214</v>
      </c>
      <c r="AI62" s="28" t="s">
        <v>133</v>
      </c>
      <c r="AU62" s="28" t="s">
        <v>233</v>
      </c>
      <c r="AW62" s="28" t="s">
        <v>227</v>
      </c>
      <c r="AX62" s="28" t="s">
        <v>237</v>
      </c>
      <c r="BC62" s="28" t="s">
        <v>233</v>
      </c>
      <c r="BL62" s="28" t="s">
        <v>228</v>
      </c>
      <c r="BN62" s="28" t="s">
        <v>241</v>
      </c>
      <c r="BO62" s="28" t="s">
        <v>399</v>
      </c>
      <c r="BT62" s="28">
        <v>8978339</v>
      </c>
      <c r="BU62" s="28" t="s">
        <v>465</v>
      </c>
      <c r="BV62" s="28" t="s">
        <v>303</v>
      </c>
      <c r="BW62" s="29">
        <v>26058</v>
      </c>
      <c r="BX62" s="28" t="s">
        <v>231</v>
      </c>
      <c r="BY62" s="28" t="s">
        <v>232</v>
      </c>
    </row>
    <row r="63" spans="1:79" ht="14.5" x14ac:dyDescent="0.35">
      <c r="B63" s="28">
        <v>12319908</v>
      </c>
      <c r="C63" s="28" t="s">
        <v>311</v>
      </c>
      <c r="D63" s="28" t="s">
        <v>261</v>
      </c>
      <c r="E63" s="28" t="s">
        <v>280</v>
      </c>
      <c r="F63" s="29">
        <v>22045</v>
      </c>
      <c r="G63" s="33">
        <f t="shared" si="6"/>
        <v>58.084931506849315</v>
      </c>
      <c r="H63" s="28">
        <v>87974944</v>
      </c>
      <c r="I63" s="28" t="s">
        <v>187</v>
      </c>
      <c r="J63" s="28" t="s">
        <v>188</v>
      </c>
      <c r="K63" s="29">
        <v>42955</v>
      </c>
      <c r="L63" s="28">
        <v>98789511</v>
      </c>
      <c r="M63" s="28" t="s">
        <v>191</v>
      </c>
      <c r="N63" s="28">
        <v>12121</v>
      </c>
      <c r="O63" t="s">
        <v>200</v>
      </c>
      <c r="P63" t="s">
        <v>200</v>
      </c>
      <c r="Q63" s="29">
        <v>42957</v>
      </c>
      <c r="R63" s="29"/>
      <c r="U63" s="29">
        <f>Q63-2</f>
        <v>42955</v>
      </c>
      <c r="V63" s="29">
        <f>U63+4</f>
        <v>42959</v>
      </c>
      <c r="W63" s="33">
        <f t="shared" si="2"/>
        <v>4</v>
      </c>
      <c r="X63" s="28">
        <f>0.9*N63</f>
        <v>10908.9</v>
      </c>
      <c r="Y63" s="28">
        <v>78654706</v>
      </c>
      <c r="AA63" t="s">
        <v>519</v>
      </c>
      <c r="AB63" t="s">
        <v>519</v>
      </c>
      <c r="AG63" t="s">
        <v>519</v>
      </c>
      <c r="AU63" s="28" t="s">
        <v>226</v>
      </c>
      <c r="AW63" s="28" t="s">
        <v>236</v>
      </c>
      <c r="AX63" s="28" t="s">
        <v>254</v>
      </c>
      <c r="BC63" s="28" t="s">
        <v>226</v>
      </c>
      <c r="BL63" s="28" t="s">
        <v>228</v>
      </c>
      <c r="BN63" s="28" t="s">
        <v>244</v>
      </c>
      <c r="BO63" s="28" t="s">
        <v>400</v>
      </c>
      <c r="BT63" s="28">
        <v>8978127</v>
      </c>
      <c r="BU63" s="30" t="s">
        <v>466</v>
      </c>
      <c r="BV63" s="28" t="s">
        <v>311</v>
      </c>
      <c r="BW63" s="29">
        <v>21310</v>
      </c>
      <c r="BX63" s="28" t="s">
        <v>231</v>
      </c>
      <c r="BY63" s="28" t="s">
        <v>232</v>
      </c>
    </row>
    <row r="64" spans="1:79" ht="14.5" x14ac:dyDescent="0.35">
      <c r="B64" s="28">
        <v>12366528</v>
      </c>
      <c r="C64" s="28" t="s">
        <v>364</v>
      </c>
      <c r="D64" s="28" t="s">
        <v>258</v>
      </c>
      <c r="E64" s="28" t="s">
        <v>277</v>
      </c>
      <c r="F64" s="29">
        <v>33004</v>
      </c>
      <c r="G64" s="33">
        <f t="shared" si="6"/>
        <v>28.06027397260274</v>
      </c>
      <c r="H64" s="28">
        <v>87981308</v>
      </c>
      <c r="I64" s="28" t="s">
        <v>187</v>
      </c>
      <c r="J64" s="28" t="s">
        <v>297</v>
      </c>
      <c r="K64" s="29">
        <v>42980</v>
      </c>
      <c r="L64" s="28">
        <v>98790991</v>
      </c>
      <c r="M64" s="28" t="s">
        <v>191</v>
      </c>
      <c r="N64" s="28">
        <v>12121</v>
      </c>
      <c r="O64" t="s">
        <v>196</v>
      </c>
      <c r="P64" t="s">
        <v>196</v>
      </c>
      <c r="Q64" s="29">
        <v>42983</v>
      </c>
      <c r="R64" s="29">
        <f>Q64+3</f>
        <v>42986</v>
      </c>
      <c r="S64" s="28" t="s">
        <v>204</v>
      </c>
      <c r="T64" s="28" t="s">
        <v>203</v>
      </c>
      <c r="U64" s="29">
        <f>Q64-2</f>
        <v>42981</v>
      </c>
      <c r="V64" s="29">
        <f>U64+4</f>
        <v>42985</v>
      </c>
      <c r="W64" s="33">
        <f t="shared" si="2"/>
        <v>4</v>
      </c>
      <c r="X64" s="28">
        <f>0.8*N64</f>
        <v>9696.8000000000011</v>
      </c>
      <c r="Y64" s="28">
        <v>78654678</v>
      </c>
      <c r="AA64" t="s">
        <v>214</v>
      </c>
      <c r="AB64" t="s">
        <v>214</v>
      </c>
      <c r="AG64" t="s">
        <v>214</v>
      </c>
      <c r="AI64" s="28" t="s">
        <v>133</v>
      </c>
      <c r="AU64" s="28" t="s">
        <v>233</v>
      </c>
      <c r="AW64" s="28" t="s">
        <v>227</v>
      </c>
      <c r="AX64" s="28" t="s">
        <v>237</v>
      </c>
      <c r="BC64" s="28" t="s">
        <v>233</v>
      </c>
      <c r="BL64" s="28" t="s">
        <v>228</v>
      </c>
      <c r="BN64" s="28" t="s">
        <v>241</v>
      </c>
      <c r="BO64" s="28" t="s">
        <v>401</v>
      </c>
      <c r="BT64" s="28">
        <v>8978339</v>
      </c>
      <c r="BU64" s="28" t="s">
        <v>467</v>
      </c>
      <c r="BV64" s="28" t="s">
        <v>364</v>
      </c>
      <c r="BW64" s="29">
        <v>26058</v>
      </c>
      <c r="BX64" s="28" t="s">
        <v>528</v>
      </c>
      <c r="BY64" s="28" t="s">
        <v>232</v>
      </c>
    </row>
    <row r="65" spans="1:78" ht="14.5" x14ac:dyDescent="0.35">
      <c r="B65" s="28">
        <v>12361488</v>
      </c>
      <c r="C65" s="28" t="s">
        <v>348</v>
      </c>
      <c r="D65" s="28" t="s">
        <v>237</v>
      </c>
      <c r="E65" s="28" t="s">
        <v>186</v>
      </c>
      <c r="F65" s="29">
        <v>33004</v>
      </c>
      <c r="G65" s="33">
        <f t="shared" si="6"/>
        <v>28.06027397260274</v>
      </c>
      <c r="H65" s="28">
        <v>87980620</v>
      </c>
      <c r="I65" s="28" t="s">
        <v>187</v>
      </c>
      <c r="J65" s="28" t="s">
        <v>297</v>
      </c>
      <c r="K65" s="29">
        <v>42980</v>
      </c>
      <c r="L65" s="28">
        <v>98790831</v>
      </c>
      <c r="M65" s="28" t="s">
        <v>191</v>
      </c>
      <c r="N65" s="28">
        <v>48000</v>
      </c>
      <c r="O65" t="s">
        <v>196</v>
      </c>
      <c r="P65" t="s">
        <v>196</v>
      </c>
      <c r="Q65" s="29">
        <v>42983</v>
      </c>
      <c r="R65" s="29">
        <f>Q65+3</f>
        <v>42986</v>
      </c>
      <c r="S65" s="28" t="s">
        <v>204</v>
      </c>
      <c r="T65" s="28" t="s">
        <v>203</v>
      </c>
      <c r="U65" s="29">
        <f>Q65-2</f>
        <v>42981</v>
      </c>
      <c r="V65" s="29">
        <f>U65+3</f>
        <v>42984</v>
      </c>
      <c r="W65" s="33">
        <f t="shared" si="2"/>
        <v>3</v>
      </c>
      <c r="X65" s="28">
        <f>0.9*N65</f>
        <v>43200</v>
      </c>
      <c r="Y65" s="28">
        <v>78654678</v>
      </c>
      <c r="AA65" t="s">
        <v>524</v>
      </c>
      <c r="AB65" t="s">
        <v>524</v>
      </c>
      <c r="AG65" t="s">
        <v>524</v>
      </c>
      <c r="AI65" s="28" t="s">
        <v>133</v>
      </c>
      <c r="AU65" s="28" t="s">
        <v>233</v>
      </c>
      <c r="AW65" s="28" t="s">
        <v>227</v>
      </c>
      <c r="AX65" s="28" t="s">
        <v>237</v>
      </c>
      <c r="BC65" s="28" t="s">
        <v>233</v>
      </c>
      <c r="BL65" s="28" t="s">
        <v>228</v>
      </c>
      <c r="BN65" s="28" t="s">
        <v>241</v>
      </c>
      <c r="BO65" s="28" t="s">
        <v>397</v>
      </c>
      <c r="BT65" s="28">
        <v>8978339</v>
      </c>
      <c r="BU65" s="30" t="s">
        <v>468</v>
      </c>
      <c r="BV65" s="28" t="s">
        <v>348</v>
      </c>
      <c r="BW65" s="29">
        <v>26058</v>
      </c>
      <c r="BX65" s="28" t="s">
        <v>528</v>
      </c>
      <c r="BY65" s="28" t="s">
        <v>232</v>
      </c>
    </row>
    <row r="66" spans="1:78" ht="14.5" x14ac:dyDescent="0.35">
      <c r="B66" s="28">
        <v>12353928</v>
      </c>
      <c r="C66" s="28" t="s">
        <v>324</v>
      </c>
      <c r="D66" s="28" t="s">
        <v>262</v>
      </c>
      <c r="E66" s="28" t="s">
        <v>281</v>
      </c>
      <c r="F66" s="29">
        <v>22045</v>
      </c>
      <c r="G66" s="33">
        <f t="shared" si="6"/>
        <v>58.084931506849315</v>
      </c>
      <c r="H66" s="28">
        <v>87979588</v>
      </c>
      <c r="I66" s="28" t="s">
        <v>187</v>
      </c>
      <c r="J66" s="28" t="s">
        <v>297</v>
      </c>
      <c r="K66" s="29">
        <v>42955</v>
      </c>
      <c r="L66" s="28">
        <v>98790591</v>
      </c>
      <c r="M66" s="28" t="s">
        <v>191</v>
      </c>
      <c r="N66" s="28">
        <v>76888</v>
      </c>
      <c r="O66" t="s">
        <v>200</v>
      </c>
      <c r="P66" t="s">
        <v>200</v>
      </c>
      <c r="Q66" s="29">
        <v>42957</v>
      </c>
      <c r="R66" s="29"/>
      <c r="U66" s="29">
        <f>Q66-2</f>
        <v>42955</v>
      </c>
      <c r="V66" s="29">
        <f>U66+2</f>
        <v>42957</v>
      </c>
      <c r="W66" s="33">
        <f t="shared" si="2"/>
        <v>2</v>
      </c>
      <c r="X66" s="28">
        <f>0.69*N66</f>
        <v>53052.719999999994</v>
      </c>
      <c r="Y66" s="28">
        <v>78654706</v>
      </c>
      <c r="AA66" t="s">
        <v>524</v>
      </c>
      <c r="AB66" t="s">
        <v>524</v>
      </c>
      <c r="AG66" t="s">
        <v>524</v>
      </c>
      <c r="AU66" s="28" t="s">
        <v>235</v>
      </c>
      <c r="AW66" s="28" t="s">
        <v>236</v>
      </c>
      <c r="AX66" s="28" t="s">
        <v>254</v>
      </c>
      <c r="BC66" s="28" t="s">
        <v>235</v>
      </c>
      <c r="BL66" s="28" t="s">
        <v>228</v>
      </c>
      <c r="BN66" s="28" t="s">
        <v>244</v>
      </c>
      <c r="BO66" s="36" t="s">
        <v>398</v>
      </c>
      <c r="BT66" s="28">
        <v>8978127</v>
      </c>
      <c r="BU66" s="28" t="s">
        <v>469</v>
      </c>
      <c r="BV66" s="28" t="s">
        <v>324</v>
      </c>
      <c r="BW66" s="29">
        <v>21310</v>
      </c>
      <c r="BX66" s="28" t="s">
        <v>528</v>
      </c>
      <c r="BY66" s="28" t="s">
        <v>232</v>
      </c>
    </row>
    <row r="67" spans="1:78" ht="14.5" x14ac:dyDescent="0.35">
      <c r="B67" s="28">
        <v>12358968</v>
      </c>
      <c r="C67" s="28" t="s">
        <v>340</v>
      </c>
      <c r="D67" s="28" t="s">
        <v>238</v>
      </c>
      <c r="E67" s="28" t="s">
        <v>253</v>
      </c>
      <c r="F67" s="29">
        <v>22045</v>
      </c>
      <c r="G67" s="33">
        <f t="shared" ref="G67:G98" si="8">(CA$1-F67)/365</f>
        <v>58.084931506849315</v>
      </c>
      <c r="H67" s="28">
        <v>87980276</v>
      </c>
      <c r="I67" s="28" t="s">
        <v>187</v>
      </c>
      <c r="J67" s="28" t="s">
        <v>297</v>
      </c>
      <c r="K67" s="29">
        <v>42955</v>
      </c>
      <c r="L67" s="28">
        <v>98790751</v>
      </c>
      <c r="M67" s="28" t="s">
        <v>191</v>
      </c>
      <c r="N67" s="28">
        <v>12345</v>
      </c>
      <c r="O67" t="s">
        <v>200</v>
      </c>
      <c r="P67" t="s">
        <v>200</v>
      </c>
      <c r="Q67" s="29">
        <v>42957</v>
      </c>
      <c r="R67" s="29"/>
      <c r="U67" s="29">
        <f>Q67-3</f>
        <v>42954</v>
      </c>
      <c r="V67" s="29">
        <f>U67+5</f>
        <v>42959</v>
      </c>
      <c r="W67" s="33">
        <f t="shared" si="2"/>
        <v>5</v>
      </c>
      <c r="X67" s="28">
        <f>0.8*N67</f>
        <v>9876</v>
      </c>
      <c r="Y67" s="28">
        <v>78654706</v>
      </c>
      <c r="AA67" t="s">
        <v>524</v>
      </c>
      <c r="AB67" t="s">
        <v>524</v>
      </c>
      <c r="AG67" t="s">
        <v>524</v>
      </c>
      <c r="AU67" s="28" t="s">
        <v>226</v>
      </c>
      <c r="AW67" s="28" t="s">
        <v>236</v>
      </c>
      <c r="AX67" s="28" t="s">
        <v>254</v>
      </c>
      <c r="BC67" s="28" t="s">
        <v>226</v>
      </c>
      <c r="BL67" s="28" t="s">
        <v>228</v>
      </c>
      <c r="BN67" s="28" t="s">
        <v>244</v>
      </c>
      <c r="BO67" s="28" t="s">
        <v>399</v>
      </c>
      <c r="BT67" s="28">
        <v>8978127</v>
      </c>
      <c r="BU67" s="30" t="s">
        <v>470</v>
      </c>
      <c r="BV67" s="28" t="s">
        <v>340</v>
      </c>
      <c r="BW67" s="29">
        <v>21310</v>
      </c>
      <c r="BX67" s="28" t="s">
        <v>528</v>
      </c>
      <c r="BY67" s="28" t="s">
        <v>232</v>
      </c>
    </row>
    <row r="68" spans="1:78" ht="14.5" x14ac:dyDescent="0.35">
      <c r="B68" s="28">
        <v>12323688</v>
      </c>
      <c r="C68" s="28" t="s">
        <v>323</v>
      </c>
      <c r="D68" s="28" t="s">
        <v>265</v>
      </c>
      <c r="E68" s="28" t="s">
        <v>286</v>
      </c>
      <c r="F68" s="29">
        <v>33715</v>
      </c>
      <c r="G68" s="33">
        <f t="shared" si="8"/>
        <v>26.112328767123287</v>
      </c>
      <c r="H68" s="28">
        <v>87975460</v>
      </c>
      <c r="I68" s="28" t="s">
        <v>187</v>
      </c>
      <c r="J68" s="28" t="s">
        <v>188</v>
      </c>
      <c r="K68" s="29">
        <v>42955</v>
      </c>
      <c r="L68" s="28">
        <v>98789631</v>
      </c>
      <c r="M68" s="28" t="s">
        <v>191</v>
      </c>
      <c r="N68" s="28">
        <v>56461</v>
      </c>
      <c r="O68" t="s">
        <v>200</v>
      </c>
      <c r="P68" t="s">
        <v>200</v>
      </c>
      <c r="Q68" s="29">
        <v>42957</v>
      </c>
      <c r="R68" s="29"/>
      <c r="U68" s="29">
        <f>Q68-2</f>
        <v>42955</v>
      </c>
      <c r="V68" s="29">
        <f>U68+4</f>
        <v>42959</v>
      </c>
      <c r="W68" s="33">
        <f t="shared" si="2"/>
        <v>4</v>
      </c>
      <c r="X68" s="28">
        <f>0.69*N68</f>
        <v>38958.089999999997</v>
      </c>
      <c r="Y68" s="28">
        <v>78654706</v>
      </c>
      <c r="AA68" t="s">
        <v>219</v>
      </c>
      <c r="AB68" t="s">
        <v>219</v>
      </c>
      <c r="AG68" t="s">
        <v>219</v>
      </c>
      <c r="AU68" s="28" t="s">
        <v>235</v>
      </c>
      <c r="AW68" s="28" t="s">
        <v>236</v>
      </c>
      <c r="AX68" s="28" t="s">
        <v>254</v>
      </c>
      <c r="BC68" s="28" t="s">
        <v>235</v>
      </c>
      <c r="BL68" s="28" t="s">
        <v>228</v>
      </c>
      <c r="BN68" s="28" t="s">
        <v>244</v>
      </c>
      <c r="BO68" s="28" t="s">
        <v>400</v>
      </c>
      <c r="BT68" s="28">
        <v>8978127</v>
      </c>
      <c r="BU68" s="28" t="s">
        <v>471</v>
      </c>
      <c r="BV68" s="28" t="s">
        <v>323</v>
      </c>
      <c r="BW68" s="29">
        <v>21310</v>
      </c>
      <c r="BX68" s="28" t="s">
        <v>231</v>
      </c>
      <c r="BY68" s="28" t="s">
        <v>232</v>
      </c>
    </row>
    <row r="69" spans="1:78" ht="14.5" x14ac:dyDescent="0.35">
      <c r="B69" s="28">
        <v>12329988</v>
      </c>
      <c r="C69" s="28" t="s">
        <v>343</v>
      </c>
      <c r="D69" s="28" t="s">
        <v>272</v>
      </c>
      <c r="E69" s="28" t="s">
        <v>295</v>
      </c>
      <c r="F69" s="29">
        <v>33741</v>
      </c>
      <c r="G69" s="33">
        <f t="shared" si="8"/>
        <v>26.041095890410958</v>
      </c>
      <c r="H69" s="28">
        <v>87976320</v>
      </c>
      <c r="I69" s="28" t="s">
        <v>187</v>
      </c>
      <c r="J69" s="28" t="s">
        <v>188</v>
      </c>
      <c r="K69" s="29">
        <v>43018</v>
      </c>
      <c r="L69" s="28">
        <v>98789831</v>
      </c>
      <c r="M69" s="28" t="s">
        <v>191</v>
      </c>
      <c r="N69" s="28">
        <v>48000</v>
      </c>
      <c r="O69" t="s">
        <v>202</v>
      </c>
      <c r="P69" t="s">
        <v>202</v>
      </c>
      <c r="Q69" s="29">
        <v>43020</v>
      </c>
      <c r="R69" s="29">
        <v>42870</v>
      </c>
      <c r="S69" s="28" t="s">
        <v>204</v>
      </c>
      <c r="T69" s="28" t="s">
        <v>203</v>
      </c>
      <c r="U69" s="29">
        <f>Q69-3</f>
        <v>43017</v>
      </c>
      <c r="V69" s="29">
        <f>U69+3</f>
        <v>43020</v>
      </c>
      <c r="W69" s="33">
        <f t="shared" ref="W69:W104" si="9">V69-U69</f>
        <v>3</v>
      </c>
      <c r="X69" s="28">
        <f>0.8*N69</f>
        <v>38400</v>
      </c>
      <c r="Y69" s="28">
        <v>78654720</v>
      </c>
      <c r="AA69" t="s">
        <v>220</v>
      </c>
      <c r="AB69" t="s">
        <v>220</v>
      </c>
      <c r="AG69" t="s">
        <v>220</v>
      </c>
      <c r="AI69" s="28" t="s">
        <v>133</v>
      </c>
      <c r="AU69" s="28" t="s">
        <v>226</v>
      </c>
      <c r="AW69" s="28" t="s">
        <v>227</v>
      </c>
      <c r="AX69" s="28" t="s">
        <v>185</v>
      </c>
      <c r="BC69" s="28" t="s">
        <v>226</v>
      </c>
      <c r="BL69" s="28" t="s">
        <v>228</v>
      </c>
      <c r="BN69" s="28" t="s">
        <v>242</v>
      </c>
      <c r="BO69" s="28" t="s">
        <v>401</v>
      </c>
      <c r="BT69" s="28">
        <v>8978021</v>
      </c>
      <c r="BU69" s="30" t="s">
        <v>472</v>
      </c>
      <c r="BV69" s="28" t="s">
        <v>343</v>
      </c>
      <c r="BW69" s="29">
        <v>22771</v>
      </c>
      <c r="BX69" s="28" t="s">
        <v>231</v>
      </c>
      <c r="BY69" s="28" t="s">
        <v>232</v>
      </c>
    </row>
    <row r="70" spans="1:78" ht="14.5" x14ac:dyDescent="0.35">
      <c r="B70" s="28">
        <v>12356448</v>
      </c>
      <c r="C70" s="28" t="s">
        <v>332</v>
      </c>
      <c r="D70" s="28" t="s">
        <v>264</v>
      </c>
      <c r="E70" s="28" t="s">
        <v>285</v>
      </c>
      <c r="F70" s="29">
        <v>33004</v>
      </c>
      <c r="G70" s="33">
        <f t="shared" si="8"/>
        <v>28.06027397260274</v>
      </c>
      <c r="H70" s="28">
        <v>87979932</v>
      </c>
      <c r="I70" s="28" t="s">
        <v>187</v>
      </c>
      <c r="J70" s="28" t="s">
        <v>297</v>
      </c>
      <c r="K70" s="29">
        <v>42980</v>
      </c>
      <c r="L70" s="28">
        <v>98790671</v>
      </c>
      <c r="M70" s="28" t="s">
        <v>191</v>
      </c>
      <c r="N70" s="28">
        <v>48000</v>
      </c>
      <c r="O70" t="s">
        <v>196</v>
      </c>
      <c r="P70" t="s">
        <v>196</v>
      </c>
      <c r="Q70" s="29">
        <v>42983</v>
      </c>
      <c r="R70" s="29">
        <f>Q70+3</f>
        <v>42986</v>
      </c>
      <c r="S70" s="28" t="s">
        <v>204</v>
      </c>
      <c r="T70" s="28" t="s">
        <v>203</v>
      </c>
      <c r="U70" s="29">
        <f>Q70-2</f>
        <v>42981</v>
      </c>
      <c r="V70" s="29">
        <f>U70+2</f>
        <v>42983</v>
      </c>
      <c r="W70" s="33">
        <f t="shared" si="9"/>
        <v>2</v>
      </c>
      <c r="X70" s="28">
        <f>0.75*N70</f>
        <v>36000</v>
      </c>
      <c r="Y70" s="28">
        <v>78654678</v>
      </c>
      <c r="AA70" t="s">
        <v>524</v>
      </c>
      <c r="AB70" t="s">
        <v>524</v>
      </c>
      <c r="AG70" t="s">
        <v>524</v>
      </c>
      <c r="AI70" s="28" t="s">
        <v>133</v>
      </c>
      <c r="AU70" s="28" t="s">
        <v>233</v>
      </c>
      <c r="AW70" s="28" t="s">
        <v>227</v>
      </c>
      <c r="AX70" s="28" t="s">
        <v>237</v>
      </c>
      <c r="BC70" s="28" t="s">
        <v>233</v>
      </c>
      <c r="BL70" s="28" t="s">
        <v>228</v>
      </c>
      <c r="BN70" s="28" t="s">
        <v>241</v>
      </c>
      <c r="BO70" s="28" t="s">
        <v>399</v>
      </c>
      <c r="BT70" s="28">
        <v>8978339</v>
      </c>
      <c r="BU70" s="28" t="s">
        <v>473</v>
      </c>
      <c r="BV70" s="28" t="s">
        <v>332</v>
      </c>
      <c r="BW70" s="29">
        <v>26058</v>
      </c>
      <c r="BX70" s="28" t="s">
        <v>528</v>
      </c>
      <c r="BY70" s="28" t="s">
        <v>232</v>
      </c>
    </row>
    <row r="71" spans="1:78" ht="14.5" x14ac:dyDescent="0.35">
      <c r="B71" s="28">
        <v>12345108</v>
      </c>
      <c r="C71" s="28" t="s">
        <v>386</v>
      </c>
      <c r="D71" s="28" t="s">
        <v>269</v>
      </c>
      <c r="E71" s="28" t="s">
        <v>290</v>
      </c>
      <c r="F71" s="29">
        <v>24600</v>
      </c>
      <c r="G71" s="33">
        <f t="shared" si="8"/>
        <v>51.084931506849315</v>
      </c>
      <c r="H71" s="28">
        <v>87978384</v>
      </c>
      <c r="I71" s="28" t="s">
        <v>187</v>
      </c>
      <c r="J71" s="28" t="s">
        <v>188</v>
      </c>
      <c r="K71" s="29">
        <v>43018</v>
      </c>
      <c r="L71" s="28">
        <v>98790311</v>
      </c>
      <c r="M71" s="28" t="s">
        <v>191</v>
      </c>
      <c r="N71" s="28">
        <v>56461</v>
      </c>
      <c r="O71" t="s">
        <v>202</v>
      </c>
      <c r="P71" t="s">
        <v>202</v>
      </c>
      <c r="Q71" s="29">
        <v>43020</v>
      </c>
      <c r="R71" s="29">
        <v>42870</v>
      </c>
      <c r="S71" s="28" t="s">
        <v>204</v>
      </c>
      <c r="T71" s="28" t="s">
        <v>203</v>
      </c>
      <c r="U71" s="29">
        <f>Q71-2</f>
        <v>43018</v>
      </c>
      <c r="V71" s="29">
        <f>U71+5</f>
        <v>43023</v>
      </c>
      <c r="W71" s="33">
        <f t="shared" si="9"/>
        <v>5</v>
      </c>
      <c r="X71" s="28">
        <f>0.69*N71</f>
        <v>38958.089999999997</v>
      </c>
      <c r="Y71" s="28">
        <v>78654720</v>
      </c>
      <c r="AA71" t="s">
        <v>220</v>
      </c>
      <c r="AB71" t="s">
        <v>220</v>
      </c>
      <c r="AG71" t="s">
        <v>220</v>
      </c>
      <c r="AI71" s="28" t="s">
        <v>133</v>
      </c>
      <c r="AU71" s="28" t="s">
        <v>226</v>
      </c>
      <c r="AW71" s="28" t="s">
        <v>227</v>
      </c>
      <c r="AX71" s="28" t="s">
        <v>185</v>
      </c>
      <c r="BC71" s="28" t="s">
        <v>226</v>
      </c>
      <c r="BL71" s="28" t="s">
        <v>228</v>
      </c>
      <c r="BN71" s="28" t="s">
        <v>242</v>
      </c>
      <c r="BO71" s="28" t="s">
        <v>400</v>
      </c>
      <c r="BT71" s="28">
        <v>8978021</v>
      </c>
      <c r="BU71" s="30" t="s">
        <v>474</v>
      </c>
      <c r="BV71" s="28" t="s">
        <v>386</v>
      </c>
      <c r="BW71" s="29">
        <v>22771</v>
      </c>
      <c r="BX71" s="28" t="s">
        <v>231</v>
      </c>
      <c r="BY71" s="28" t="s">
        <v>232</v>
      </c>
    </row>
    <row r="72" spans="1:78" ht="14.5" x14ac:dyDescent="0.35">
      <c r="B72" s="28">
        <v>12315498</v>
      </c>
      <c r="C72" s="28" t="s">
        <v>249</v>
      </c>
      <c r="D72" s="28" t="s">
        <v>254</v>
      </c>
      <c r="E72" s="28" t="s">
        <v>255</v>
      </c>
      <c r="F72" s="29">
        <v>22045</v>
      </c>
      <c r="G72" s="33">
        <f t="shared" si="8"/>
        <v>58.084931506849315</v>
      </c>
      <c r="H72" s="28">
        <v>87974342</v>
      </c>
      <c r="I72" s="28" t="s">
        <v>187</v>
      </c>
      <c r="J72" s="28" t="s">
        <v>188</v>
      </c>
      <c r="K72" s="29">
        <v>42955</v>
      </c>
      <c r="L72" s="28">
        <v>98789371</v>
      </c>
      <c r="M72" s="28" t="s">
        <v>191</v>
      </c>
      <c r="N72" s="28">
        <v>48000</v>
      </c>
      <c r="O72" t="s">
        <v>200</v>
      </c>
      <c r="P72" t="s">
        <v>200</v>
      </c>
      <c r="Q72" s="29">
        <v>42957</v>
      </c>
      <c r="R72" s="29"/>
      <c r="U72" s="29">
        <f>Q72-3</f>
        <v>42954</v>
      </c>
      <c r="V72" s="29">
        <f>U72+4</f>
        <v>42958</v>
      </c>
      <c r="W72" s="33">
        <f t="shared" si="9"/>
        <v>4</v>
      </c>
      <c r="X72" s="28">
        <f>0.69*N72</f>
        <v>33120</v>
      </c>
      <c r="Y72" s="28">
        <v>78654706</v>
      </c>
      <c r="AA72" t="s">
        <v>218</v>
      </c>
      <c r="AB72" t="s">
        <v>218</v>
      </c>
      <c r="AG72" t="s">
        <v>218</v>
      </c>
      <c r="AU72" s="28" t="s">
        <v>226</v>
      </c>
      <c r="AW72" s="28" t="s">
        <v>236</v>
      </c>
      <c r="AX72" s="28" t="s">
        <v>254</v>
      </c>
      <c r="BC72" s="28" t="s">
        <v>226</v>
      </c>
      <c r="BL72" s="28" t="s">
        <v>228</v>
      </c>
      <c r="BN72" s="28" t="s">
        <v>244</v>
      </c>
      <c r="BO72" s="28" t="s">
        <v>401</v>
      </c>
      <c r="BT72" s="28">
        <v>8978127</v>
      </c>
      <c r="BU72" s="28" t="s">
        <v>475</v>
      </c>
      <c r="BV72" s="28" t="s">
        <v>249</v>
      </c>
      <c r="BW72" s="29">
        <v>21310</v>
      </c>
      <c r="BX72" s="28" t="s">
        <v>231</v>
      </c>
      <c r="BY72" s="28" t="s">
        <v>232</v>
      </c>
    </row>
    <row r="73" spans="1:78" ht="14.5" x14ac:dyDescent="0.35">
      <c r="B73" s="28">
        <v>12346368</v>
      </c>
      <c r="C73" s="28" t="s">
        <v>300</v>
      </c>
      <c r="D73" s="28" t="s">
        <v>237</v>
      </c>
      <c r="E73" s="28" t="s">
        <v>186</v>
      </c>
      <c r="F73" s="29">
        <v>26061</v>
      </c>
      <c r="G73" s="33">
        <f t="shared" si="8"/>
        <v>47.082191780821915</v>
      </c>
      <c r="H73" s="28">
        <v>87978556</v>
      </c>
      <c r="I73" s="28" t="s">
        <v>187</v>
      </c>
      <c r="J73" s="28" t="s">
        <v>297</v>
      </c>
      <c r="K73" s="29">
        <v>42980</v>
      </c>
      <c r="L73" s="28">
        <v>98790351</v>
      </c>
      <c r="M73" s="28" t="s">
        <v>191</v>
      </c>
      <c r="N73" s="28">
        <v>12121</v>
      </c>
      <c r="O73" t="s">
        <v>196</v>
      </c>
      <c r="P73" t="s">
        <v>196</v>
      </c>
      <c r="Q73" s="29">
        <v>42983</v>
      </c>
      <c r="R73" s="29">
        <f>Q73+3</f>
        <v>42986</v>
      </c>
      <c r="S73" s="28" t="s">
        <v>204</v>
      </c>
      <c r="T73" s="28" t="s">
        <v>203</v>
      </c>
      <c r="U73" s="29">
        <f>Q73-3</f>
        <v>42980</v>
      </c>
      <c r="V73" s="29">
        <f>U73+3</f>
        <v>42983</v>
      </c>
      <c r="W73" s="33">
        <f t="shared" si="9"/>
        <v>3</v>
      </c>
      <c r="X73" s="28">
        <f>0.9*N73</f>
        <v>10908.9</v>
      </c>
      <c r="Y73" s="28">
        <v>78654678</v>
      </c>
      <c r="AA73" t="s">
        <v>524</v>
      </c>
      <c r="AB73" t="s">
        <v>524</v>
      </c>
      <c r="AG73" t="s">
        <v>524</v>
      </c>
      <c r="AI73" s="28" t="s">
        <v>133</v>
      </c>
      <c r="AU73" s="28" t="s">
        <v>233</v>
      </c>
      <c r="AW73" s="28" t="s">
        <v>227</v>
      </c>
      <c r="AX73" s="28" t="s">
        <v>237</v>
      </c>
      <c r="BC73" s="28" t="s">
        <v>233</v>
      </c>
      <c r="BL73" s="28" t="s">
        <v>228</v>
      </c>
      <c r="BN73" s="28" t="s">
        <v>241</v>
      </c>
      <c r="BO73" s="28" t="s">
        <v>397</v>
      </c>
      <c r="BT73" s="28">
        <v>8978339</v>
      </c>
      <c r="BU73" s="30" t="s">
        <v>476</v>
      </c>
      <c r="BV73" s="28" t="s">
        <v>300</v>
      </c>
      <c r="BW73" s="29">
        <v>26058</v>
      </c>
      <c r="BX73" s="28" t="s">
        <v>528</v>
      </c>
      <c r="BY73" s="28" t="s">
        <v>232</v>
      </c>
    </row>
    <row r="74" spans="1:78" ht="14.5" x14ac:dyDescent="0.35">
      <c r="B74" s="28">
        <v>12337548</v>
      </c>
      <c r="C74" s="28" t="s">
        <v>367</v>
      </c>
      <c r="D74" s="28" t="s">
        <v>260</v>
      </c>
      <c r="E74" s="28" t="s">
        <v>279</v>
      </c>
      <c r="F74" s="29">
        <v>25331</v>
      </c>
      <c r="G74" s="33">
        <f t="shared" si="8"/>
        <v>49.082191780821915</v>
      </c>
      <c r="H74" s="28">
        <v>87977352</v>
      </c>
      <c r="I74" s="28" t="s">
        <v>187</v>
      </c>
      <c r="J74" s="28" t="s">
        <v>188</v>
      </c>
      <c r="K74" s="29">
        <v>42866</v>
      </c>
      <c r="L74" s="28">
        <v>98790071</v>
      </c>
      <c r="M74" s="28" t="s">
        <v>191</v>
      </c>
      <c r="N74" s="28">
        <v>23456</v>
      </c>
      <c r="O74" t="s">
        <v>198</v>
      </c>
      <c r="P74" t="s">
        <v>198</v>
      </c>
      <c r="Q74" s="29">
        <v>42867</v>
      </c>
      <c r="R74" s="29"/>
      <c r="U74" s="29">
        <f>Q74-2</f>
        <v>42865</v>
      </c>
      <c r="V74" s="29">
        <f>U74+2</f>
        <v>42867</v>
      </c>
      <c r="W74" s="33">
        <f t="shared" si="9"/>
        <v>2</v>
      </c>
      <c r="X74" s="28">
        <f>0.69*N74</f>
        <v>16184.64</v>
      </c>
      <c r="Y74" s="28">
        <v>78654692</v>
      </c>
      <c r="AA74" t="s">
        <v>519</v>
      </c>
      <c r="AB74" t="s">
        <v>519</v>
      </c>
      <c r="AG74" t="s">
        <v>519</v>
      </c>
      <c r="AI74" s="28" t="s">
        <v>133</v>
      </c>
      <c r="AU74" s="28" t="s">
        <v>235</v>
      </c>
      <c r="AW74" s="28" t="s">
        <v>236</v>
      </c>
      <c r="AX74" s="28" t="s">
        <v>240</v>
      </c>
      <c r="BC74" s="28" t="s">
        <v>235</v>
      </c>
      <c r="BL74" s="28" t="s">
        <v>228</v>
      </c>
      <c r="BN74" s="28" t="s">
        <v>241</v>
      </c>
      <c r="BO74" s="36" t="s">
        <v>398</v>
      </c>
      <c r="BT74" s="28">
        <v>8978233</v>
      </c>
      <c r="BU74" s="28" t="s">
        <v>477</v>
      </c>
      <c r="BV74" s="28" t="s">
        <v>367</v>
      </c>
      <c r="BW74" s="29">
        <v>26424</v>
      </c>
      <c r="BX74" s="28" t="s">
        <v>231</v>
      </c>
      <c r="BY74" s="28" t="s">
        <v>232</v>
      </c>
    </row>
    <row r="75" spans="1:78" ht="14.5" x14ac:dyDescent="0.35">
      <c r="B75" s="28">
        <v>12326208</v>
      </c>
      <c r="C75" s="28" t="s">
        <v>331</v>
      </c>
      <c r="D75" s="28" t="s">
        <v>268</v>
      </c>
      <c r="E75" s="28" t="s">
        <v>289</v>
      </c>
      <c r="F75" s="29">
        <v>24969</v>
      </c>
      <c r="G75" s="33">
        <f t="shared" si="8"/>
        <v>50.073972602739723</v>
      </c>
      <c r="H75" s="28">
        <v>87975804</v>
      </c>
      <c r="I75" s="28" t="s">
        <v>187</v>
      </c>
      <c r="J75" s="28" t="s">
        <v>188</v>
      </c>
      <c r="K75" s="29">
        <v>42980</v>
      </c>
      <c r="L75" s="28">
        <v>98789711</v>
      </c>
      <c r="M75" s="28" t="s">
        <v>191</v>
      </c>
      <c r="N75" s="28">
        <v>12345</v>
      </c>
      <c r="O75" t="s">
        <v>196</v>
      </c>
      <c r="P75" t="s">
        <v>196</v>
      </c>
      <c r="Q75" s="29">
        <v>42983</v>
      </c>
      <c r="R75" s="29">
        <f>Q75+3</f>
        <v>42986</v>
      </c>
      <c r="S75" s="28" t="s">
        <v>204</v>
      </c>
      <c r="T75" s="28" t="s">
        <v>203</v>
      </c>
      <c r="U75" s="29">
        <f>Q75-2</f>
        <v>42981</v>
      </c>
      <c r="V75" s="29">
        <f>U75+5</f>
        <v>42986</v>
      </c>
      <c r="W75" s="33">
        <f t="shared" si="9"/>
        <v>5</v>
      </c>
      <c r="X75" s="28">
        <f>0.75*N75</f>
        <v>9258.75</v>
      </c>
      <c r="Y75" s="28">
        <v>78654678</v>
      </c>
      <c r="AA75" t="s">
        <v>214</v>
      </c>
      <c r="AB75" t="s">
        <v>214</v>
      </c>
      <c r="AG75" t="s">
        <v>214</v>
      </c>
      <c r="AI75" s="28" t="s">
        <v>133</v>
      </c>
      <c r="AU75" s="28" t="s">
        <v>233</v>
      </c>
      <c r="AW75" s="28" t="s">
        <v>227</v>
      </c>
      <c r="AX75" s="28" t="s">
        <v>237</v>
      </c>
      <c r="BC75" s="28" t="s">
        <v>233</v>
      </c>
      <c r="BL75" s="28" t="s">
        <v>228</v>
      </c>
      <c r="BN75" s="28" t="s">
        <v>241</v>
      </c>
      <c r="BO75" s="28" t="s">
        <v>399</v>
      </c>
      <c r="BT75" s="28">
        <v>8978339</v>
      </c>
      <c r="BU75" s="30" t="s">
        <v>478</v>
      </c>
      <c r="BV75" s="28" t="s">
        <v>331</v>
      </c>
      <c r="BW75" s="29">
        <v>26058</v>
      </c>
      <c r="BX75" s="28" t="s">
        <v>231</v>
      </c>
      <c r="BY75" s="28" t="s">
        <v>232</v>
      </c>
    </row>
    <row r="76" spans="1:78" ht="14.5" x14ac:dyDescent="0.35">
      <c r="B76" s="28">
        <v>12314238</v>
      </c>
      <c r="C76" s="28" t="s">
        <v>247</v>
      </c>
      <c r="D76" s="28" t="s">
        <v>240</v>
      </c>
      <c r="E76" s="28" t="s">
        <v>253</v>
      </c>
      <c r="F76" s="29">
        <v>29351</v>
      </c>
      <c r="G76" s="33">
        <f t="shared" si="8"/>
        <v>38.06849315068493</v>
      </c>
      <c r="H76" s="28">
        <v>87974170</v>
      </c>
      <c r="I76" s="28" t="s">
        <v>187</v>
      </c>
      <c r="J76" s="28" t="s">
        <v>188</v>
      </c>
      <c r="K76" s="29">
        <v>42866</v>
      </c>
      <c r="L76" s="28">
        <v>98789331</v>
      </c>
      <c r="M76" s="28" t="s">
        <v>191</v>
      </c>
      <c r="N76" s="28">
        <v>54671</v>
      </c>
      <c r="O76" t="s">
        <v>198</v>
      </c>
      <c r="P76" t="s">
        <v>198</v>
      </c>
      <c r="Q76" s="29">
        <v>42867</v>
      </c>
      <c r="R76" s="29"/>
      <c r="U76" s="29">
        <f>Q76-2</f>
        <v>42865</v>
      </c>
      <c r="V76" s="29">
        <f>U76+4</f>
        <v>42869</v>
      </c>
      <c r="W76" s="33">
        <f t="shared" si="9"/>
        <v>4</v>
      </c>
      <c r="X76" s="28">
        <f>0.9*N76</f>
        <v>49203.9</v>
      </c>
      <c r="Y76" s="28">
        <v>78654692</v>
      </c>
      <c r="AA76" t="s">
        <v>215</v>
      </c>
      <c r="AB76" t="s">
        <v>215</v>
      </c>
      <c r="AG76" t="s">
        <v>215</v>
      </c>
      <c r="AI76" s="28" t="s">
        <v>133</v>
      </c>
      <c r="AU76" s="28" t="s">
        <v>235</v>
      </c>
      <c r="AW76" s="28" t="s">
        <v>236</v>
      </c>
      <c r="AX76" s="28" t="s">
        <v>240</v>
      </c>
      <c r="BC76" s="28" t="s">
        <v>235</v>
      </c>
      <c r="BL76" s="28" t="s">
        <v>228</v>
      </c>
      <c r="BN76" s="28" t="s">
        <v>241</v>
      </c>
      <c r="BO76" s="28" t="s">
        <v>400</v>
      </c>
      <c r="BT76" s="28">
        <v>8978233</v>
      </c>
      <c r="BU76" s="28" t="s">
        <v>479</v>
      </c>
      <c r="BV76" s="28" t="s">
        <v>247</v>
      </c>
      <c r="BW76" s="29">
        <v>26424</v>
      </c>
      <c r="BX76" s="28" t="s">
        <v>231</v>
      </c>
      <c r="BY76" s="28" t="s">
        <v>232</v>
      </c>
    </row>
    <row r="77" spans="1:78" ht="14.5" x14ac:dyDescent="0.35">
      <c r="B77" s="28">
        <v>12372828</v>
      </c>
      <c r="C77" s="28" t="s">
        <v>388</v>
      </c>
      <c r="D77" s="28" t="s">
        <v>275</v>
      </c>
      <c r="E77" s="28" t="s">
        <v>284</v>
      </c>
      <c r="F77" s="29">
        <v>22045</v>
      </c>
      <c r="G77" s="33">
        <f t="shared" si="8"/>
        <v>58.084931506849315</v>
      </c>
      <c r="H77" s="28">
        <v>87982168</v>
      </c>
      <c r="I77" s="28" t="s">
        <v>187</v>
      </c>
      <c r="J77" s="28" t="s">
        <v>297</v>
      </c>
      <c r="K77" s="29">
        <v>42955</v>
      </c>
      <c r="L77" s="28">
        <v>98791191</v>
      </c>
      <c r="M77" s="28" t="s">
        <v>191</v>
      </c>
      <c r="N77" s="28">
        <v>12121</v>
      </c>
      <c r="O77" t="s">
        <v>200</v>
      </c>
      <c r="P77" t="s">
        <v>200</v>
      </c>
      <c r="Q77" s="29">
        <v>42957</v>
      </c>
      <c r="R77" s="29"/>
      <c r="U77" s="29">
        <f>Q77-3</f>
        <v>42954</v>
      </c>
      <c r="V77" s="29">
        <f>U77+3</f>
        <v>42957</v>
      </c>
      <c r="W77" s="33">
        <f t="shared" si="9"/>
        <v>3</v>
      </c>
      <c r="X77" s="28">
        <f>0.75*N77</f>
        <v>9090.75</v>
      </c>
      <c r="Y77" s="28">
        <v>78654706</v>
      </c>
      <c r="AA77" t="s">
        <v>219</v>
      </c>
      <c r="AB77" t="s">
        <v>219</v>
      </c>
      <c r="AG77" t="s">
        <v>219</v>
      </c>
      <c r="AU77" s="28" t="s">
        <v>235</v>
      </c>
      <c r="AW77" s="28" t="s">
        <v>236</v>
      </c>
      <c r="AX77" s="28" t="s">
        <v>254</v>
      </c>
      <c r="BC77" s="28" t="s">
        <v>235</v>
      </c>
      <c r="BL77" s="28" t="s">
        <v>228</v>
      </c>
      <c r="BN77" s="28" t="s">
        <v>244</v>
      </c>
      <c r="BO77" s="28" t="s">
        <v>401</v>
      </c>
      <c r="BT77" s="28">
        <v>8978127</v>
      </c>
      <c r="BU77" s="30" t="s">
        <v>480</v>
      </c>
      <c r="BV77" s="28" t="s">
        <v>388</v>
      </c>
      <c r="BW77" s="29">
        <v>21310</v>
      </c>
      <c r="BX77" s="28" t="s">
        <v>528</v>
      </c>
      <c r="BY77" s="28" t="s">
        <v>232</v>
      </c>
    </row>
    <row r="78" spans="1:78" ht="14.5" x14ac:dyDescent="0.35">
      <c r="B78" s="28">
        <v>12335028</v>
      </c>
      <c r="C78" s="28" t="s">
        <v>359</v>
      </c>
      <c r="D78" s="28" t="s">
        <v>250</v>
      </c>
      <c r="E78" s="28" t="s">
        <v>252</v>
      </c>
      <c r="F78" s="29">
        <v>22409</v>
      </c>
      <c r="G78" s="33">
        <f t="shared" si="8"/>
        <v>57.087671232876716</v>
      </c>
      <c r="H78" s="28">
        <v>87977008</v>
      </c>
      <c r="I78" s="28" t="s">
        <v>187</v>
      </c>
      <c r="J78" s="28" t="s">
        <v>188</v>
      </c>
      <c r="K78" s="29">
        <v>43018</v>
      </c>
      <c r="L78" s="28">
        <v>98789991</v>
      </c>
      <c r="M78" s="28" t="s">
        <v>191</v>
      </c>
      <c r="N78" s="28">
        <v>48000</v>
      </c>
      <c r="O78" t="s">
        <v>202</v>
      </c>
      <c r="P78" t="s">
        <v>202</v>
      </c>
      <c r="Q78" s="29">
        <v>43020</v>
      </c>
      <c r="R78" s="29">
        <v>42870</v>
      </c>
      <c r="S78" s="28" t="s">
        <v>204</v>
      </c>
      <c r="T78" s="28" t="s">
        <v>203</v>
      </c>
      <c r="U78" s="29">
        <f>Q78-3</f>
        <v>43017</v>
      </c>
      <c r="V78" s="29">
        <f>U78+2</f>
        <v>43019</v>
      </c>
      <c r="W78" s="33">
        <f t="shared" si="9"/>
        <v>2</v>
      </c>
      <c r="X78" s="28">
        <f>0.9*N78</f>
        <v>43200</v>
      </c>
      <c r="Y78" s="28">
        <v>78654720</v>
      </c>
      <c r="AA78" t="s">
        <v>519</v>
      </c>
      <c r="AB78" t="s">
        <v>519</v>
      </c>
      <c r="AG78" t="s">
        <v>519</v>
      </c>
      <c r="AI78" s="28" t="s">
        <v>133</v>
      </c>
      <c r="AU78" s="28" t="s">
        <v>226</v>
      </c>
      <c r="AW78" s="28" t="s">
        <v>227</v>
      </c>
      <c r="AX78" s="28" t="s">
        <v>185</v>
      </c>
      <c r="BC78" s="28" t="s">
        <v>226</v>
      </c>
      <c r="BL78" s="28" t="s">
        <v>228</v>
      </c>
      <c r="BN78" s="28" t="s">
        <v>242</v>
      </c>
      <c r="BO78" s="28" t="s">
        <v>397</v>
      </c>
      <c r="BT78" s="28">
        <v>8978021</v>
      </c>
      <c r="BU78" s="28" t="s">
        <v>481</v>
      </c>
      <c r="BV78" s="28" t="s">
        <v>359</v>
      </c>
      <c r="BW78" s="29">
        <v>22771</v>
      </c>
      <c r="BX78" s="28" t="s">
        <v>231</v>
      </c>
      <c r="BY78" s="28" t="s">
        <v>232</v>
      </c>
    </row>
    <row r="79" spans="1:78" s="30" customFormat="1" ht="14.5" x14ac:dyDescent="0.35">
      <c r="A79" s="30" t="s">
        <v>523</v>
      </c>
      <c r="B79" s="30">
        <v>12312978</v>
      </c>
      <c r="C79" s="30" t="s">
        <v>245</v>
      </c>
      <c r="D79" s="30" t="s">
        <v>237</v>
      </c>
      <c r="E79" s="30" t="s">
        <v>186</v>
      </c>
      <c r="F79" s="31">
        <v>33004</v>
      </c>
      <c r="G79" s="34">
        <f t="shared" si="8"/>
        <v>28.06027397260274</v>
      </c>
      <c r="H79" s="30">
        <v>87973998</v>
      </c>
      <c r="I79" s="30" t="s">
        <v>187</v>
      </c>
      <c r="J79" s="30" t="s">
        <v>188</v>
      </c>
      <c r="K79" s="31">
        <v>42980</v>
      </c>
      <c r="L79" s="30">
        <v>98789291</v>
      </c>
      <c r="M79" s="30" t="s">
        <v>191</v>
      </c>
      <c r="N79" s="30">
        <v>76888</v>
      </c>
      <c r="O79" s="32" t="s">
        <v>196</v>
      </c>
      <c r="P79" s="32" t="s">
        <v>196</v>
      </c>
      <c r="Q79" s="31">
        <v>42983</v>
      </c>
      <c r="R79" s="31">
        <f>Q79+3</f>
        <v>42986</v>
      </c>
      <c r="S79" s="30" t="s">
        <v>204</v>
      </c>
      <c r="T79" s="30" t="s">
        <v>203</v>
      </c>
      <c r="U79" s="31">
        <f>Q79-3</f>
        <v>42980</v>
      </c>
      <c r="V79" s="31">
        <f>U79+5</f>
        <v>42985</v>
      </c>
      <c r="W79" s="34">
        <f t="shared" si="9"/>
        <v>5</v>
      </c>
      <c r="X79" s="30">
        <f>0.8*N79</f>
        <v>61510.400000000001</v>
      </c>
      <c r="Y79" s="30">
        <v>78654678</v>
      </c>
      <c r="AA79" s="32" t="s">
        <v>524</v>
      </c>
      <c r="AB79" s="32" t="s">
        <v>524</v>
      </c>
      <c r="AG79" s="32" t="s">
        <v>524</v>
      </c>
      <c r="AI79" s="30" t="s">
        <v>133</v>
      </c>
      <c r="AU79" s="30" t="s">
        <v>233</v>
      </c>
      <c r="AW79" s="30" t="s">
        <v>227</v>
      </c>
      <c r="AX79" s="30" t="s">
        <v>237</v>
      </c>
      <c r="BC79" s="30" t="s">
        <v>233</v>
      </c>
      <c r="BL79" s="30" t="s">
        <v>228</v>
      </c>
      <c r="BN79" s="30" t="s">
        <v>241</v>
      </c>
      <c r="BO79" s="30" t="s">
        <v>398</v>
      </c>
      <c r="BT79" s="30">
        <v>8978339</v>
      </c>
      <c r="BU79" s="30" t="s">
        <v>482</v>
      </c>
      <c r="BV79" s="30" t="s">
        <v>245</v>
      </c>
      <c r="BW79" s="31">
        <v>26058</v>
      </c>
      <c r="BX79" s="30" t="s">
        <v>231</v>
      </c>
      <c r="BY79" s="30" t="s">
        <v>232</v>
      </c>
      <c r="BZ79" s="30" t="s">
        <v>133</v>
      </c>
    </row>
    <row r="80" spans="1:78" ht="14.5" x14ac:dyDescent="0.35">
      <c r="B80" s="28">
        <v>12370938</v>
      </c>
      <c r="C80" s="28" t="s">
        <v>378</v>
      </c>
      <c r="D80" s="28" t="s">
        <v>275</v>
      </c>
      <c r="E80" s="28" t="s">
        <v>284</v>
      </c>
      <c r="F80" s="29">
        <v>22045</v>
      </c>
      <c r="G80" s="33">
        <f t="shared" si="8"/>
        <v>58.084931506849315</v>
      </c>
      <c r="H80" s="28">
        <v>87981910</v>
      </c>
      <c r="I80" s="28" t="s">
        <v>187</v>
      </c>
      <c r="J80" s="28" t="s">
        <v>297</v>
      </c>
      <c r="K80" s="29">
        <v>42955</v>
      </c>
      <c r="L80" s="28">
        <v>98791131</v>
      </c>
      <c r="M80" s="28" t="s">
        <v>191</v>
      </c>
      <c r="N80" s="28">
        <v>12345</v>
      </c>
      <c r="O80" t="s">
        <v>200</v>
      </c>
      <c r="P80" t="s">
        <v>200</v>
      </c>
      <c r="Q80" s="29">
        <v>42957</v>
      </c>
      <c r="R80" s="29"/>
      <c r="U80" s="29">
        <f>Q80-2</f>
        <v>42955</v>
      </c>
      <c r="V80" s="29">
        <f>U80+4</f>
        <v>42959</v>
      </c>
      <c r="W80" s="33">
        <f t="shared" si="9"/>
        <v>4</v>
      </c>
      <c r="X80" s="28">
        <f>0.9*N80</f>
        <v>11110.5</v>
      </c>
      <c r="Y80" s="28">
        <v>78654706</v>
      </c>
      <c r="AA80" t="s">
        <v>219</v>
      </c>
      <c r="AB80" t="s">
        <v>219</v>
      </c>
      <c r="AG80" t="s">
        <v>219</v>
      </c>
      <c r="AU80" s="28" t="s">
        <v>234</v>
      </c>
      <c r="AW80" s="28" t="s">
        <v>236</v>
      </c>
      <c r="AX80" s="28" t="s">
        <v>254</v>
      </c>
      <c r="BC80" s="28" t="s">
        <v>234</v>
      </c>
      <c r="BL80" s="28" t="s">
        <v>228</v>
      </c>
      <c r="BN80" s="28" t="s">
        <v>244</v>
      </c>
      <c r="BO80" s="28" t="s">
        <v>399</v>
      </c>
      <c r="BT80" s="28">
        <v>8978127</v>
      </c>
      <c r="BU80" s="28" t="s">
        <v>483</v>
      </c>
      <c r="BV80" s="28" t="s">
        <v>378</v>
      </c>
      <c r="BW80" s="29">
        <v>21310</v>
      </c>
      <c r="BX80" s="28" t="s">
        <v>528</v>
      </c>
      <c r="BY80" s="28" t="s">
        <v>232</v>
      </c>
    </row>
    <row r="81" spans="1:78" ht="14.5" x14ac:dyDescent="0.35">
      <c r="B81" s="28">
        <v>12342588</v>
      </c>
      <c r="C81" s="28" t="s">
        <v>382</v>
      </c>
      <c r="D81" s="28" t="s">
        <v>266</v>
      </c>
      <c r="E81" s="28" t="s">
        <v>287</v>
      </c>
      <c r="F81" s="29">
        <v>31175</v>
      </c>
      <c r="G81" s="33">
        <f t="shared" si="8"/>
        <v>33.07123287671233</v>
      </c>
      <c r="H81" s="28">
        <v>87978040</v>
      </c>
      <c r="I81" s="28" t="s">
        <v>187</v>
      </c>
      <c r="J81" s="28" t="s">
        <v>188</v>
      </c>
      <c r="K81" s="29">
        <v>42866</v>
      </c>
      <c r="L81" s="28">
        <v>98790231</v>
      </c>
      <c r="M81" s="28" t="s">
        <v>191</v>
      </c>
      <c r="N81" s="28">
        <v>56461</v>
      </c>
      <c r="O81" t="s">
        <v>198</v>
      </c>
      <c r="P81" t="s">
        <v>198</v>
      </c>
      <c r="Q81" s="29">
        <v>42867</v>
      </c>
      <c r="R81" s="29"/>
      <c r="U81" s="29">
        <f>Q81-2</f>
        <v>42865</v>
      </c>
      <c r="V81" s="29">
        <f>U81+3</f>
        <v>42868</v>
      </c>
      <c r="W81" s="33">
        <f t="shared" si="9"/>
        <v>3</v>
      </c>
      <c r="X81" s="28">
        <f>0.8*N81</f>
        <v>45168.800000000003</v>
      </c>
      <c r="Y81" s="28">
        <v>78654692</v>
      </c>
      <c r="AA81" t="s">
        <v>215</v>
      </c>
      <c r="AB81" t="s">
        <v>215</v>
      </c>
      <c r="AG81" t="s">
        <v>215</v>
      </c>
      <c r="AI81" s="28" t="s">
        <v>133</v>
      </c>
      <c r="AU81" s="28" t="s">
        <v>235</v>
      </c>
      <c r="AW81" s="28" t="s">
        <v>236</v>
      </c>
      <c r="AX81" s="28" t="s">
        <v>240</v>
      </c>
      <c r="BC81" s="28" t="s">
        <v>235</v>
      </c>
      <c r="BL81" s="28" t="s">
        <v>228</v>
      </c>
      <c r="BN81" s="28" t="s">
        <v>241</v>
      </c>
      <c r="BO81" s="28" t="s">
        <v>400</v>
      </c>
      <c r="BT81" s="28">
        <v>8978233</v>
      </c>
      <c r="BU81" s="30" t="s">
        <v>484</v>
      </c>
      <c r="BV81" s="28" t="s">
        <v>382</v>
      </c>
      <c r="BW81" s="29">
        <v>26424</v>
      </c>
      <c r="BX81" s="28" t="s">
        <v>231</v>
      </c>
      <c r="BY81" s="28" t="s">
        <v>232</v>
      </c>
    </row>
    <row r="82" spans="1:78" s="30" customFormat="1" ht="14.5" x14ac:dyDescent="0.35">
      <c r="A82" s="30" t="s">
        <v>530</v>
      </c>
      <c r="B82" s="30">
        <v>12364008</v>
      </c>
      <c r="C82" s="30" t="s">
        <v>356</v>
      </c>
      <c r="D82" s="30" t="s">
        <v>254</v>
      </c>
      <c r="E82" s="30" t="s">
        <v>255</v>
      </c>
      <c r="F82" s="31">
        <v>22045</v>
      </c>
      <c r="G82" s="34">
        <f t="shared" si="8"/>
        <v>58.084931506849315</v>
      </c>
      <c r="H82" s="30">
        <v>87980964</v>
      </c>
      <c r="I82" s="30" t="s">
        <v>187</v>
      </c>
      <c r="J82" s="30" t="s">
        <v>297</v>
      </c>
      <c r="K82" s="31">
        <v>42955</v>
      </c>
      <c r="L82" s="30">
        <v>98790911</v>
      </c>
      <c r="M82" s="30" t="s">
        <v>192</v>
      </c>
      <c r="N82" s="30">
        <v>418000</v>
      </c>
      <c r="O82" s="32" t="s">
        <v>200</v>
      </c>
      <c r="P82" s="32" t="s">
        <v>200</v>
      </c>
      <c r="Q82" s="31">
        <v>42957</v>
      </c>
      <c r="R82" s="31"/>
      <c r="U82" s="31">
        <f>Q82-3</f>
        <v>42954</v>
      </c>
      <c r="V82" s="31">
        <f>U82+2</f>
        <v>42956</v>
      </c>
      <c r="W82" s="34">
        <f t="shared" si="9"/>
        <v>2</v>
      </c>
      <c r="X82" s="30">
        <f>0.9*N82</f>
        <v>376200</v>
      </c>
      <c r="Y82" s="30">
        <v>78654706</v>
      </c>
      <c r="AA82" s="32" t="s">
        <v>519</v>
      </c>
      <c r="AB82" s="32" t="s">
        <v>519</v>
      </c>
      <c r="AG82" s="32" t="s">
        <v>519</v>
      </c>
      <c r="AU82" s="30" t="s">
        <v>235</v>
      </c>
      <c r="AW82" s="30" t="s">
        <v>236</v>
      </c>
      <c r="AX82" s="30" t="s">
        <v>254</v>
      </c>
      <c r="BC82" s="30" t="s">
        <v>235</v>
      </c>
      <c r="BL82" s="30" t="s">
        <v>228</v>
      </c>
      <c r="BN82" s="30" t="s">
        <v>244</v>
      </c>
      <c r="BO82" s="30" t="s">
        <v>401</v>
      </c>
      <c r="BT82" s="30">
        <v>8978127</v>
      </c>
      <c r="BU82" s="30" t="s">
        <v>485</v>
      </c>
      <c r="BV82" s="30" t="s">
        <v>356</v>
      </c>
      <c r="BW82" s="31">
        <v>21310</v>
      </c>
      <c r="BX82" s="30" t="s">
        <v>528</v>
      </c>
      <c r="BY82" s="30" t="s">
        <v>232</v>
      </c>
      <c r="BZ82" s="30" t="s">
        <v>133</v>
      </c>
    </row>
    <row r="83" spans="1:78" ht="14.5" x14ac:dyDescent="0.35">
      <c r="B83" s="28">
        <v>12343848</v>
      </c>
      <c r="C83" s="28" t="s">
        <v>384</v>
      </c>
      <c r="D83" s="28" t="s">
        <v>238</v>
      </c>
      <c r="E83" s="28" t="s">
        <v>253</v>
      </c>
      <c r="F83" s="29">
        <v>23139</v>
      </c>
      <c r="G83" s="33">
        <f t="shared" si="8"/>
        <v>55.087671232876716</v>
      </c>
      <c r="H83" s="28">
        <v>87978212</v>
      </c>
      <c r="I83" s="28" t="s">
        <v>187</v>
      </c>
      <c r="J83" s="28" t="s">
        <v>188</v>
      </c>
      <c r="K83" s="29">
        <v>42955</v>
      </c>
      <c r="L83" s="28">
        <v>98790271</v>
      </c>
      <c r="M83" s="28" t="s">
        <v>191</v>
      </c>
      <c r="N83" s="28">
        <v>48000</v>
      </c>
      <c r="O83" t="s">
        <v>200</v>
      </c>
      <c r="P83" t="s">
        <v>200</v>
      </c>
      <c r="Q83" s="29">
        <v>42957</v>
      </c>
      <c r="R83" s="29"/>
      <c r="U83" s="29">
        <f t="shared" ref="U83:U92" si="10">Q83-2</f>
        <v>42955</v>
      </c>
      <c r="V83" s="29">
        <f>U83+5</f>
        <v>42960</v>
      </c>
      <c r="W83" s="33">
        <f t="shared" si="9"/>
        <v>5</v>
      </c>
      <c r="X83" s="28">
        <f>0.75*N83</f>
        <v>36000</v>
      </c>
      <c r="Y83" s="28">
        <v>78654706</v>
      </c>
      <c r="AA83" t="s">
        <v>519</v>
      </c>
      <c r="AB83" t="s">
        <v>519</v>
      </c>
      <c r="AG83" t="s">
        <v>519</v>
      </c>
      <c r="AU83" s="28" t="s">
        <v>234</v>
      </c>
      <c r="AW83" s="28" t="s">
        <v>236</v>
      </c>
      <c r="AX83" s="28" t="s">
        <v>254</v>
      </c>
      <c r="BC83" s="28" t="s">
        <v>234</v>
      </c>
      <c r="BL83" s="28" t="s">
        <v>228</v>
      </c>
      <c r="BN83" s="28" t="s">
        <v>244</v>
      </c>
      <c r="BO83" s="28" t="s">
        <v>399</v>
      </c>
      <c r="BT83" s="28">
        <v>8978127</v>
      </c>
      <c r="BU83" s="30" t="s">
        <v>486</v>
      </c>
      <c r="BV83" s="28" t="s">
        <v>384</v>
      </c>
      <c r="BW83" s="29">
        <v>21310</v>
      </c>
      <c r="BX83" s="28" t="s">
        <v>231</v>
      </c>
      <c r="BY83" s="28" t="s">
        <v>232</v>
      </c>
    </row>
    <row r="84" spans="1:78" s="30" customFormat="1" ht="14.5" x14ac:dyDescent="0.35">
      <c r="A84" s="30" t="s">
        <v>530</v>
      </c>
      <c r="B84" s="30">
        <v>12351408</v>
      </c>
      <c r="C84" s="30" t="s">
        <v>316</v>
      </c>
      <c r="D84" s="30" t="s">
        <v>258</v>
      </c>
      <c r="E84" s="30" t="s">
        <v>277</v>
      </c>
      <c r="F84" s="31">
        <v>33004</v>
      </c>
      <c r="G84" s="34">
        <f t="shared" si="8"/>
        <v>28.06027397260274</v>
      </c>
      <c r="H84" s="30">
        <v>87979244</v>
      </c>
      <c r="I84" s="30" t="s">
        <v>187</v>
      </c>
      <c r="J84" s="30" t="s">
        <v>297</v>
      </c>
      <c r="K84" s="31">
        <v>42980</v>
      </c>
      <c r="L84" s="30">
        <v>98790511</v>
      </c>
      <c r="M84" s="30" t="s">
        <v>192</v>
      </c>
      <c r="N84" s="30">
        <v>516461</v>
      </c>
      <c r="O84" s="32" t="s">
        <v>200</v>
      </c>
      <c r="P84" s="32" t="s">
        <v>200</v>
      </c>
      <c r="Q84" s="31">
        <v>42983</v>
      </c>
      <c r="R84" s="31">
        <f>Q84+3</f>
        <v>42986</v>
      </c>
      <c r="S84" s="30" t="s">
        <v>204</v>
      </c>
      <c r="T84" s="30" t="s">
        <v>203</v>
      </c>
      <c r="U84" s="31">
        <f t="shared" si="10"/>
        <v>42981</v>
      </c>
      <c r="V84" s="31">
        <f>U84+4</f>
        <v>42985</v>
      </c>
      <c r="W84" s="34">
        <f t="shared" si="9"/>
        <v>4</v>
      </c>
      <c r="X84" s="30">
        <f>0.8*N84</f>
        <v>413168.80000000005</v>
      </c>
      <c r="Y84" s="30">
        <v>78654678</v>
      </c>
      <c r="AA84" s="32" t="s">
        <v>519</v>
      </c>
      <c r="AB84" s="32" t="s">
        <v>519</v>
      </c>
      <c r="AG84" s="32" t="s">
        <v>519</v>
      </c>
      <c r="AI84" s="30" t="s">
        <v>133</v>
      </c>
      <c r="AU84" s="30" t="s">
        <v>233</v>
      </c>
      <c r="AW84" s="30" t="s">
        <v>227</v>
      </c>
      <c r="AX84" s="30" t="s">
        <v>237</v>
      </c>
      <c r="BC84" s="30" t="s">
        <v>233</v>
      </c>
      <c r="BL84" s="30" t="s">
        <v>228</v>
      </c>
      <c r="BN84" s="30" t="s">
        <v>241</v>
      </c>
      <c r="BO84" s="30" t="s">
        <v>400</v>
      </c>
      <c r="BT84" s="30">
        <v>8978339</v>
      </c>
      <c r="BU84" s="30" t="s">
        <v>487</v>
      </c>
      <c r="BV84" s="30" t="s">
        <v>316</v>
      </c>
      <c r="BW84" s="31">
        <v>26058</v>
      </c>
      <c r="BX84" s="30" t="s">
        <v>528</v>
      </c>
      <c r="BY84" s="30" t="s">
        <v>232</v>
      </c>
      <c r="BZ84" s="30" t="s">
        <v>133</v>
      </c>
    </row>
    <row r="85" spans="1:78" s="30" customFormat="1" ht="14.5" x14ac:dyDescent="0.35">
      <c r="A85" s="30" t="s">
        <v>527</v>
      </c>
      <c r="B85" s="30">
        <v>12333768</v>
      </c>
      <c r="C85" s="30" t="s">
        <v>355</v>
      </c>
      <c r="D85" s="30" t="s">
        <v>254</v>
      </c>
      <c r="E85" s="30" t="s">
        <v>255</v>
      </c>
      <c r="F85" s="31">
        <v>20948</v>
      </c>
      <c r="G85" s="34">
        <f t="shared" si="8"/>
        <v>61.090410958904108</v>
      </c>
      <c r="H85" s="30">
        <v>87976836</v>
      </c>
      <c r="I85" s="30" t="s">
        <v>187</v>
      </c>
      <c r="J85" s="30" t="s">
        <v>188</v>
      </c>
      <c r="K85" s="31">
        <v>42955</v>
      </c>
      <c r="L85" s="30">
        <v>98789951</v>
      </c>
      <c r="M85" s="30" t="s">
        <v>191</v>
      </c>
      <c r="N85" s="30">
        <v>48000</v>
      </c>
      <c r="O85" s="32" t="s">
        <v>200</v>
      </c>
      <c r="P85" s="32" t="s">
        <v>200</v>
      </c>
      <c r="Q85" s="31">
        <v>42957</v>
      </c>
      <c r="R85" s="31"/>
      <c r="U85" s="31">
        <f t="shared" si="10"/>
        <v>42955</v>
      </c>
      <c r="V85" s="31">
        <f>U85+3</f>
        <v>42958</v>
      </c>
      <c r="W85" s="34">
        <f t="shared" si="9"/>
        <v>3</v>
      </c>
      <c r="X85" s="30">
        <f>0.9*N85</f>
        <v>43200</v>
      </c>
      <c r="Y85" s="30">
        <v>78654706</v>
      </c>
      <c r="AA85" s="32" t="s">
        <v>218</v>
      </c>
      <c r="AB85" s="32" t="s">
        <v>218</v>
      </c>
      <c r="AG85" s="32" t="s">
        <v>218</v>
      </c>
      <c r="AU85" s="30" t="s">
        <v>233</v>
      </c>
      <c r="AW85" s="30" t="s">
        <v>236</v>
      </c>
      <c r="AX85" s="30" t="s">
        <v>254</v>
      </c>
      <c r="BC85" s="30" t="s">
        <v>233</v>
      </c>
      <c r="BL85" s="30" t="s">
        <v>228</v>
      </c>
      <c r="BN85" s="30" t="s">
        <v>244</v>
      </c>
      <c r="BO85" s="30" t="s">
        <v>401</v>
      </c>
      <c r="BT85" s="30">
        <v>8978127</v>
      </c>
      <c r="BU85" s="30" t="s">
        <v>488</v>
      </c>
      <c r="BV85" s="30" t="s">
        <v>355</v>
      </c>
      <c r="BW85" s="31">
        <v>21310</v>
      </c>
      <c r="BX85" s="30" t="s">
        <v>231</v>
      </c>
      <c r="BY85" s="30" t="s">
        <v>232</v>
      </c>
      <c r="BZ85" s="30" t="s">
        <v>133</v>
      </c>
    </row>
    <row r="86" spans="1:78" s="30" customFormat="1" ht="14.5" x14ac:dyDescent="0.35">
      <c r="A86" s="30" t="s">
        <v>523</v>
      </c>
      <c r="B86" s="30">
        <v>12368418</v>
      </c>
      <c r="C86" s="30" t="s">
        <v>370</v>
      </c>
      <c r="D86" s="30" t="s">
        <v>261</v>
      </c>
      <c r="E86" s="30" t="s">
        <v>280</v>
      </c>
      <c r="F86" s="31">
        <v>33004</v>
      </c>
      <c r="G86" s="34">
        <f t="shared" si="8"/>
        <v>28.06027397260274</v>
      </c>
      <c r="H86" s="30">
        <v>87981566</v>
      </c>
      <c r="I86" s="30" t="s">
        <v>187</v>
      </c>
      <c r="J86" s="30" t="s">
        <v>297</v>
      </c>
      <c r="K86" s="31">
        <v>42980</v>
      </c>
      <c r="L86" s="30">
        <v>98791051</v>
      </c>
      <c r="M86" s="30" t="s">
        <v>191</v>
      </c>
      <c r="N86" s="30">
        <v>12121</v>
      </c>
      <c r="O86" s="32" t="s">
        <v>196</v>
      </c>
      <c r="P86" s="32" t="s">
        <v>196</v>
      </c>
      <c r="Q86" s="31">
        <v>42983</v>
      </c>
      <c r="R86" s="31">
        <f>Q86+3</f>
        <v>42986</v>
      </c>
      <c r="S86" s="30" t="s">
        <v>204</v>
      </c>
      <c r="T86" s="30" t="s">
        <v>203</v>
      </c>
      <c r="U86" s="31">
        <f t="shared" si="10"/>
        <v>42981</v>
      </c>
      <c r="V86" s="31">
        <f>U86+2</f>
        <v>42983</v>
      </c>
      <c r="W86" s="34">
        <f t="shared" si="9"/>
        <v>2</v>
      </c>
      <c r="X86" s="30">
        <f>0.8*N86</f>
        <v>9696.8000000000011</v>
      </c>
      <c r="Y86" s="30">
        <v>78654678</v>
      </c>
      <c r="AA86" s="32" t="s">
        <v>519</v>
      </c>
      <c r="AB86" s="32" t="s">
        <v>519</v>
      </c>
      <c r="AG86" s="32" t="s">
        <v>519</v>
      </c>
      <c r="AI86" s="30" t="s">
        <v>133</v>
      </c>
      <c r="AU86" s="30" t="s">
        <v>233</v>
      </c>
      <c r="AW86" s="30" t="s">
        <v>227</v>
      </c>
      <c r="AX86" s="30" t="s">
        <v>237</v>
      </c>
      <c r="BC86" s="30" t="s">
        <v>233</v>
      </c>
      <c r="BL86" s="30" t="s">
        <v>228</v>
      </c>
      <c r="BN86" s="30" t="s">
        <v>241</v>
      </c>
      <c r="BO86" s="30" t="s">
        <v>397</v>
      </c>
      <c r="BT86" s="30">
        <v>8978339</v>
      </c>
      <c r="BU86" s="30" t="s">
        <v>489</v>
      </c>
      <c r="BV86" s="30" t="s">
        <v>370</v>
      </c>
      <c r="BW86" s="31">
        <v>26058</v>
      </c>
      <c r="BX86" s="30" t="s">
        <v>231</v>
      </c>
      <c r="BY86" s="30" t="s">
        <v>232</v>
      </c>
      <c r="BZ86" s="30" t="s">
        <v>133</v>
      </c>
    </row>
    <row r="87" spans="1:78" ht="14.5" x14ac:dyDescent="0.35">
      <c r="B87" s="28">
        <v>12338808</v>
      </c>
      <c r="C87" s="28" t="s">
        <v>371</v>
      </c>
      <c r="D87" s="28" t="s">
        <v>262</v>
      </c>
      <c r="E87" s="28" t="s">
        <v>281</v>
      </c>
      <c r="F87" s="29">
        <v>26792</v>
      </c>
      <c r="G87" s="33">
        <f t="shared" si="8"/>
        <v>45.079452054794523</v>
      </c>
      <c r="H87" s="28">
        <v>87977524</v>
      </c>
      <c r="I87" s="28" t="s">
        <v>187</v>
      </c>
      <c r="J87" s="28" t="s">
        <v>188</v>
      </c>
      <c r="K87" s="29">
        <v>42955</v>
      </c>
      <c r="L87" s="28">
        <v>98790111</v>
      </c>
      <c r="M87" s="28" t="s">
        <v>191</v>
      </c>
      <c r="N87" s="28">
        <v>23456</v>
      </c>
      <c r="O87" t="s">
        <v>200</v>
      </c>
      <c r="P87" t="s">
        <v>200</v>
      </c>
      <c r="Q87" s="29">
        <v>42957</v>
      </c>
      <c r="R87" s="29"/>
      <c r="U87" s="29">
        <f t="shared" si="10"/>
        <v>42955</v>
      </c>
      <c r="V87" s="29">
        <f>U87+5</f>
        <v>42960</v>
      </c>
      <c r="W87" s="33">
        <f t="shared" si="9"/>
        <v>5</v>
      </c>
      <c r="X87" s="28">
        <f>0.69*N87</f>
        <v>16184.64</v>
      </c>
      <c r="Y87" s="28">
        <v>78654706</v>
      </c>
      <c r="AA87" t="s">
        <v>219</v>
      </c>
      <c r="AB87" t="s">
        <v>219</v>
      </c>
      <c r="AG87" t="s">
        <v>219</v>
      </c>
      <c r="AU87" s="28" t="s">
        <v>235</v>
      </c>
      <c r="AW87" s="28" t="s">
        <v>236</v>
      </c>
      <c r="AX87" s="28" t="s">
        <v>254</v>
      </c>
      <c r="BC87" s="28" t="s">
        <v>235</v>
      </c>
      <c r="BL87" s="28" t="s">
        <v>228</v>
      </c>
      <c r="BN87" s="28" t="s">
        <v>244</v>
      </c>
      <c r="BO87" s="36" t="s">
        <v>398</v>
      </c>
      <c r="BT87" s="28">
        <v>8978127</v>
      </c>
      <c r="BU87" s="30" t="s">
        <v>490</v>
      </c>
      <c r="BV87" s="28" t="s">
        <v>371</v>
      </c>
      <c r="BW87" s="29">
        <v>21310</v>
      </c>
      <c r="BX87" s="28" t="s">
        <v>231</v>
      </c>
      <c r="BY87" s="28" t="s">
        <v>232</v>
      </c>
    </row>
    <row r="88" spans="1:78" ht="14.5" x14ac:dyDescent="0.35">
      <c r="B88" s="28">
        <v>12348888</v>
      </c>
      <c r="C88" s="28" t="s">
        <v>308</v>
      </c>
      <c r="D88" s="28" t="s">
        <v>254</v>
      </c>
      <c r="E88" s="28" t="s">
        <v>255</v>
      </c>
      <c r="F88" s="29">
        <v>22045</v>
      </c>
      <c r="G88" s="33">
        <f t="shared" si="8"/>
        <v>58.084931506849315</v>
      </c>
      <c r="H88" s="28">
        <v>87978900</v>
      </c>
      <c r="I88" s="28" t="s">
        <v>187</v>
      </c>
      <c r="J88" s="28" t="s">
        <v>297</v>
      </c>
      <c r="K88" s="29">
        <v>42955</v>
      </c>
      <c r="L88" s="28">
        <v>98790431</v>
      </c>
      <c r="M88" s="28" t="s">
        <v>191</v>
      </c>
      <c r="N88" s="28">
        <v>12345</v>
      </c>
      <c r="O88" t="s">
        <v>200</v>
      </c>
      <c r="P88" t="s">
        <v>200</v>
      </c>
      <c r="Q88" s="29">
        <v>42957</v>
      </c>
      <c r="R88" s="29"/>
      <c r="U88" s="29">
        <f t="shared" si="10"/>
        <v>42955</v>
      </c>
      <c r="V88" s="29">
        <f>U88+4</f>
        <v>42959</v>
      </c>
      <c r="W88" s="33">
        <f t="shared" si="9"/>
        <v>4</v>
      </c>
      <c r="X88" s="28">
        <f>0.8*N88</f>
        <v>9876</v>
      </c>
      <c r="Y88" s="28">
        <v>78654706</v>
      </c>
      <c r="AA88" t="s">
        <v>218</v>
      </c>
      <c r="AB88" t="s">
        <v>218</v>
      </c>
      <c r="AG88" t="s">
        <v>218</v>
      </c>
      <c r="AU88" s="28" t="s">
        <v>234</v>
      </c>
      <c r="AW88" s="28" t="s">
        <v>236</v>
      </c>
      <c r="AX88" s="28" t="s">
        <v>254</v>
      </c>
      <c r="BC88" s="28" t="s">
        <v>234</v>
      </c>
      <c r="BL88" s="28" t="s">
        <v>228</v>
      </c>
      <c r="BN88" s="28" t="s">
        <v>244</v>
      </c>
      <c r="BO88" s="28" t="s">
        <v>399</v>
      </c>
      <c r="BT88" s="28">
        <v>8978127</v>
      </c>
      <c r="BU88" s="28" t="s">
        <v>491</v>
      </c>
      <c r="BV88" s="28" t="s">
        <v>308</v>
      </c>
      <c r="BW88" s="29">
        <v>21310</v>
      </c>
      <c r="BX88" s="28" t="s">
        <v>528</v>
      </c>
      <c r="BY88" s="28" t="s">
        <v>232</v>
      </c>
    </row>
    <row r="89" spans="1:78" ht="14.5" x14ac:dyDescent="0.35">
      <c r="B89" s="28">
        <v>12341328</v>
      </c>
      <c r="C89" s="28" t="s">
        <v>379</v>
      </c>
      <c r="D89" s="28" t="s">
        <v>264</v>
      </c>
      <c r="E89" s="28" t="s">
        <v>285</v>
      </c>
      <c r="F89" s="29">
        <v>29714</v>
      </c>
      <c r="G89" s="33">
        <f t="shared" si="8"/>
        <v>37.073972602739723</v>
      </c>
      <c r="H89" s="28">
        <v>87977868</v>
      </c>
      <c r="I89" s="28" t="s">
        <v>187</v>
      </c>
      <c r="J89" s="28" t="s">
        <v>188</v>
      </c>
      <c r="K89" s="29">
        <v>42980</v>
      </c>
      <c r="L89" s="28">
        <v>98790191</v>
      </c>
      <c r="M89" s="28" t="s">
        <v>191</v>
      </c>
      <c r="N89" s="28">
        <v>54671</v>
      </c>
      <c r="O89" t="s">
        <v>196</v>
      </c>
      <c r="P89" t="s">
        <v>196</v>
      </c>
      <c r="Q89" s="29">
        <v>42983</v>
      </c>
      <c r="R89" s="29">
        <f>Q89+3</f>
        <v>42986</v>
      </c>
      <c r="S89" s="28" t="s">
        <v>204</v>
      </c>
      <c r="T89" s="28" t="s">
        <v>203</v>
      </c>
      <c r="U89" s="29">
        <f t="shared" si="10"/>
        <v>42981</v>
      </c>
      <c r="V89" s="29">
        <f>U89+3</f>
        <v>42984</v>
      </c>
      <c r="W89" s="33">
        <f t="shared" si="9"/>
        <v>3</v>
      </c>
      <c r="X89" s="28">
        <f>0.75*N89</f>
        <v>41003.25</v>
      </c>
      <c r="Y89" s="28">
        <v>78654678</v>
      </c>
      <c r="AA89" t="s">
        <v>519</v>
      </c>
      <c r="AB89" t="s">
        <v>519</v>
      </c>
      <c r="AG89" t="s">
        <v>519</v>
      </c>
      <c r="AI89" s="28" t="s">
        <v>133</v>
      </c>
      <c r="AU89" s="28" t="s">
        <v>233</v>
      </c>
      <c r="AW89" s="28" t="s">
        <v>227</v>
      </c>
      <c r="AX89" s="28" t="s">
        <v>237</v>
      </c>
      <c r="BC89" s="28" t="s">
        <v>233</v>
      </c>
      <c r="BL89" s="28" t="s">
        <v>228</v>
      </c>
      <c r="BN89" s="28" t="s">
        <v>241</v>
      </c>
      <c r="BO89" s="28" t="s">
        <v>400</v>
      </c>
      <c r="BT89" s="28">
        <v>8978339</v>
      </c>
      <c r="BU89" s="30" t="s">
        <v>492</v>
      </c>
      <c r="BV89" s="28" t="s">
        <v>379</v>
      </c>
      <c r="BW89" s="29">
        <v>26058</v>
      </c>
      <c r="BX89" s="28" t="s">
        <v>231</v>
      </c>
      <c r="BY89" s="28" t="s">
        <v>232</v>
      </c>
    </row>
    <row r="90" spans="1:78" s="37" customFormat="1" ht="14.5" x14ac:dyDescent="0.35">
      <c r="A90" s="37" t="s">
        <v>403</v>
      </c>
      <c r="B90" s="37">
        <v>12328728</v>
      </c>
      <c r="C90" s="37" t="s">
        <v>339</v>
      </c>
      <c r="D90" s="37" t="s">
        <v>254</v>
      </c>
      <c r="E90" s="37" t="s">
        <v>293</v>
      </c>
      <c r="F90" s="38">
        <v>30817</v>
      </c>
      <c r="G90" s="39">
        <f t="shared" si="8"/>
        <v>34.052054794520551</v>
      </c>
      <c r="H90" s="37">
        <v>87976148</v>
      </c>
      <c r="I90" s="37" t="s">
        <v>187</v>
      </c>
      <c r="J90" s="37" t="s">
        <v>188</v>
      </c>
      <c r="K90" s="38">
        <v>42955</v>
      </c>
      <c r="L90" s="37">
        <v>98789791</v>
      </c>
      <c r="M90" s="37" t="s">
        <v>193</v>
      </c>
      <c r="N90" s="37">
        <v>48000</v>
      </c>
      <c r="O90" s="40" t="s">
        <v>200</v>
      </c>
      <c r="P90" s="40" t="s">
        <v>200</v>
      </c>
      <c r="Q90" s="38">
        <v>42957</v>
      </c>
      <c r="R90" s="38"/>
      <c r="U90" s="38">
        <f t="shared" si="10"/>
        <v>42955</v>
      </c>
      <c r="V90" s="38">
        <f>U90+4</f>
        <v>42959</v>
      </c>
      <c r="W90" s="39">
        <f t="shared" si="9"/>
        <v>4</v>
      </c>
      <c r="X90" s="37">
        <f>0.69*N90</f>
        <v>33120</v>
      </c>
      <c r="Y90" s="37">
        <v>78654706</v>
      </c>
      <c r="AA90" s="40" t="s">
        <v>218</v>
      </c>
      <c r="AB90" s="40" t="s">
        <v>218</v>
      </c>
      <c r="AG90" s="40" t="s">
        <v>218</v>
      </c>
      <c r="AU90" s="37" t="s">
        <v>235</v>
      </c>
      <c r="AW90" s="37" t="s">
        <v>236</v>
      </c>
      <c r="AX90" s="37" t="s">
        <v>254</v>
      </c>
      <c r="BC90" s="37" t="s">
        <v>235</v>
      </c>
      <c r="BL90" s="37" t="s">
        <v>228</v>
      </c>
      <c r="BN90" s="37" t="s">
        <v>244</v>
      </c>
      <c r="BO90" s="37" t="s">
        <v>401</v>
      </c>
      <c r="BT90" s="37">
        <v>8978127</v>
      </c>
      <c r="BU90" s="28" t="s">
        <v>493</v>
      </c>
      <c r="BV90" s="37" t="s">
        <v>339</v>
      </c>
      <c r="BW90" s="38">
        <v>21310</v>
      </c>
      <c r="BX90" s="37" t="s">
        <v>231</v>
      </c>
      <c r="BY90" s="37" t="s">
        <v>232</v>
      </c>
      <c r="BZ90" s="37" t="s">
        <v>133</v>
      </c>
    </row>
    <row r="91" spans="1:78" s="30" customFormat="1" ht="14.5" x14ac:dyDescent="0.35">
      <c r="A91" s="30" t="s">
        <v>530</v>
      </c>
      <c r="B91" s="30">
        <v>12369678</v>
      </c>
      <c r="C91" s="30" t="s">
        <v>374</v>
      </c>
      <c r="D91" s="30" t="s">
        <v>263</v>
      </c>
      <c r="E91" s="30" t="s">
        <v>282</v>
      </c>
      <c r="F91" s="31">
        <v>29351</v>
      </c>
      <c r="G91" s="34">
        <f t="shared" si="8"/>
        <v>38.06849315068493</v>
      </c>
      <c r="H91" s="30">
        <v>87981738</v>
      </c>
      <c r="I91" s="30" t="s">
        <v>187</v>
      </c>
      <c r="J91" s="30" t="s">
        <v>297</v>
      </c>
      <c r="K91" s="31">
        <v>42866</v>
      </c>
      <c r="L91" s="30">
        <v>98791091</v>
      </c>
      <c r="M91" s="30" t="s">
        <v>191</v>
      </c>
      <c r="N91" s="30">
        <v>28000</v>
      </c>
      <c r="O91" s="32" t="s">
        <v>198</v>
      </c>
      <c r="P91" s="32" t="s">
        <v>198</v>
      </c>
      <c r="Q91" s="31">
        <v>42867</v>
      </c>
      <c r="R91" s="31"/>
      <c r="U91" s="31">
        <f t="shared" si="10"/>
        <v>42865</v>
      </c>
      <c r="V91" s="31">
        <f>U91+5</f>
        <v>42870</v>
      </c>
      <c r="W91" s="34">
        <f t="shared" si="9"/>
        <v>5</v>
      </c>
      <c r="X91" s="30">
        <f>0.69*N91</f>
        <v>19320</v>
      </c>
      <c r="Y91" s="30">
        <v>78654692</v>
      </c>
      <c r="AA91" s="32" t="s">
        <v>519</v>
      </c>
      <c r="AB91" s="32" t="s">
        <v>519</v>
      </c>
      <c r="AG91" s="32" t="s">
        <v>519</v>
      </c>
      <c r="AI91" s="30" t="s">
        <v>133</v>
      </c>
      <c r="AU91" s="30" t="s">
        <v>235</v>
      </c>
      <c r="AW91" s="30" t="s">
        <v>236</v>
      </c>
      <c r="AX91" s="30" t="s">
        <v>240</v>
      </c>
      <c r="BC91" s="30" t="s">
        <v>235</v>
      </c>
      <c r="BL91" s="30" t="s">
        <v>228</v>
      </c>
      <c r="BN91" s="30" t="s">
        <v>241</v>
      </c>
      <c r="BO91" s="30" t="s">
        <v>397</v>
      </c>
      <c r="BT91" s="30">
        <v>8978233</v>
      </c>
      <c r="BU91" s="30" t="s">
        <v>494</v>
      </c>
      <c r="BV91" s="30" t="s">
        <v>374</v>
      </c>
      <c r="BW91" s="31">
        <v>26424</v>
      </c>
      <c r="BX91" s="30" t="s">
        <v>528</v>
      </c>
      <c r="BY91" s="30" t="s">
        <v>232</v>
      </c>
      <c r="BZ91" s="30" t="s">
        <v>133</v>
      </c>
    </row>
    <row r="92" spans="1:78" s="30" customFormat="1" ht="14.5" x14ac:dyDescent="0.35">
      <c r="A92" s="30" t="s">
        <v>530</v>
      </c>
      <c r="B92" s="30">
        <v>12374088</v>
      </c>
      <c r="C92" s="30" t="s">
        <v>391</v>
      </c>
      <c r="D92" s="30" t="s">
        <v>265</v>
      </c>
      <c r="E92" s="30" t="s">
        <v>286</v>
      </c>
      <c r="F92" s="31">
        <v>35555</v>
      </c>
      <c r="G92" s="34">
        <f t="shared" si="8"/>
        <v>21.07123287671233</v>
      </c>
      <c r="H92" s="30">
        <v>87982426</v>
      </c>
      <c r="I92" s="30" t="s">
        <v>187</v>
      </c>
      <c r="J92" s="30" t="s">
        <v>297</v>
      </c>
      <c r="K92" s="31">
        <v>43018</v>
      </c>
      <c r="L92" s="30">
        <v>98791251</v>
      </c>
      <c r="M92" s="30" t="s">
        <v>191</v>
      </c>
      <c r="N92" s="30">
        <v>76000</v>
      </c>
      <c r="O92" s="32" t="s">
        <v>198</v>
      </c>
      <c r="P92" s="32" t="s">
        <v>198</v>
      </c>
      <c r="Q92" s="31">
        <v>43020</v>
      </c>
      <c r="R92" s="31">
        <v>42870</v>
      </c>
      <c r="S92" s="30" t="s">
        <v>204</v>
      </c>
      <c r="T92" s="30" t="s">
        <v>203</v>
      </c>
      <c r="U92" s="31">
        <f t="shared" si="10"/>
        <v>43018</v>
      </c>
      <c r="V92" s="31">
        <f>U92+4</f>
        <v>43022</v>
      </c>
      <c r="W92" s="34">
        <f t="shared" si="9"/>
        <v>4</v>
      </c>
      <c r="X92" s="30">
        <f>0.75*N92</f>
        <v>57000</v>
      </c>
      <c r="Y92" s="30">
        <v>78654720</v>
      </c>
      <c r="AA92" s="32" t="s">
        <v>519</v>
      </c>
      <c r="AB92" s="32" t="s">
        <v>519</v>
      </c>
      <c r="AG92" s="32" t="s">
        <v>519</v>
      </c>
      <c r="AI92" s="30" t="s">
        <v>133</v>
      </c>
      <c r="AU92" s="30" t="s">
        <v>226</v>
      </c>
      <c r="AW92" s="30" t="s">
        <v>227</v>
      </c>
      <c r="AX92" s="30" t="s">
        <v>185</v>
      </c>
      <c r="BC92" s="30" t="s">
        <v>226</v>
      </c>
      <c r="BL92" s="30" t="s">
        <v>228</v>
      </c>
      <c r="BN92" s="30" t="s">
        <v>242</v>
      </c>
      <c r="BO92" s="30" t="s">
        <v>398</v>
      </c>
      <c r="BT92" s="30">
        <v>8978021</v>
      </c>
      <c r="BU92" s="30" t="s">
        <v>495</v>
      </c>
      <c r="BV92" s="30" t="s">
        <v>391</v>
      </c>
      <c r="BW92" s="31">
        <v>22771</v>
      </c>
      <c r="BX92" s="30" t="s">
        <v>528</v>
      </c>
      <c r="BY92" s="30" t="s">
        <v>232</v>
      </c>
      <c r="BZ92" s="30" t="s">
        <v>133</v>
      </c>
    </row>
    <row r="93" spans="1:78" s="30" customFormat="1" ht="14.5" x14ac:dyDescent="0.35">
      <c r="A93" s="30" t="s">
        <v>529</v>
      </c>
      <c r="B93" s="30">
        <v>12352668</v>
      </c>
      <c r="C93" s="30" t="s">
        <v>320</v>
      </c>
      <c r="D93" s="30" t="s">
        <v>260</v>
      </c>
      <c r="E93" s="30" t="s">
        <v>279</v>
      </c>
      <c r="F93" s="31">
        <v>29351</v>
      </c>
      <c r="G93" s="34">
        <f t="shared" si="8"/>
        <v>38.06849315068493</v>
      </c>
      <c r="H93" s="30">
        <v>87979416</v>
      </c>
      <c r="I93" s="30" t="s">
        <v>187</v>
      </c>
      <c r="J93" s="30" t="s">
        <v>297</v>
      </c>
      <c r="K93" s="31">
        <v>42866</v>
      </c>
      <c r="L93" s="30">
        <v>98790551</v>
      </c>
      <c r="M93" s="30" t="s">
        <v>191</v>
      </c>
      <c r="N93" s="30">
        <v>121000</v>
      </c>
      <c r="O93" s="32" t="s">
        <v>198</v>
      </c>
      <c r="P93" s="32" t="s">
        <v>198</v>
      </c>
      <c r="Q93" s="31">
        <v>42867</v>
      </c>
      <c r="R93" s="31"/>
      <c r="U93" s="31">
        <f>Q93-1</f>
        <v>42866</v>
      </c>
      <c r="V93" s="31">
        <f>U93+5</f>
        <v>42871</v>
      </c>
      <c r="W93" s="34">
        <f t="shared" si="9"/>
        <v>5</v>
      </c>
      <c r="X93" s="30">
        <f>0.9*N93</f>
        <v>108900</v>
      </c>
      <c r="Y93" s="30">
        <v>78654692</v>
      </c>
      <c r="AA93" s="32" t="s">
        <v>215</v>
      </c>
      <c r="AB93" s="32" t="s">
        <v>215</v>
      </c>
      <c r="AG93" s="32" t="s">
        <v>215</v>
      </c>
      <c r="AI93" s="30" t="s">
        <v>133</v>
      </c>
      <c r="AU93" s="30" t="s">
        <v>235</v>
      </c>
      <c r="AW93" s="30" t="s">
        <v>236</v>
      </c>
      <c r="AX93" s="30" t="s">
        <v>240</v>
      </c>
      <c r="BC93" s="30" t="s">
        <v>235</v>
      </c>
      <c r="BL93" s="30" t="s">
        <v>228</v>
      </c>
      <c r="BN93" s="30" t="s">
        <v>241</v>
      </c>
      <c r="BO93" s="30" t="s">
        <v>399</v>
      </c>
      <c r="BT93" s="30">
        <v>8978233</v>
      </c>
      <c r="BU93" s="30" t="s">
        <v>496</v>
      </c>
      <c r="BV93" s="30" t="s">
        <v>320</v>
      </c>
      <c r="BW93" s="31">
        <v>26424</v>
      </c>
      <c r="BX93" s="30" t="s">
        <v>528</v>
      </c>
      <c r="BY93" s="30" t="s">
        <v>232</v>
      </c>
      <c r="BZ93" s="30" t="s">
        <v>133</v>
      </c>
    </row>
    <row r="94" spans="1:78" ht="14.5" x14ac:dyDescent="0.35">
      <c r="B94" s="28">
        <v>12362748</v>
      </c>
      <c r="C94" s="28" t="s">
        <v>352</v>
      </c>
      <c r="D94" s="28" t="s">
        <v>240</v>
      </c>
      <c r="E94" s="28" t="s">
        <v>253</v>
      </c>
      <c r="F94" s="29">
        <v>29351</v>
      </c>
      <c r="G94" s="33">
        <f t="shared" si="8"/>
        <v>38.06849315068493</v>
      </c>
      <c r="H94" s="28">
        <v>87980792</v>
      </c>
      <c r="I94" s="28" t="s">
        <v>187</v>
      </c>
      <c r="J94" s="28" t="s">
        <v>297</v>
      </c>
      <c r="K94" s="29">
        <v>42866</v>
      </c>
      <c r="L94" s="28">
        <v>98790871</v>
      </c>
      <c r="M94" s="28" t="s">
        <v>193</v>
      </c>
      <c r="N94" s="28">
        <v>52000</v>
      </c>
      <c r="O94" t="s">
        <v>198</v>
      </c>
      <c r="P94" t="s">
        <v>198</v>
      </c>
      <c r="Q94" s="29">
        <v>42867</v>
      </c>
      <c r="R94" s="29"/>
      <c r="U94" s="29">
        <f>Q94-2</f>
        <v>42865</v>
      </c>
      <c r="V94" s="29">
        <f>U94+7</f>
        <v>42872</v>
      </c>
      <c r="W94" s="33">
        <f t="shared" si="9"/>
        <v>7</v>
      </c>
      <c r="X94" s="28">
        <f>0.8*N94</f>
        <v>41600</v>
      </c>
      <c r="Y94" s="28">
        <v>78654692</v>
      </c>
      <c r="AA94" t="s">
        <v>215</v>
      </c>
      <c r="AB94" t="s">
        <v>215</v>
      </c>
      <c r="AG94" t="s">
        <v>215</v>
      </c>
      <c r="AI94" s="28" t="s">
        <v>133</v>
      </c>
      <c r="AU94" s="28" t="s">
        <v>235</v>
      </c>
      <c r="AW94" s="28" t="s">
        <v>236</v>
      </c>
      <c r="AX94" s="28" t="s">
        <v>240</v>
      </c>
      <c r="BC94" s="28" t="s">
        <v>235</v>
      </c>
      <c r="BL94" s="28" t="s">
        <v>228</v>
      </c>
      <c r="BN94" s="28" t="s">
        <v>241</v>
      </c>
      <c r="BO94" s="28" t="s">
        <v>399</v>
      </c>
      <c r="BT94" s="28">
        <v>8978233</v>
      </c>
      <c r="BU94" s="28" t="s">
        <v>497</v>
      </c>
      <c r="BV94" s="28" t="s">
        <v>352</v>
      </c>
      <c r="BW94" s="29">
        <v>26424</v>
      </c>
      <c r="BX94" s="28" t="s">
        <v>528</v>
      </c>
      <c r="BY94" s="28" t="s">
        <v>232</v>
      </c>
    </row>
    <row r="95" spans="1:78" ht="14.5" x14ac:dyDescent="0.35">
      <c r="B95" s="28">
        <v>12355188</v>
      </c>
      <c r="C95" s="28" t="s">
        <v>328</v>
      </c>
      <c r="D95" s="28" t="s">
        <v>274</v>
      </c>
      <c r="E95" s="28" t="s">
        <v>283</v>
      </c>
      <c r="F95" s="29">
        <v>35555</v>
      </c>
      <c r="G95" s="33">
        <f t="shared" si="8"/>
        <v>21.07123287671233</v>
      </c>
      <c r="H95" s="28">
        <v>87979760</v>
      </c>
      <c r="I95" s="28" t="s">
        <v>187</v>
      </c>
      <c r="J95" s="28" t="s">
        <v>297</v>
      </c>
      <c r="K95" s="29">
        <v>43018</v>
      </c>
      <c r="L95" s="28">
        <v>98790631</v>
      </c>
      <c r="M95" s="28" t="s">
        <v>193</v>
      </c>
      <c r="N95" s="28">
        <v>48000</v>
      </c>
      <c r="O95" t="s">
        <v>541</v>
      </c>
      <c r="P95" t="s">
        <v>541</v>
      </c>
      <c r="Q95" s="29">
        <v>43020</v>
      </c>
      <c r="R95" s="29">
        <v>42870</v>
      </c>
      <c r="S95" s="28" t="s">
        <v>204</v>
      </c>
      <c r="T95" s="28" t="s">
        <v>203</v>
      </c>
      <c r="U95" s="29">
        <f>Q95-3</f>
        <v>43017</v>
      </c>
      <c r="V95" s="29">
        <f>U95+5</f>
        <v>43022</v>
      </c>
      <c r="W95" s="33">
        <f t="shared" si="9"/>
        <v>5</v>
      </c>
      <c r="X95" s="28">
        <f>0.75*N95</f>
        <v>36000</v>
      </c>
      <c r="Y95" s="28">
        <v>78654720</v>
      </c>
      <c r="AA95" t="s">
        <v>220</v>
      </c>
      <c r="AB95" t="s">
        <v>220</v>
      </c>
      <c r="AG95" t="s">
        <v>220</v>
      </c>
      <c r="AI95" s="28" t="s">
        <v>133</v>
      </c>
      <c r="AU95" s="28" t="s">
        <v>226</v>
      </c>
      <c r="AW95" s="28" t="s">
        <v>227</v>
      </c>
      <c r="AX95" s="28" t="s">
        <v>185</v>
      </c>
      <c r="BC95" s="28" t="s">
        <v>226</v>
      </c>
      <c r="BL95" s="28" t="s">
        <v>228</v>
      </c>
      <c r="BN95" s="28" t="s">
        <v>242</v>
      </c>
      <c r="BO95" s="28" t="s">
        <v>400</v>
      </c>
      <c r="BT95" s="28">
        <v>8978021</v>
      </c>
      <c r="BU95" s="30" t="s">
        <v>498</v>
      </c>
      <c r="BV95" s="28" t="s">
        <v>328</v>
      </c>
      <c r="BW95" s="29">
        <v>22771</v>
      </c>
      <c r="BX95" s="28" t="s">
        <v>528</v>
      </c>
      <c r="BY95" s="28" t="s">
        <v>232</v>
      </c>
    </row>
    <row r="96" spans="1:78" ht="14.5" x14ac:dyDescent="0.35">
      <c r="B96" s="28">
        <v>12372198</v>
      </c>
      <c r="C96" s="28" t="s">
        <v>387</v>
      </c>
      <c r="D96" s="28" t="s">
        <v>265</v>
      </c>
      <c r="E96" s="28" t="s">
        <v>286</v>
      </c>
      <c r="F96" s="29">
        <v>35555</v>
      </c>
      <c r="G96" s="33">
        <f t="shared" si="8"/>
        <v>21.07123287671233</v>
      </c>
      <c r="H96" s="28">
        <v>87982082</v>
      </c>
      <c r="I96" s="28" t="s">
        <v>187</v>
      </c>
      <c r="J96" s="28" t="s">
        <v>297</v>
      </c>
      <c r="K96" s="29">
        <v>43018</v>
      </c>
      <c r="L96" s="28">
        <v>98791171</v>
      </c>
      <c r="M96" s="28" t="s">
        <v>193</v>
      </c>
      <c r="N96" s="28">
        <v>38888</v>
      </c>
      <c r="O96" t="s">
        <v>541</v>
      </c>
      <c r="P96" t="s">
        <v>541</v>
      </c>
      <c r="Q96" s="29">
        <v>43020</v>
      </c>
      <c r="R96" s="29">
        <v>42870</v>
      </c>
      <c r="S96" s="28" t="s">
        <v>204</v>
      </c>
      <c r="T96" s="28" t="s">
        <v>203</v>
      </c>
      <c r="U96" s="29">
        <f>Q96-3</f>
        <v>43017</v>
      </c>
      <c r="V96" s="29">
        <f>U96+4</f>
        <v>43021</v>
      </c>
      <c r="W96" s="33">
        <f t="shared" si="9"/>
        <v>4</v>
      </c>
      <c r="X96" s="28">
        <f>0.8*N96</f>
        <v>31110.400000000001</v>
      </c>
      <c r="Y96" s="28">
        <v>78654720</v>
      </c>
      <c r="AA96" t="s">
        <v>220</v>
      </c>
      <c r="AB96" t="s">
        <v>220</v>
      </c>
      <c r="AG96" t="s">
        <v>220</v>
      </c>
      <c r="AI96" s="28" t="s">
        <v>133</v>
      </c>
      <c r="AU96" s="28" t="s">
        <v>226</v>
      </c>
      <c r="AW96" s="28" t="s">
        <v>227</v>
      </c>
      <c r="AX96" s="28" t="s">
        <v>185</v>
      </c>
      <c r="BC96" s="28" t="s">
        <v>226</v>
      </c>
      <c r="BL96" s="28" t="s">
        <v>228</v>
      </c>
      <c r="BN96" s="28" t="s">
        <v>242</v>
      </c>
      <c r="BO96" s="28" t="s">
        <v>401</v>
      </c>
      <c r="BT96" s="28">
        <v>8978021</v>
      </c>
      <c r="BU96" s="28" t="s">
        <v>499</v>
      </c>
      <c r="BV96" s="28" t="s">
        <v>387</v>
      </c>
      <c r="BW96" s="29">
        <v>22771</v>
      </c>
      <c r="BX96" s="28" t="s">
        <v>528</v>
      </c>
      <c r="BY96" s="28" t="s">
        <v>232</v>
      </c>
    </row>
    <row r="97" spans="1:78" ht="14.5" x14ac:dyDescent="0.35">
      <c r="B97" s="28">
        <v>12374088</v>
      </c>
      <c r="C97" s="28" t="s">
        <v>390</v>
      </c>
      <c r="D97" s="28" t="s">
        <v>265</v>
      </c>
      <c r="E97" s="28" t="s">
        <v>286</v>
      </c>
      <c r="F97" s="29">
        <v>32025</v>
      </c>
      <c r="G97" s="33">
        <f t="shared" si="8"/>
        <v>30.742465753424657</v>
      </c>
      <c r="H97" s="28">
        <v>87982340</v>
      </c>
      <c r="I97" s="28" t="s">
        <v>187</v>
      </c>
      <c r="J97" s="28" t="s">
        <v>297</v>
      </c>
      <c r="K97" s="29">
        <v>43018</v>
      </c>
      <c r="L97" s="28">
        <v>98791231</v>
      </c>
      <c r="M97" s="28" t="s">
        <v>193</v>
      </c>
      <c r="N97" s="28">
        <v>48000</v>
      </c>
      <c r="O97" t="s">
        <v>541</v>
      </c>
      <c r="P97" t="s">
        <v>541</v>
      </c>
      <c r="Q97" s="29">
        <v>43020</v>
      </c>
      <c r="R97" s="29">
        <v>42870</v>
      </c>
      <c r="S97" s="28" t="s">
        <v>204</v>
      </c>
      <c r="T97" s="28" t="s">
        <v>203</v>
      </c>
      <c r="U97" s="29">
        <f>Q97-2</f>
        <v>43018</v>
      </c>
      <c r="V97" s="29">
        <f>U97+5</f>
        <v>43023</v>
      </c>
      <c r="W97" s="33">
        <f t="shared" si="9"/>
        <v>5</v>
      </c>
      <c r="X97" s="28">
        <f>0.69*N97</f>
        <v>33120</v>
      </c>
      <c r="Y97" s="28">
        <v>78654720</v>
      </c>
      <c r="AA97" t="s">
        <v>220</v>
      </c>
      <c r="AB97" t="s">
        <v>220</v>
      </c>
      <c r="AG97" t="s">
        <v>220</v>
      </c>
      <c r="AI97" s="28" t="s">
        <v>133</v>
      </c>
      <c r="AU97" s="28" t="s">
        <v>226</v>
      </c>
      <c r="AW97" s="28" t="s">
        <v>227</v>
      </c>
      <c r="AX97" s="28" t="s">
        <v>185</v>
      </c>
      <c r="BC97" s="28" t="s">
        <v>226</v>
      </c>
      <c r="BL97" s="28" t="s">
        <v>228</v>
      </c>
      <c r="BN97" s="28" t="s">
        <v>242</v>
      </c>
      <c r="BO97" s="28" t="s">
        <v>397</v>
      </c>
      <c r="BT97" s="28">
        <v>8978021</v>
      </c>
      <c r="BU97" s="30" t="s">
        <v>500</v>
      </c>
      <c r="BV97" s="28" t="s">
        <v>390</v>
      </c>
      <c r="BW97" s="29">
        <v>22771</v>
      </c>
      <c r="BX97" s="28" t="s">
        <v>528</v>
      </c>
      <c r="BY97" s="28" t="s">
        <v>232</v>
      </c>
    </row>
    <row r="98" spans="1:78" s="30" customFormat="1" ht="14.5" x14ac:dyDescent="0.35">
      <c r="A98" s="30" t="s">
        <v>529</v>
      </c>
      <c r="B98" s="30">
        <v>12357708</v>
      </c>
      <c r="C98" s="30" t="s">
        <v>336</v>
      </c>
      <c r="D98" s="30" t="s">
        <v>266</v>
      </c>
      <c r="E98" s="30" t="s">
        <v>287</v>
      </c>
      <c r="F98" s="31">
        <v>29351</v>
      </c>
      <c r="G98" s="34">
        <f t="shared" si="8"/>
        <v>38.06849315068493</v>
      </c>
      <c r="H98" s="30">
        <v>87980104</v>
      </c>
      <c r="I98" s="30" t="s">
        <v>187</v>
      </c>
      <c r="J98" s="30" t="s">
        <v>297</v>
      </c>
      <c r="K98" s="31">
        <v>42866</v>
      </c>
      <c r="L98" s="30">
        <v>98790711</v>
      </c>
      <c r="M98" s="30" t="s">
        <v>193</v>
      </c>
      <c r="N98" s="30">
        <v>147000</v>
      </c>
      <c r="O98" s="32" t="s">
        <v>198</v>
      </c>
      <c r="P98" s="32" t="s">
        <v>198</v>
      </c>
      <c r="Q98" s="31">
        <v>42867</v>
      </c>
      <c r="R98" s="31"/>
      <c r="U98" s="31">
        <f>Q98-2</f>
        <v>42865</v>
      </c>
      <c r="V98" s="31">
        <f>U98+7</f>
        <v>42872</v>
      </c>
      <c r="W98" s="34">
        <f t="shared" si="9"/>
        <v>7</v>
      </c>
      <c r="X98" s="30">
        <f>0.69*N98</f>
        <v>101429.99999999999</v>
      </c>
      <c r="Y98" s="30">
        <v>78654692</v>
      </c>
      <c r="AA98" s="32" t="s">
        <v>215</v>
      </c>
      <c r="AB98" s="32" t="s">
        <v>215</v>
      </c>
      <c r="AG98" s="32" t="s">
        <v>215</v>
      </c>
      <c r="AI98" s="30" t="s">
        <v>133</v>
      </c>
      <c r="AU98" s="30" t="s">
        <v>235</v>
      </c>
      <c r="AW98" s="30" t="s">
        <v>236</v>
      </c>
      <c r="AX98" s="30" t="s">
        <v>240</v>
      </c>
      <c r="BC98" s="30" t="s">
        <v>235</v>
      </c>
      <c r="BL98" s="30" t="s">
        <v>228</v>
      </c>
      <c r="BN98" s="30" t="s">
        <v>241</v>
      </c>
      <c r="BO98" s="30" t="s">
        <v>398</v>
      </c>
      <c r="BT98" s="30">
        <v>8978233</v>
      </c>
      <c r="BU98" s="30" t="s">
        <v>501</v>
      </c>
      <c r="BV98" s="30" t="s">
        <v>336</v>
      </c>
      <c r="BW98" s="31">
        <v>26424</v>
      </c>
      <c r="BX98" s="30" t="s">
        <v>528</v>
      </c>
      <c r="BY98" s="30" t="s">
        <v>232</v>
      </c>
      <c r="BZ98" s="30" t="s">
        <v>133</v>
      </c>
    </row>
    <row r="99" spans="1:78" s="30" customFormat="1" ht="14.5" x14ac:dyDescent="0.35">
      <c r="A99" s="30" t="s">
        <v>526</v>
      </c>
      <c r="B99" s="30">
        <v>12360228</v>
      </c>
      <c r="C99" s="30" t="s">
        <v>344</v>
      </c>
      <c r="D99" s="30" t="s">
        <v>269</v>
      </c>
      <c r="E99" s="30" t="s">
        <v>290</v>
      </c>
      <c r="F99" s="31">
        <v>35555</v>
      </c>
      <c r="G99" s="34">
        <f t="shared" ref="G99:G130" si="11">(CA$1-F99)/365</f>
        <v>21.07123287671233</v>
      </c>
      <c r="H99" s="30">
        <v>87980448</v>
      </c>
      <c r="I99" s="30" t="s">
        <v>187</v>
      </c>
      <c r="J99" s="30" t="s">
        <v>297</v>
      </c>
      <c r="K99" s="31">
        <v>43018</v>
      </c>
      <c r="L99" s="30">
        <v>98790791</v>
      </c>
      <c r="M99" s="30" t="s">
        <v>192</v>
      </c>
      <c r="N99" s="30">
        <v>112000</v>
      </c>
      <c r="O99" s="32" t="s">
        <v>202</v>
      </c>
      <c r="P99" s="32" t="s">
        <v>202</v>
      </c>
      <c r="Q99" s="31">
        <v>43020</v>
      </c>
      <c r="R99" s="31">
        <v>42870</v>
      </c>
      <c r="S99" s="30" t="s">
        <v>204</v>
      </c>
      <c r="T99" s="30" t="s">
        <v>203</v>
      </c>
      <c r="U99" s="31">
        <f>R99-1</f>
        <v>42869</v>
      </c>
      <c r="V99" s="31">
        <f>U99+5</f>
        <v>42874</v>
      </c>
      <c r="W99" s="34">
        <f t="shared" si="9"/>
        <v>5</v>
      </c>
      <c r="X99" s="30">
        <f>0.8*N99</f>
        <v>89600</v>
      </c>
      <c r="Y99" s="30">
        <v>78654720</v>
      </c>
      <c r="AA99" s="32" t="s">
        <v>524</v>
      </c>
      <c r="AB99" s="32" t="s">
        <v>524</v>
      </c>
      <c r="AG99" s="32" t="s">
        <v>524</v>
      </c>
      <c r="AI99" s="30" t="s">
        <v>133</v>
      </c>
      <c r="AU99" s="30" t="s">
        <v>226</v>
      </c>
      <c r="AW99" s="30" t="s">
        <v>227</v>
      </c>
      <c r="AX99" s="30" t="s">
        <v>185</v>
      </c>
      <c r="BC99" s="30" t="s">
        <v>226</v>
      </c>
      <c r="BL99" s="30" t="s">
        <v>228</v>
      </c>
      <c r="BN99" s="30" t="s">
        <v>242</v>
      </c>
      <c r="BO99" s="30" t="s">
        <v>399</v>
      </c>
      <c r="BT99" s="30">
        <v>8978021</v>
      </c>
      <c r="BU99" s="30" t="s">
        <v>502</v>
      </c>
      <c r="BV99" s="30" t="s">
        <v>344</v>
      </c>
      <c r="BW99" s="31">
        <v>22771</v>
      </c>
      <c r="BX99" s="30" t="s">
        <v>231</v>
      </c>
      <c r="BY99" s="30" t="s">
        <v>232</v>
      </c>
      <c r="BZ99" s="30" t="s">
        <v>133</v>
      </c>
    </row>
    <row r="100" spans="1:78" s="30" customFormat="1" ht="14.5" x14ac:dyDescent="0.35">
      <c r="A100" s="30" t="s">
        <v>526</v>
      </c>
      <c r="B100" s="30">
        <v>12350148</v>
      </c>
      <c r="C100" s="30" t="s">
        <v>312</v>
      </c>
      <c r="D100" s="30" t="s">
        <v>250</v>
      </c>
      <c r="E100" s="30" t="s">
        <v>252</v>
      </c>
      <c r="F100" s="31">
        <v>35555</v>
      </c>
      <c r="G100" s="34">
        <f t="shared" si="11"/>
        <v>21.07123287671233</v>
      </c>
      <c r="H100" s="30">
        <v>87979072</v>
      </c>
      <c r="I100" s="30" t="s">
        <v>187</v>
      </c>
      <c r="J100" s="30" t="s">
        <v>297</v>
      </c>
      <c r="K100" s="31">
        <v>43018</v>
      </c>
      <c r="L100" s="30">
        <v>98790471</v>
      </c>
      <c r="M100" s="30" t="s">
        <v>192</v>
      </c>
      <c r="N100" s="30">
        <v>24000</v>
      </c>
      <c r="O100" s="32" t="s">
        <v>202</v>
      </c>
      <c r="P100" s="32" t="s">
        <v>202</v>
      </c>
      <c r="Q100" s="31">
        <v>43020</v>
      </c>
      <c r="R100" s="31">
        <v>42870</v>
      </c>
      <c r="S100" s="30" t="s">
        <v>204</v>
      </c>
      <c r="T100" s="30" t="s">
        <v>203</v>
      </c>
      <c r="U100" s="31">
        <f>Q100-2</f>
        <v>43018</v>
      </c>
      <c r="V100" s="31">
        <f>U100+4</f>
        <v>43022</v>
      </c>
      <c r="W100" s="34">
        <f t="shared" si="9"/>
        <v>4</v>
      </c>
      <c r="X100" s="30">
        <f>0.9*N100</f>
        <v>21600</v>
      </c>
      <c r="Y100" s="30">
        <v>78654720</v>
      </c>
      <c r="AA100" s="32" t="s">
        <v>220</v>
      </c>
      <c r="AB100" s="32" t="s">
        <v>220</v>
      </c>
      <c r="AG100" s="32" t="s">
        <v>524</v>
      </c>
      <c r="AI100" s="30" t="s">
        <v>133</v>
      </c>
      <c r="AU100" s="30" t="s">
        <v>226</v>
      </c>
      <c r="AW100" s="30" t="s">
        <v>227</v>
      </c>
      <c r="AX100" s="30" t="s">
        <v>185</v>
      </c>
      <c r="BC100" s="30" t="s">
        <v>226</v>
      </c>
      <c r="BL100" s="30" t="s">
        <v>228</v>
      </c>
      <c r="BN100" s="30" t="s">
        <v>242</v>
      </c>
      <c r="BO100" s="30" t="s">
        <v>400</v>
      </c>
      <c r="BT100" s="30">
        <v>8978021</v>
      </c>
      <c r="BU100" s="30" t="s">
        <v>503</v>
      </c>
      <c r="BV100" s="30" t="s">
        <v>312</v>
      </c>
      <c r="BW100" s="31">
        <v>22771</v>
      </c>
      <c r="BX100" s="30" t="s">
        <v>231</v>
      </c>
      <c r="BY100" s="30" t="s">
        <v>232</v>
      </c>
      <c r="BZ100" s="30" t="s">
        <v>133</v>
      </c>
    </row>
    <row r="101" spans="1:78" s="30" customFormat="1" ht="14.5" x14ac:dyDescent="0.35">
      <c r="A101" s="30" t="s">
        <v>526</v>
      </c>
      <c r="B101" s="30">
        <v>12365268</v>
      </c>
      <c r="C101" s="30" t="s">
        <v>360</v>
      </c>
      <c r="D101" s="30" t="s">
        <v>250</v>
      </c>
      <c r="E101" s="30" t="s">
        <v>252</v>
      </c>
      <c r="F101" s="31">
        <v>35555</v>
      </c>
      <c r="G101" s="34">
        <f t="shared" si="11"/>
        <v>21.07123287671233</v>
      </c>
      <c r="H101" s="30">
        <v>87981136</v>
      </c>
      <c r="I101" s="30" t="s">
        <v>187</v>
      </c>
      <c r="J101" s="30" t="s">
        <v>297</v>
      </c>
      <c r="K101" s="31">
        <v>43018</v>
      </c>
      <c r="L101" s="30">
        <v>98790951</v>
      </c>
      <c r="M101" s="30" t="s">
        <v>192</v>
      </c>
      <c r="N101" s="30">
        <v>28900</v>
      </c>
      <c r="O101" s="32" t="s">
        <v>202</v>
      </c>
      <c r="P101" s="32" t="s">
        <v>202</v>
      </c>
      <c r="Q101" s="31">
        <v>43020</v>
      </c>
      <c r="R101" s="31">
        <v>42870</v>
      </c>
      <c r="S101" s="30" t="s">
        <v>204</v>
      </c>
      <c r="T101" s="30" t="s">
        <v>203</v>
      </c>
      <c r="U101" s="31">
        <f>Q101-3</f>
        <v>43017</v>
      </c>
      <c r="V101" s="31">
        <f>U101+5</f>
        <v>43022</v>
      </c>
      <c r="W101" s="34">
        <f t="shared" si="9"/>
        <v>5</v>
      </c>
      <c r="X101" s="30">
        <f>0.69*N101</f>
        <v>19941</v>
      </c>
      <c r="Y101" s="30">
        <v>78654720</v>
      </c>
      <c r="AA101" s="32" t="s">
        <v>220</v>
      </c>
      <c r="AB101" s="32" t="s">
        <v>220</v>
      </c>
      <c r="AG101" s="32" t="s">
        <v>524</v>
      </c>
      <c r="AI101" s="30" t="s">
        <v>133</v>
      </c>
      <c r="AU101" s="30" t="s">
        <v>226</v>
      </c>
      <c r="AW101" s="30" t="s">
        <v>227</v>
      </c>
      <c r="AX101" s="30" t="s">
        <v>185</v>
      </c>
      <c r="BC101" s="30" t="s">
        <v>226</v>
      </c>
      <c r="BL101" s="30" t="s">
        <v>228</v>
      </c>
      <c r="BN101" s="30" t="s">
        <v>242</v>
      </c>
      <c r="BO101" s="30" t="s">
        <v>401</v>
      </c>
      <c r="BT101" s="30">
        <v>8978021</v>
      </c>
      <c r="BU101" s="30" t="s">
        <v>504</v>
      </c>
      <c r="BV101" s="30" t="s">
        <v>360</v>
      </c>
      <c r="BW101" s="31">
        <v>22771</v>
      </c>
      <c r="BX101" s="30" t="s">
        <v>231</v>
      </c>
      <c r="BY101" s="30" t="s">
        <v>232</v>
      </c>
      <c r="BZ101" s="30" t="s">
        <v>133</v>
      </c>
    </row>
    <row r="102" spans="1:78" ht="14.5" x14ac:dyDescent="0.35">
      <c r="B102" s="28">
        <v>12347628</v>
      </c>
      <c r="C102" s="28" t="s">
        <v>304</v>
      </c>
      <c r="D102" s="28" t="s">
        <v>240</v>
      </c>
      <c r="E102" s="28" t="s">
        <v>253</v>
      </c>
      <c r="F102" s="29">
        <v>27522</v>
      </c>
      <c r="G102" s="33">
        <f t="shared" si="11"/>
        <v>43.079452054794523</v>
      </c>
      <c r="H102" s="28">
        <v>87978728</v>
      </c>
      <c r="I102" s="28" t="s">
        <v>187</v>
      </c>
      <c r="J102" s="28" t="s">
        <v>297</v>
      </c>
      <c r="K102" s="29">
        <v>42866</v>
      </c>
      <c r="L102" s="28">
        <v>98790391</v>
      </c>
      <c r="M102" s="28" t="s">
        <v>193</v>
      </c>
      <c r="N102" s="28">
        <v>42000</v>
      </c>
      <c r="O102" t="s">
        <v>198</v>
      </c>
      <c r="P102" t="s">
        <v>198</v>
      </c>
      <c r="Q102" s="29">
        <v>42867</v>
      </c>
      <c r="R102" s="29"/>
      <c r="U102" s="29">
        <f>Q102-2</f>
        <v>42865</v>
      </c>
      <c r="V102" s="29">
        <f>U102+7</f>
        <v>42872</v>
      </c>
      <c r="W102" s="33">
        <f t="shared" si="9"/>
        <v>7</v>
      </c>
      <c r="X102" s="28">
        <f>0.9*N102</f>
        <v>37800</v>
      </c>
      <c r="Y102" s="28">
        <v>78654692</v>
      </c>
      <c r="AA102" t="s">
        <v>215</v>
      </c>
      <c r="AB102" t="s">
        <v>215</v>
      </c>
      <c r="AG102" t="s">
        <v>215</v>
      </c>
      <c r="AI102" s="28" t="s">
        <v>133</v>
      </c>
      <c r="AU102" s="28" t="s">
        <v>235</v>
      </c>
      <c r="AW102" s="28" t="s">
        <v>236</v>
      </c>
      <c r="AX102" s="28" t="s">
        <v>240</v>
      </c>
      <c r="BC102" s="28" t="s">
        <v>235</v>
      </c>
      <c r="BL102" s="28" t="s">
        <v>228</v>
      </c>
      <c r="BN102" s="28" t="s">
        <v>241</v>
      </c>
      <c r="BO102" s="28" t="s">
        <v>397</v>
      </c>
      <c r="BT102" s="28">
        <v>8978233</v>
      </c>
      <c r="BU102" s="28" t="s">
        <v>505</v>
      </c>
      <c r="BV102" s="28" t="s">
        <v>304</v>
      </c>
      <c r="BW102" s="29">
        <v>26424</v>
      </c>
      <c r="BX102" s="28" t="s">
        <v>528</v>
      </c>
      <c r="BY102" s="28" t="s">
        <v>232</v>
      </c>
    </row>
    <row r="103" spans="1:78" s="37" customFormat="1" ht="14.5" x14ac:dyDescent="0.35">
      <c r="A103" s="37" t="s">
        <v>402</v>
      </c>
      <c r="B103" s="37">
        <v>12348281</v>
      </c>
      <c r="C103" s="37" t="s">
        <v>306</v>
      </c>
      <c r="D103" s="37" t="s">
        <v>238</v>
      </c>
      <c r="E103" s="37" t="s">
        <v>253</v>
      </c>
      <c r="F103" s="38">
        <v>28253</v>
      </c>
      <c r="G103" s="39">
        <f t="shared" si="11"/>
        <v>41.076712328767123</v>
      </c>
      <c r="H103" s="37">
        <v>87978881</v>
      </c>
      <c r="I103" s="37" t="s">
        <v>187</v>
      </c>
      <c r="J103" s="37" t="s">
        <v>297</v>
      </c>
      <c r="K103" s="38">
        <v>42864</v>
      </c>
      <c r="L103" s="37">
        <v>98790411</v>
      </c>
      <c r="M103" s="37" t="s">
        <v>190</v>
      </c>
      <c r="N103" s="37">
        <v>38500</v>
      </c>
      <c r="O103" s="40" t="s">
        <v>199</v>
      </c>
      <c r="P103" s="40" t="s">
        <v>199</v>
      </c>
      <c r="Q103" s="38">
        <v>42868</v>
      </c>
      <c r="R103" s="38"/>
      <c r="U103" s="38">
        <f>Q103-2</f>
        <v>42866</v>
      </c>
      <c r="V103" s="38">
        <f>U103+3</f>
        <v>42869</v>
      </c>
      <c r="W103" s="39">
        <f t="shared" si="9"/>
        <v>3</v>
      </c>
      <c r="X103" s="37">
        <f>0.9*N103</f>
        <v>34650</v>
      </c>
      <c r="Y103" s="37">
        <v>79654699</v>
      </c>
      <c r="AA103" s="40" t="s">
        <v>216</v>
      </c>
      <c r="AB103" s="40" t="s">
        <v>216</v>
      </c>
      <c r="AG103" s="40" t="s">
        <v>216</v>
      </c>
      <c r="AU103" s="37" t="s">
        <v>234</v>
      </c>
      <c r="AW103" s="37" t="s">
        <v>236</v>
      </c>
      <c r="AX103" s="37" t="s">
        <v>238</v>
      </c>
      <c r="BC103" s="37" t="s">
        <v>234</v>
      </c>
      <c r="BL103" s="37" t="s">
        <v>228</v>
      </c>
      <c r="BN103" s="37" t="s">
        <v>243</v>
      </c>
      <c r="BO103" s="37" t="s">
        <v>399</v>
      </c>
      <c r="BT103" s="37">
        <v>8978180</v>
      </c>
      <c r="BU103" s="30" t="s">
        <v>506</v>
      </c>
      <c r="BV103" s="37" t="s">
        <v>306</v>
      </c>
      <c r="BW103" s="38">
        <v>26424</v>
      </c>
      <c r="BX103" s="37" t="s">
        <v>231</v>
      </c>
      <c r="BY103" s="37" t="s">
        <v>232</v>
      </c>
      <c r="BZ103" s="37" t="s">
        <v>133</v>
      </c>
    </row>
    <row r="104" spans="1:78" s="37" customFormat="1" ht="14.5" x14ac:dyDescent="0.35">
      <c r="A104" s="37" t="s">
        <v>405</v>
      </c>
      <c r="B104" s="37">
        <v>12331248</v>
      </c>
      <c r="C104" s="37" t="s">
        <v>347</v>
      </c>
      <c r="D104" s="37" t="s">
        <v>404</v>
      </c>
      <c r="E104" s="37" t="s">
        <v>186</v>
      </c>
      <c r="F104" s="38">
        <v>18026</v>
      </c>
      <c r="G104" s="39">
        <v>47</v>
      </c>
      <c r="H104" s="37">
        <v>87976492</v>
      </c>
      <c r="I104" s="37" t="s">
        <v>187</v>
      </c>
      <c r="J104" s="37" t="s">
        <v>188</v>
      </c>
      <c r="K104" s="38">
        <v>42980</v>
      </c>
      <c r="L104" s="37">
        <v>98789871</v>
      </c>
      <c r="M104" s="37" t="s">
        <v>190</v>
      </c>
      <c r="N104" s="37">
        <v>48500</v>
      </c>
      <c r="O104" s="40" t="s">
        <v>196</v>
      </c>
      <c r="P104" s="40" t="s">
        <v>196</v>
      </c>
      <c r="Q104" s="38">
        <v>42983</v>
      </c>
      <c r="R104" s="38">
        <f>Q104+3</f>
        <v>42986</v>
      </c>
      <c r="S104" s="37" t="s">
        <v>204</v>
      </c>
      <c r="T104" s="37" t="s">
        <v>203</v>
      </c>
      <c r="U104" s="38">
        <f>Q104-2</f>
        <v>42981</v>
      </c>
      <c r="V104" s="38">
        <f>U104+8</f>
        <v>42989</v>
      </c>
      <c r="W104" s="39">
        <f t="shared" si="9"/>
        <v>8</v>
      </c>
      <c r="X104" s="37">
        <f>0.8*N104</f>
        <v>38800</v>
      </c>
      <c r="Y104" s="37">
        <v>78654678</v>
      </c>
      <c r="AA104" s="40" t="s">
        <v>214</v>
      </c>
      <c r="AB104" s="40" t="s">
        <v>214</v>
      </c>
      <c r="AG104" s="40" t="s">
        <v>214</v>
      </c>
      <c r="AI104" s="37" t="s">
        <v>133</v>
      </c>
      <c r="AU104" s="37" t="s">
        <v>233</v>
      </c>
      <c r="AW104" s="37" t="s">
        <v>227</v>
      </c>
      <c r="AX104" s="37" t="s">
        <v>237</v>
      </c>
      <c r="BC104" s="37" t="s">
        <v>233</v>
      </c>
      <c r="BL104" s="37" t="s">
        <v>228</v>
      </c>
      <c r="BN104" s="37" t="s">
        <v>241</v>
      </c>
      <c r="BO104" s="37" t="s">
        <v>397</v>
      </c>
      <c r="BT104" s="37">
        <v>8978339</v>
      </c>
      <c r="BU104" s="28" t="s">
        <v>507</v>
      </c>
      <c r="BV104" s="37" t="s">
        <v>347</v>
      </c>
      <c r="BW104" s="38">
        <v>26058</v>
      </c>
      <c r="BX104" s="37" t="s">
        <v>231</v>
      </c>
      <c r="BY104" s="37" t="s">
        <v>232</v>
      </c>
      <c r="BZ104" s="37" t="s">
        <v>133</v>
      </c>
    </row>
    <row r="105" spans="1:78" s="37" customFormat="1" ht="14.5" x14ac:dyDescent="0.35">
      <c r="A105" s="37" t="s">
        <v>405</v>
      </c>
      <c r="B105" s="37">
        <v>12331248</v>
      </c>
      <c r="C105" s="37" t="s">
        <v>347</v>
      </c>
      <c r="D105" s="37" t="s">
        <v>404</v>
      </c>
      <c r="E105" s="37" t="s">
        <v>186</v>
      </c>
      <c r="F105" s="38">
        <v>18026</v>
      </c>
      <c r="G105" s="39">
        <v>47</v>
      </c>
      <c r="H105" s="37">
        <v>87976492</v>
      </c>
      <c r="I105" s="37" t="s">
        <v>187</v>
      </c>
      <c r="J105" s="37" t="s">
        <v>188</v>
      </c>
      <c r="K105" s="38">
        <v>42621</v>
      </c>
      <c r="L105" s="37">
        <v>98789871</v>
      </c>
      <c r="M105" s="37" t="s">
        <v>190</v>
      </c>
      <c r="N105" s="37">
        <v>38500</v>
      </c>
      <c r="O105" s="40" t="s">
        <v>196</v>
      </c>
      <c r="P105" s="40" t="s">
        <v>196</v>
      </c>
      <c r="Q105" s="38">
        <v>42983</v>
      </c>
      <c r="R105" s="38">
        <f>Q105+3</f>
        <v>42986</v>
      </c>
      <c r="S105" s="37" t="s">
        <v>204</v>
      </c>
      <c r="T105" s="37" t="s">
        <v>203</v>
      </c>
      <c r="U105" s="38">
        <f>Q105-2</f>
        <v>42981</v>
      </c>
      <c r="V105" s="38">
        <f>U105+8</f>
        <v>42989</v>
      </c>
      <c r="W105" s="39">
        <f t="shared" ref="W105:W106" si="12">V105-U105</f>
        <v>8</v>
      </c>
      <c r="X105" s="37">
        <f>0.8*N105</f>
        <v>30800</v>
      </c>
      <c r="Y105" s="37">
        <v>78654678</v>
      </c>
      <c r="AA105" s="40" t="s">
        <v>214</v>
      </c>
      <c r="AB105" s="40" t="s">
        <v>214</v>
      </c>
      <c r="AG105" s="40" t="s">
        <v>214</v>
      </c>
      <c r="AI105" s="37" t="s">
        <v>133</v>
      </c>
      <c r="AU105" s="28" t="s">
        <v>226</v>
      </c>
      <c r="AW105" s="37" t="s">
        <v>227</v>
      </c>
      <c r="AX105" s="37" t="s">
        <v>237</v>
      </c>
      <c r="BC105" s="28" t="s">
        <v>226</v>
      </c>
      <c r="BL105" s="37" t="s">
        <v>228</v>
      </c>
      <c r="BN105" s="37" t="s">
        <v>241</v>
      </c>
      <c r="BO105" s="37" t="s">
        <v>399</v>
      </c>
      <c r="BT105" s="37">
        <v>8978339</v>
      </c>
      <c r="BU105" s="30" t="s">
        <v>508</v>
      </c>
      <c r="BV105" s="37" t="s">
        <v>347</v>
      </c>
      <c r="BW105" s="38">
        <v>26058</v>
      </c>
      <c r="BX105" s="37" t="s">
        <v>231</v>
      </c>
      <c r="BY105" s="37" t="s">
        <v>232</v>
      </c>
      <c r="BZ105" s="37" t="s">
        <v>133</v>
      </c>
    </row>
    <row r="106" spans="1:78" s="37" customFormat="1" ht="14.5" x14ac:dyDescent="0.35">
      <c r="A106" s="37" t="s">
        <v>405</v>
      </c>
      <c r="B106" s="37">
        <v>12331248</v>
      </c>
      <c r="C106" s="37" t="s">
        <v>347</v>
      </c>
      <c r="D106" s="37" t="s">
        <v>404</v>
      </c>
      <c r="E106" s="37" t="s">
        <v>186</v>
      </c>
      <c r="F106" s="38">
        <v>18026</v>
      </c>
      <c r="G106" s="39">
        <v>47</v>
      </c>
      <c r="H106" s="37">
        <v>87976492</v>
      </c>
      <c r="I106" s="37" t="s">
        <v>187</v>
      </c>
      <c r="J106" s="37" t="s">
        <v>188</v>
      </c>
      <c r="K106" s="38">
        <v>42249</v>
      </c>
      <c r="L106" s="37">
        <v>98789871</v>
      </c>
      <c r="M106" s="37" t="s">
        <v>190</v>
      </c>
      <c r="N106" s="37">
        <v>29500</v>
      </c>
      <c r="O106" s="40" t="s">
        <v>196</v>
      </c>
      <c r="P106" s="40" t="s">
        <v>196</v>
      </c>
      <c r="Q106" s="38">
        <v>42983</v>
      </c>
      <c r="R106" s="38">
        <f>Q106+3</f>
        <v>42986</v>
      </c>
      <c r="S106" s="37" t="s">
        <v>204</v>
      </c>
      <c r="T106" s="37" t="s">
        <v>203</v>
      </c>
      <c r="U106" s="38">
        <f>Q106-2</f>
        <v>42981</v>
      </c>
      <c r="V106" s="38">
        <f>U106+8</f>
        <v>42989</v>
      </c>
      <c r="W106" s="39">
        <f t="shared" si="12"/>
        <v>8</v>
      </c>
      <c r="X106" s="37">
        <f>0.8*N106</f>
        <v>23600</v>
      </c>
      <c r="Y106" s="37">
        <v>78654678</v>
      </c>
      <c r="AA106" s="40" t="s">
        <v>214</v>
      </c>
      <c r="AB106" s="40" t="s">
        <v>214</v>
      </c>
      <c r="AG106" s="40" t="s">
        <v>214</v>
      </c>
      <c r="AI106" s="37" t="s">
        <v>133</v>
      </c>
      <c r="AU106" s="28" t="s">
        <v>235</v>
      </c>
      <c r="AW106" s="37" t="s">
        <v>227</v>
      </c>
      <c r="AX106" s="37" t="s">
        <v>237</v>
      </c>
      <c r="BC106" s="28" t="s">
        <v>235</v>
      </c>
      <c r="BL106" s="37" t="s">
        <v>228</v>
      </c>
      <c r="BN106" s="37" t="s">
        <v>241</v>
      </c>
      <c r="BO106" s="28" t="s">
        <v>400</v>
      </c>
      <c r="BT106" s="37">
        <v>8978339</v>
      </c>
      <c r="BU106" s="28" t="s">
        <v>509</v>
      </c>
      <c r="BV106" s="37" t="s">
        <v>347</v>
      </c>
      <c r="BW106" s="38">
        <v>26058</v>
      </c>
      <c r="BX106" s="37" t="s">
        <v>231</v>
      </c>
      <c r="BY106" s="37" t="s">
        <v>232</v>
      </c>
      <c r="BZ106" s="37" t="s">
        <v>133</v>
      </c>
    </row>
    <row r="107" spans="1:78" x14ac:dyDescent="0.35">
      <c r="BO107" s="36"/>
    </row>
    <row r="112" spans="1:78" x14ac:dyDescent="0.35">
      <c r="BO112" s="36"/>
    </row>
  </sheetData>
  <autoFilter ref="A1:CA106" xr:uid="{B7DE8546-47C5-491C-B8AF-310AABB2FADD}"/>
  <sortState ref="A2:CA102">
    <sortCondition ref="M2:M102"/>
  </sortState>
  <dataValidations count="1">
    <dataValidation type="list" allowBlank="1" showInputMessage="1" showErrorMessage="1" sqref="M37:M39 M7:M13 M15:M16 M89 M81:M87 M77:M79 M73:M75 M69:M71 M65:M67 M61:M63 M57:M59 M53:M55 M49:M51 M45:M47 M41:M43 M21:M23 M33:M34 M29:M31 M25:M27 M96:M103 M19 M94" xr:uid="{3BB381F7-3124-432A-AD15-C63F012B8B14}">
      <formula1>$B$2:$B$5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FBB009-6288-479A-AED3-3BB44096A6C1}">
          <x14:formula1>
            <xm:f>Reference!$C$2:$C$5</xm:f>
          </x14:formula1>
          <xm:sqref>M3:M5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281A-E344-4949-A0E5-6F506863EF26}">
  <dimension ref="A1:BV11"/>
  <sheetViews>
    <sheetView zoomScale="95" zoomScaleNormal="95" workbookViewId="0">
      <selection activeCell="AZ3" sqref="AZ3"/>
    </sheetView>
  </sheetViews>
  <sheetFormatPr defaultColWidth="11.453125" defaultRowHeight="13" x14ac:dyDescent="0.35"/>
  <cols>
    <col min="1" max="16" width="11.453125" style="28"/>
    <col min="17" max="18" width="17.81640625" style="28" bestFit="1" customWidth="1"/>
    <col min="19" max="16384" width="11.453125" style="28"/>
  </cols>
  <sheetData>
    <row r="1" spans="1:74" x14ac:dyDescent="0.35">
      <c r="E1" s="28" t="s">
        <v>133</v>
      </c>
      <c r="F1" s="28" t="s">
        <v>133</v>
      </c>
      <c r="G1" s="28" t="s">
        <v>133</v>
      </c>
      <c r="H1" s="28" t="s">
        <v>133</v>
      </c>
      <c r="I1" s="28" t="s">
        <v>133</v>
      </c>
      <c r="J1" s="28" t="s">
        <v>133</v>
      </c>
      <c r="K1" s="28" t="s">
        <v>133</v>
      </c>
      <c r="L1" s="28" t="s">
        <v>133</v>
      </c>
      <c r="M1" s="28" t="s">
        <v>133</v>
      </c>
      <c r="N1" s="28" t="s">
        <v>133</v>
      </c>
      <c r="O1" s="28" t="s">
        <v>133</v>
      </c>
      <c r="S1" s="28" t="s">
        <v>133</v>
      </c>
      <c r="T1" s="28" t="s">
        <v>133</v>
      </c>
      <c r="U1" s="28" t="s">
        <v>133</v>
      </c>
      <c r="V1" s="28" t="s">
        <v>133</v>
      </c>
      <c r="X1" s="28" t="s">
        <v>133</v>
      </c>
      <c r="Y1" s="28" t="s">
        <v>133</v>
      </c>
      <c r="AD1" s="28" t="s">
        <v>133</v>
      </c>
      <c r="AF1" s="28" t="s">
        <v>133</v>
      </c>
      <c r="AO1" s="28" t="s">
        <v>133</v>
      </c>
      <c r="AR1" s="28" t="s">
        <v>133</v>
      </c>
      <c r="AT1" s="28" t="s">
        <v>133</v>
      </c>
      <c r="AU1" s="28" t="s">
        <v>133</v>
      </c>
      <c r="AZ1" s="28" t="s">
        <v>133</v>
      </c>
      <c r="BI1" s="28" t="s">
        <v>133</v>
      </c>
      <c r="BK1" s="28" t="s">
        <v>133</v>
      </c>
      <c r="BQ1" s="28" t="s">
        <v>133</v>
      </c>
      <c r="BR1" s="28" t="s">
        <v>133</v>
      </c>
      <c r="BS1" s="28" t="s">
        <v>133</v>
      </c>
      <c r="BT1" s="28" t="s">
        <v>133</v>
      </c>
      <c r="BU1" s="28" t="s">
        <v>133</v>
      </c>
      <c r="BV1" s="28" t="s">
        <v>133</v>
      </c>
    </row>
    <row r="2" spans="1:74" ht="36" customHeight="1" x14ac:dyDescent="0.35">
      <c r="A2" s="22" t="s">
        <v>175</v>
      </c>
      <c r="B2" s="22" t="s">
        <v>176</v>
      </c>
      <c r="C2" s="22" t="s">
        <v>177</v>
      </c>
      <c r="D2" s="22" t="s">
        <v>178</v>
      </c>
      <c r="E2" s="22" t="s">
        <v>179</v>
      </c>
      <c r="F2" s="22" t="s">
        <v>180</v>
      </c>
      <c r="G2" s="23" t="s">
        <v>110</v>
      </c>
      <c r="H2" s="22" t="s">
        <v>181</v>
      </c>
      <c r="I2" s="22" t="s">
        <v>83</v>
      </c>
      <c r="J2" s="22" t="s">
        <v>189</v>
      </c>
      <c r="K2" s="22" t="s">
        <v>69</v>
      </c>
      <c r="L2" s="22" t="s">
        <v>84</v>
      </c>
      <c r="M2" s="22" t="s">
        <v>67</v>
      </c>
      <c r="N2" s="22" t="s">
        <v>68</v>
      </c>
      <c r="O2" s="22" t="s">
        <v>17</v>
      </c>
      <c r="P2" s="22" t="s">
        <v>18</v>
      </c>
      <c r="Q2" s="22" t="s">
        <v>85</v>
      </c>
      <c r="R2" s="22" t="s">
        <v>86</v>
      </c>
      <c r="S2" s="22" t="s">
        <v>104</v>
      </c>
      <c r="T2" s="22" t="s">
        <v>103</v>
      </c>
      <c r="U2" s="22" t="s">
        <v>105</v>
      </c>
      <c r="V2" s="22" t="s">
        <v>70</v>
      </c>
      <c r="W2" s="22" t="s">
        <v>87</v>
      </c>
      <c r="X2" s="22" t="s">
        <v>106</v>
      </c>
      <c r="Y2" s="22" t="s">
        <v>182</v>
      </c>
      <c r="Z2" s="22" t="s">
        <v>71</v>
      </c>
      <c r="AA2" s="22" t="s">
        <v>72</v>
      </c>
      <c r="AB2" s="22" t="s">
        <v>73</v>
      </c>
      <c r="AC2" s="22" t="s">
        <v>74</v>
      </c>
      <c r="AD2" s="22" t="s">
        <v>183</v>
      </c>
      <c r="AE2" s="22" t="s">
        <v>157</v>
      </c>
      <c r="AF2" s="22" t="s">
        <v>88</v>
      </c>
      <c r="AG2" s="22" t="s">
        <v>75</v>
      </c>
      <c r="AH2" s="22" t="s">
        <v>76</v>
      </c>
      <c r="AI2" s="22" t="s">
        <v>77</v>
      </c>
      <c r="AJ2" s="22" t="s">
        <v>78</v>
      </c>
      <c r="AK2" s="22" t="s">
        <v>79</v>
      </c>
      <c r="AL2" s="22" t="s">
        <v>80</v>
      </c>
      <c r="AM2" s="22" t="s">
        <v>81</v>
      </c>
      <c r="AN2" s="22" t="s">
        <v>82</v>
      </c>
      <c r="AO2" s="22" t="s">
        <v>141</v>
      </c>
      <c r="AP2" s="22" t="s">
        <v>144</v>
      </c>
      <c r="AQ2" s="22" t="s">
        <v>145</v>
      </c>
      <c r="AR2" s="22" t="s">
        <v>159</v>
      </c>
      <c r="AS2" s="22" t="s">
        <v>160</v>
      </c>
      <c r="AT2" s="22" t="s">
        <v>161</v>
      </c>
      <c r="AU2" s="22" t="s">
        <v>162</v>
      </c>
      <c r="AV2" s="22" t="s">
        <v>163</v>
      </c>
      <c r="AW2" s="22" t="s">
        <v>164</v>
      </c>
      <c r="AX2" s="22" t="s">
        <v>165</v>
      </c>
      <c r="AY2" s="22" t="s">
        <v>166</v>
      </c>
      <c r="AZ2" s="22" t="s">
        <v>167</v>
      </c>
      <c r="BA2" s="24" t="s">
        <v>158</v>
      </c>
      <c r="BB2" s="22" t="s">
        <v>168</v>
      </c>
      <c r="BC2" s="22" t="s">
        <v>169</v>
      </c>
      <c r="BD2" s="22" t="s">
        <v>170</v>
      </c>
      <c r="BE2" s="22" t="s">
        <v>171</v>
      </c>
      <c r="BF2" s="22" t="s">
        <v>172</v>
      </c>
      <c r="BG2" s="22" t="s">
        <v>173</v>
      </c>
      <c r="BH2" s="22" t="s">
        <v>174</v>
      </c>
      <c r="BI2" s="22" t="s">
        <v>47</v>
      </c>
      <c r="BJ2" s="22" t="s">
        <v>48</v>
      </c>
      <c r="BK2" s="22" t="s">
        <v>49</v>
      </c>
      <c r="BL2" s="22" t="s">
        <v>114</v>
      </c>
      <c r="BM2" s="25" t="s">
        <v>50</v>
      </c>
      <c r="BN2" s="25" t="s">
        <v>51</v>
      </c>
      <c r="BO2" s="23" t="s">
        <v>116</v>
      </c>
      <c r="BP2" s="23" t="s">
        <v>118</v>
      </c>
      <c r="BQ2" s="23" t="s">
        <v>120</v>
      </c>
      <c r="BR2" s="23" t="s">
        <v>122</v>
      </c>
      <c r="BS2" s="23" t="s">
        <v>124</v>
      </c>
      <c r="BT2" s="26" t="s">
        <v>125</v>
      </c>
      <c r="BU2" s="27" t="s">
        <v>127</v>
      </c>
      <c r="BV2" s="27" t="s">
        <v>129</v>
      </c>
    </row>
    <row r="3" spans="1:74" ht="14.5" x14ac:dyDescent="0.35">
      <c r="A3" s="28">
        <v>1231234</v>
      </c>
      <c r="B3" s="28" t="s">
        <v>184</v>
      </c>
      <c r="C3" s="28" t="s">
        <v>185</v>
      </c>
      <c r="D3" s="28" t="s">
        <v>186</v>
      </c>
      <c r="E3" s="29">
        <v>26424</v>
      </c>
      <c r="F3" s="28">
        <v>87973912</v>
      </c>
      <c r="G3" s="28" t="s">
        <v>187</v>
      </c>
      <c r="H3" s="28" t="s">
        <v>188</v>
      </c>
      <c r="I3" s="29">
        <v>42857</v>
      </c>
      <c r="J3" s="28">
        <v>98789271</v>
      </c>
      <c r="K3" s="28" t="s">
        <v>190</v>
      </c>
      <c r="L3" s="28">
        <v>48000</v>
      </c>
      <c r="M3" t="s">
        <v>195</v>
      </c>
      <c r="N3" t="s">
        <v>195</v>
      </c>
      <c r="O3" s="29">
        <v>42860</v>
      </c>
      <c r="P3" s="29">
        <v>42870</v>
      </c>
      <c r="Q3" s="28" t="s">
        <v>204</v>
      </c>
      <c r="R3" s="28" t="s">
        <v>203</v>
      </c>
      <c r="S3" s="29">
        <v>42852</v>
      </c>
      <c r="T3" s="29">
        <v>42863</v>
      </c>
      <c r="U3" s="28">
        <v>27000</v>
      </c>
      <c r="V3" s="28">
        <v>78654671</v>
      </c>
      <c r="X3" t="s">
        <v>213</v>
      </c>
      <c r="Y3" t="s">
        <v>213</v>
      </c>
      <c r="AD3" t="s">
        <v>213</v>
      </c>
      <c r="AF3" s="28" t="s">
        <v>133</v>
      </c>
      <c r="AR3" s="28" t="s">
        <v>226</v>
      </c>
      <c r="AT3" s="28" t="s">
        <v>227</v>
      </c>
      <c r="AU3" s="28" t="s">
        <v>185</v>
      </c>
      <c r="AZ3" s="28" t="s">
        <v>226</v>
      </c>
      <c r="BI3" s="28" t="s">
        <v>228</v>
      </c>
      <c r="BK3" s="28" t="s">
        <v>229</v>
      </c>
      <c r="BQ3" s="28">
        <v>8978392</v>
      </c>
      <c r="BR3" s="28" t="s">
        <v>230</v>
      </c>
      <c r="BS3" s="28" t="s">
        <v>184</v>
      </c>
      <c r="BT3" s="29">
        <v>26424</v>
      </c>
      <c r="BU3" s="28" t="s">
        <v>231</v>
      </c>
      <c r="BV3" s="28" t="s">
        <v>232</v>
      </c>
    </row>
    <row r="4" spans="1:74" ht="14.5" x14ac:dyDescent="0.35">
      <c r="A4" s="28">
        <v>1231234</v>
      </c>
      <c r="B4" s="28" t="s">
        <v>184</v>
      </c>
      <c r="C4" s="28" t="s">
        <v>185</v>
      </c>
      <c r="D4" s="28" t="s">
        <v>186</v>
      </c>
      <c r="E4" s="29">
        <v>26424</v>
      </c>
      <c r="F4" s="28">
        <v>87973912</v>
      </c>
      <c r="G4" s="28" t="s">
        <v>187</v>
      </c>
      <c r="H4" s="28" t="s">
        <v>188</v>
      </c>
      <c r="I4" s="29">
        <v>42857</v>
      </c>
      <c r="J4" s="28">
        <v>98789271</v>
      </c>
      <c r="K4" s="28" t="s">
        <v>191</v>
      </c>
      <c r="L4" s="28">
        <v>48000</v>
      </c>
      <c r="M4" t="s">
        <v>196</v>
      </c>
      <c r="N4" t="s">
        <v>196</v>
      </c>
      <c r="O4" s="29">
        <v>42860</v>
      </c>
      <c r="P4" s="29">
        <v>42870</v>
      </c>
      <c r="Q4" s="28" t="s">
        <v>204</v>
      </c>
      <c r="R4" s="28" t="s">
        <v>203</v>
      </c>
      <c r="S4" s="29">
        <v>42852</v>
      </c>
      <c r="T4" s="29">
        <v>42863</v>
      </c>
      <c r="U4" s="28">
        <v>86789</v>
      </c>
      <c r="V4" s="28">
        <v>78654678</v>
      </c>
      <c r="X4" t="s">
        <v>214</v>
      </c>
      <c r="Y4" t="s">
        <v>214</v>
      </c>
      <c r="AD4" t="s">
        <v>214</v>
      </c>
      <c r="AF4" s="28" t="s">
        <v>133</v>
      </c>
      <c r="AR4" s="28" t="s">
        <v>233</v>
      </c>
      <c r="AT4" s="28" t="s">
        <v>227</v>
      </c>
      <c r="AU4" s="28" t="s">
        <v>185</v>
      </c>
      <c r="AZ4" s="28" t="s">
        <v>233</v>
      </c>
      <c r="BI4" s="28" t="s">
        <v>228</v>
      </c>
      <c r="BK4" s="28" t="s">
        <v>241</v>
      </c>
      <c r="BQ4" s="28">
        <v>8978339</v>
      </c>
      <c r="BR4" s="28" t="s">
        <v>230</v>
      </c>
      <c r="BS4" s="28" t="s">
        <v>184</v>
      </c>
      <c r="BT4" s="29">
        <v>26058</v>
      </c>
      <c r="BU4" s="28" t="s">
        <v>231</v>
      </c>
      <c r="BV4" s="28" t="s">
        <v>232</v>
      </c>
    </row>
    <row r="5" spans="1:74" ht="14.5" x14ac:dyDescent="0.35">
      <c r="A5" s="28">
        <v>1231234</v>
      </c>
      <c r="B5" s="28" t="s">
        <v>184</v>
      </c>
      <c r="C5" s="28" t="s">
        <v>185</v>
      </c>
      <c r="D5" s="28" t="s">
        <v>186</v>
      </c>
      <c r="E5" s="29">
        <v>26424</v>
      </c>
      <c r="F5" s="28">
        <v>87973912</v>
      </c>
      <c r="G5" s="28" t="s">
        <v>187</v>
      </c>
      <c r="H5" s="28" t="s">
        <v>188</v>
      </c>
      <c r="I5" s="29">
        <v>42857</v>
      </c>
      <c r="J5" s="28">
        <v>98789271</v>
      </c>
      <c r="K5" s="28" t="s">
        <v>192</v>
      </c>
      <c r="L5" s="28">
        <v>48000</v>
      </c>
      <c r="M5" t="s">
        <v>197</v>
      </c>
      <c r="N5" t="s">
        <v>197</v>
      </c>
      <c r="O5" s="29">
        <v>42860</v>
      </c>
      <c r="P5" s="29">
        <v>42870</v>
      </c>
      <c r="S5" s="29">
        <v>42852</v>
      </c>
      <c r="T5" s="29">
        <v>42863</v>
      </c>
      <c r="U5" s="28">
        <v>27000</v>
      </c>
      <c r="V5" s="28">
        <v>78654685</v>
      </c>
      <c r="X5" t="s">
        <v>208</v>
      </c>
      <c r="Y5" t="s">
        <v>208</v>
      </c>
      <c r="AD5" t="s">
        <v>208</v>
      </c>
      <c r="AR5" s="28" t="s">
        <v>234</v>
      </c>
      <c r="AT5" s="28" t="s">
        <v>236</v>
      </c>
      <c r="AU5" s="28" t="s">
        <v>237</v>
      </c>
      <c r="AZ5" s="28" t="s">
        <v>234</v>
      </c>
      <c r="BI5" s="28" t="s">
        <v>228</v>
      </c>
      <c r="BK5" s="28" t="s">
        <v>242</v>
      </c>
      <c r="BQ5" s="28">
        <v>8978286</v>
      </c>
      <c r="BR5" s="28" t="s">
        <v>230</v>
      </c>
      <c r="BS5" s="28" t="s">
        <v>184</v>
      </c>
      <c r="BT5" s="29">
        <v>30076</v>
      </c>
      <c r="BU5" s="28" t="s">
        <v>231</v>
      </c>
      <c r="BV5" s="28" t="s">
        <v>232</v>
      </c>
    </row>
    <row r="6" spans="1:74" ht="14.5" x14ac:dyDescent="0.35">
      <c r="A6" s="28">
        <v>1231234</v>
      </c>
      <c r="B6" s="28" t="s">
        <v>184</v>
      </c>
      <c r="C6" s="28" t="s">
        <v>185</v>
      </c>
      <c r="D6" s="28" t="s">
        <v>186</v>
      </c>
      <c r="E6" s="29">
        <v>26424</v>
      </c>
      <c r="F6" s="28">
        <v>87973912</v>
      </c>
      <c r="G6" s="28" t="s">
        <v>187</v>
      </c>
      <c r="H6" s="28" t="s">
        <v>188</v>
      </c>
      <c r="I6" s="29">
        <v>42857</v>
      </c>
      <c r="J6" s="28">
        <v>98789271</v>
      </c>
      <c r="K6" s="28" t="s">
        <v>193</v>
      </c>
      <c r="L6" s="28">
        <v>48000</v>
      </c>
      <c r="M6" t="s">
        <v>198</v>
      </c>
      <c r="N6" t="s">
        <v>198</v>
      </c>
      <c r="O6" s="29">
        <v>42860</v>
      </c>
      <c r="P6" s="29"/>
      <c r="S6" s="29">
        <v>42852</v>
      </c>
      <c r="T6" s="29">
        <v>42863</v>
      </c>
      <c r="U6" s="28">
        <v>8932</v>
      </c>
      <c r="V6" s="28">
        <v>78654692</v>
      </c>
      <c r="X6" t="s">
        <v>215</v>
      </c>
      <c r="Y6" t="s">
        <v>215</v>
      </c>
      <c r="AD6" t="s">
        <v>215</v>
      </c>
      <c r="AF6" s="28" t="s">
        <v>133</v>
      </c>
      <c r="AR6" s="28" t="s">
        <v>235</v>
      </c>
      <c r="AT6" s="28" t="s">
        <v>236</v>
      </c>
      <c r="AU6" s="28" t="s">
        <v>185</v>
      </c>
      <c r="AZ6" s="28" t="s">
        <v>235</v>
      </c>
      <c r="BI6" s="28" t="s">
        <v>228</v>
      </c>
      <c r="BK6" s="28" t="s">
        <v>241</v>
      </c>
      <c r="BQ6" s="28">
        <v>8978233</v>
      </c>
      <c r="BR6" s="28" t="s">
        <v>230</v>
      </c>
      <c r="BS6" s="28" t="s">
        <v>184</v>
      </c>
      <c r="BT6" s="29">
        <v>26424</v>
      </c>
      <c r="BU6" s="28" t="s">
        <v>231</v>
      </c>
      <c r="BV6" s="28" t="s">
        <v>232</v>
      </c>
    </row>
    <row r="7" spans="1:74" ht="14.5" x14ac:dyDescent="0.35">
      <c r="A7" s="28">
        <v>1231234</v>
      </c>
      <c r="B7" s="28" t="s">
        <v>184</v>
      </c>
      <c r="C7" s="28" t="s">
        <v>185</v>
      </c>
      <c r="D7" s="28" t="s">
        <v>186</v>
      </c>
      <c r="E7" s="29">
        <v>26424</v>
      </c>
      <c r="F7" s="28">
        <v>87973912</v>
      </c>
      <c r="G7" s="28" t="s">
        <v>187</v>
      </c>
      <c r="H7" s="28" t="s">
        <v>188</v>
      </c>
      <c r="I7" s="29">
        <v>42857</v>
      </c>
      <c r="J7" s="28">
        <v>98789271</v>
      </c>
      <c r="K7" s="28" t="s">
        <v>190</v>
      </c>
      <c r="L7" s="28">
        <v>48000</v>
      </c>
      <c r="M7" t="s">
        <v>199</v>
      </c>
      <c r="N7" t="s">
        <v>199</v>
      </c>
      <c r="O7" s="29">
        <v>42860</v>
      </c>
      <c r="P7" s="29"/>
      <c r="S7" s="29">
        <v>42852</v>
      </c>
      <c r="T7" s="29">
        <v>42863</v>
      </c>
      <c r="U7" s="28">
        <v>868431</v>
      </c>
      <c r="V7" s="28">
        <v>78654699</v>
      </c>
      <c r="X7" t="s">
        <v>216</v>
      </c>
      <c r="Y7" t="s">
        <v>216</v>
      </c>
      <c r="AD7" t="s">
        <v>216</v>
      </c>
      <c r="AR7" s="28" t="s">
        <v>234</v>
      </c>
      <c r="AT7" s="28" t="s">
        <v>236</v>
      </c>
      <c r="AU7" s="28" t="s">
        <v>238</v>
      </c>
      <c r="AZ7" s="28" t="s">
        <v>234</v>
      </c>
      <c r="BI7" s="28" t="s">
        <v>228</v>
      </c>
      <c r="BK7" s="28" t="s">
        <v>243</v>
      </c>
      <c r="BQ7" s="28">
        <v>8978180</v>
      </c>
      <c r="BR7" s="28" t="s">
        <v>230</v>
      </c>
      <c r="BS7" s="28" t="s">
        <v>184</v>
      </c>
      <c r="BT7" s="29">
        <v>26424</v>
      </c>
      <c r="BU7" s="28" t="s">
        <v>231</v>
      </c>
      <c r="BV7" s="28" t="s">
        <v>232</v>
      </c>
    </row>
    <row r="8" spans="1:74" ht="14.5" x14ac:dyDescent="0.35">
      <c r="A8" s="28">
        <v>1231234</v>
      </c>
      <c r="B8" s="28" t="s">
        <v>184</v>
      </c>
      <c r="C8" s="28" t="s">
        <v>185</v>
      </c>
      <c r="D8" s="28" t="s">
        <v>186</v>
      </c>
      <c r="E8" s="29">
        <v>26424</v>
      </c>
      <c r="F8" s="28">
        <v>87973912</v>
      </c>
      <c r="G8" s="28" t="s">
        <v>187</v>
      </c>
      <c r="H8" s="28" t="s">
        <v>188</v>
      </c>
      <c r="I8" s="29">
        <v>42857</v>
      </c>
      <c r="J8" s="28">
        <v>98789271</v>
      </c>
      <c r="K8" s="28" t="s">
        <v>191</v>
      </c>
      <c r="L8" s="28">
        <v>48000</v>
      </c>
      <c r="M8" t="s">
        <v>200</v>
      </c>
      <c r="N8" t="s">
        <v>200</v>
      </c>
      <c r="O8" s="29">
        <v>42860</v>
      </c>
      <c r="P8" s="29"/>
      <c r="S8" s="29">
        <v>42852</v>
      </c>
      <c r="T8" s="29">
        <v>42863</v>
      </c>
      <c r="U8" s="28">
        <v>4314</v>
      </c>
      <c r="V8" s="28">
        <v>78654706</v>
      </c>
      <c r="X8" t="s">
        <v>218</v>
      </c>
      <c r="Y8" t="s">
        <v>218</v>
      </c>
      <c r="AD8" t="s">
        <v>218</v>
      </c>
      <c r="AR8" s="28" t="s">
        <v>235</v>
      </c>
      <c r="AT8" s="28" t="s">
        <v>236</v>
      </c>
      <c r="AU8" s="28" t="s">
        <v>240</v>
      </c>
      <c r="AZ8" s="28" t="s">
        <v>235</v>
      </c>
      <c r="BI8" s="28" t="s">
        <v>228</v>
      </c>
      <c r="BK8" s="28" t="s">
        <v>244</v>
      </c>
      <c r="BQ8" s="28">
        <v>8978127</v>
      </c>
      <c r="BR8" s="28" t="s">
        <v>230</v>
      </c>
      <c r="BS8" s="28" t="s">
        <v>184</v>
      </c>
      <c r="BT8" s="29">
        <v>21310</v>
      </c>
      <c r="BU8" s="28" t="s">
        <v>231</v>
      </c>
      <c r="BV8" s="28" t="s">
        <v>232</v>
      </c>
    </row>
    <row r="9" spans="1:74" ht="14.5" x14ac:dyDescent="0.35">
      <c r="A9" s="28">
        <v>1231234</v>
      </c>
      <c r="B9" s="28" t="s">
        <v>184</v>
      </c>
      <c r="C9" s="28" t="s">
        <v>185</v>
      </c>
      <c r="D9" s="28" t="s">
        <v>186</v>
      </c>
      <c r="E9" s="29">
        <v>26424</v>
      </c>
      <c r="F9" s="28">
        <v>87973912</v>
      </c>
      <c r="G9" s="28" t="s">
        <v>187</v>
      </c>
      <c r="H9" s="28" t="s">
        <v>188</v>
      </c>
      <c r="I9" s="29">
        <v>42857</v>
      </c>
      <c r="J9" s="28">
        <v>98789271</v>
      </c>
      <c r="K9" s="28" t="s">
        <v>192</v>
      </c>
      <c r="L9" s="28">
        <v>48000</v>
      </c>
      <c r="M9" t="s">
        <v>201</v>
      </c>
      <c r="N9" t="s">
        <v>201</v>
      </c>
      <c r="O9" s="29">
        <v>42860</v>
      </c>
      <c r="P9" s="29">
        <v>42870</v>
      </c>
      <c r="Q9" s="28" t="s">
        <v>204</v>
      </c>
      <c r="R9" s="28" t="s">
        <v>203</v>
      </c>
      <c r="S9" s="29">
        <v>42852</v>
      </c>
      <c r="T9" s="29">
        <v>42863</v>
      </c>
      <c r="U9" s="28">
        <v>33333</v>
      </c>
      <c r="V9" s="28">
        <v>78654713</v>
      </c>
      <c r="X9" t="s">
        <v>219</v>
      </c>
      <c r="Y9" t="s">
        <v>219</v>
      </c>
      <c r="AD9" t="s">
        <v>219</v>
      </c>
      <c r="AR9" s="28" t="s">
        <v>233</v>
      </c>
      <c r="AT9" s="28" t="s">
        <v>227</v>
      </c>
      <c r="AU9" s="28" t="s">
        <v>185</v>
      </c>
      <c r="AZ9" s="28" t="s">
        <v>233</v>
      </c>
      <c r="BI9" s="28" t="s">
        <v>228</v>
      </c>
      <c r="BK9" s="28" t="s">
        <v>229</v>
      </c>
      <c r="BQ9" s="28">
        <v>8978074</v>
      </c>
      <c r="BR9" s="28" t="s">
        <v>230</v>
      </c>
      <c r="BS9" s="28" t="s">
        <v>184</v>
      </c>
      <c r="BT9" s="29">
        <v>31902</v>
      </c>
      <c r="BU9" s="28" t="s">
        <v>231</v>
      </c>
      <c r="BV9" s="28" t="s">
        <v>232</v>
      </c>
    </row>
    <row r="10" spans="1:74" ht="14.5" x14ac:dyDescent="0.35">
      <c r="A10" s="28">
        <v>1231234</v>
      </c>
      <c r="B10" s="28" t="s">
        <v>184</v>
      </c>
      <c r="C10" s="28" t="s">
        <v>185</v>
      </c>
      <c r="D10" s="28" t="s">
        <v>186</v>
      </c>
      <c r="E10" s="29">
        <v>26424</v>
      </c>
      <c r="F10" s="28">
        <v>87973912</v>
      </c>
      <c r="G10" s="28" t="s">
        <v>187</v>
      </c>
      <c r="H10" s="28" t="s">
        <v>188</v>
      </c>
      <c r="I10" s="29">
        <v>42857</v>
      </c>
      <c r="J10" s="28">
        <v>98789271</v>
      </c>
      <c r="K10" s="28" t="s">
        <v>193</v>
      </c>
      <c r="L10" s="28">
        <v>48000</v>
      </c>
      <c r="M10" t="s">
        <v>202</v>
      </c>
      <c r="N10" t="s">
        <v>202</v>
      </c>
      <c r="O10" s="29">
        <v>42860</v>
      </c>
      <c r="P10" s="29">
        <v>42870</v>
      </c>
      <c r="Q10" s="28" t="s">
        <v>204</v>
      </c>
      <c r="R10" s="28" t="s">
        <v>203</v>
      </c>
      <c r="S10" s="29">
        <v>42852</v>
      </c>
      <c r="T10" s="29">
        <v>42863</v>
      </c>
      <c r="U10" s="28">
        <v>8994312</v>
      </c>
      <c r="V10" s="28">
        <v>78654720</v>
      </c>
      <c r="X10" t="s">
        <v>220</v>
      </c>
      <c r="Y10" t="s">
        <v>220</v>
      </c>
      <c r="AD10" t="s">
        <v>220</v>
      </c>
      <c r="AF10" s="28" t="s">
        <v>133</v>
      </c>
      <c r="AR10" s="28" t="s">
        <v>226</v>
      </c>
      <c r="AT10" s="28" t="s">
        <v>227</v>
      </c>
      <c r="AU10" s="28" t="s">
        <v>239</v>
      </c>
      <c r="AZ10" s="28" t="s">
        <v>226</v>
      </c>
      <c r="BI10" s="28" t="s">
        <v>228</v>
      </c>
      <c r="BK10" s="28" t="s">
        <v>242</v>
      </c>
      <c r="BQ10" s="28">
        <v>8978021</v>
      </c>
      <c r="BR10" s="28" t="s">
        <v>230</v>
      </c>
      <c r="BS10" s="28" t="s">
        <v>184</v>
      </c>
      <c r="BT10" s="29">
        <v>22771</v>
      </c>
      <c r="BU10" s="28" t="s">
        <v>231</v>
      </c>
      <c r="BV10" s="28" t="s">
        <v>232</v>
      </c>
    </row>
    <row r="11" spans="1:74" ht="14.5" x14ac:dyDescent="0.35">
      <c r="M11"/>
      <c r="N1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7E4839-AF70-4638-8871-1C7D06ED3107}">
          <x14:formula1>
            <xm:f>Reference!$C$2:$C$5</xm:f>
          </x14:formula1>
          <xm:sqref>K3:K10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7387-F656-4386-AFF6-85DAECDC1FF7}">
  <dimension ref="A1:I17"/>
  <sheetViews>
    <sheetView topLeftCell="D1" workbookViewId="0">
      <selection activeCell="H1" sqref="H1:I17"/>
    </sheetView>
  </sheetViews>
  <sheetFormatPr defaultRowHeight="13" x14ac:dyDescent="0.3"/>
  <cols>
    <col min="1" max="3" width="15.90625" style="47" customWidth="1"/>
    <col min="4" max="4" width="21.54296875" style="47" customWidth="1"/>
    <col min="5" max="5" width="24.54296875" style="47" bestFit="1" customWidth="1"/>
    <col min="6" max="7" width="21.54296875" style="47" customWidth="1"/>
    <col min="8" max="9" width="31.81640625" style="47" bestFit="1" customWidth="1"/>
    <col min="10" max="16384" width="8.7265625" style="47"/>
  </cols>
  <sheetData>
    <row r="1" spans="1:9" x14ac:dyDescent="0.3">
      <c r="A1" s="49" t="s">
        <v>531</v>
      </c>
      <c r="B1" s="49" t="s">
        <v>532</v>
      </c>
      <c r="C1" s="49" t="s">
        <v>95</v>
      </c>
      <c r="D1" s="49" t="s">
        <v>194</v>
      </c>
      <c r="E1" s="49" t="s">
        <v>533</v>
      </c>
      <c r="F1" s="49" t="s">
        <v>85</v>
      </c>
      <c r="G1" s="49" t="s">
        <v>85</v>
      </c>
      <c r="H1" s="49" t="s">
        <v>106</v>
      </c>
      <c r="I1" s="49" t="s">
        <v>511</v>
      </c>
    </row>
    <row r="2" spans="1:9" x14ac:dyDescent="0.3">
      <c r="A2" s="48" t="s">
        <v>226</v>
      </c>
      <c r="B2" s="48" t="s">
        <v>397</v>
      </c>
      <c r="C2" s="48" t="s">
        <v>190</v>
      </c>
      <c r="D2" s="48" t="s">
        <v>195</v>
      </c>
      <c r="E2" s="48" t="s">
        <v>534</v>
      </c>
      <c r="F2" s="48" t="s">
        <v>205</v>
      </c>
      <c r="G2" s="48" t="s">
        <v>203</v>
      </c>
      <c r="H2" s="48" t="s">
        <v>213</v>
      </c>
      <c r="I2" s="48" t="s">
        <v>212</v>
      </c>
    </row>
    <row r="3" spans="1:9" x14ac:dyDescent="0.3">
      <c r="A3" s="48" t="s">
        <v>234</v>
      </c>
      <c r="B3" s="48" t="s">
        <v>398</v>
      </c>
      <c r="C3" s="48" t="s">
        <v>191</v>
      </c>
      <c r="D3" s="48" t="s">
        <v>196</v>
      </c>
      <c r="E3" s="48" t="s">
        <v>535</v>
      </c>
      <c r="F3" s="48" t="s">
        <v>206</v>
      </c>
      <c r="G3" s="48" t="s">
        <v>207</v>
      </c>
      <c r="H3" s="48" t="s">
        <v>214</v>
      </c>
      <c r="I3" s="48" t="s">
        <v>211</v>
      </c>
    </row>
    <row r="4" spans="1:9" x14ac:dyDescent="0.3">
      <c r="A4" s="48" t="s">
        <v>235</v>
      </c>
      <c r="B4" s="48" t="s">
        <v>399</v>
      </c>
      <c r="C4" s="48" t="s">
        <v>192</v>
      </c>
      <c r="D4" s="48" t="s">
        <v>197</v>
      </c>
      <c r="E4" s="48" t="s">
        <v>536</v>
      </c>
      <c r="F4" s="48"/>
      <c r="G4" s="48"/>
      <c r="H4" s="48" t="s">
        <v>208</v>
      </c>
      <c r="I4" s="48" t="s">
        <v>209</v>
      </c>
    </row>
    <row r="5" spans="1:9" x14ac:dyDescent="0.3">
      <c r="A5" s="48" t="s">
        <v>233</v>
      </c>
      <c r="B5" s="48" t="s">
        <v>400</v>
      </c>
      <c r="C5" s="48" t="s">
        <v>193</v>
      </c>
      <c r="D5" s="48" t="s">
        <v>198</v>
      </c>
      <c r="E5" s="48" t="s">
        <v>537</v>
      </c>
      <c r="F5" s="48"/>
      <c r="G5" s="48"/>
      <c r="H5" s="48" t="s">
        <v>215</v>
      </c>
      <c r="I5" s="48" t="s">
        <v>210</v>
      </c>
    </row>
    <row r="6" spans="1:9" x14ac:dyDescent="0.3">
      <c r="A6" s="48"/>
      <c r="B6" s="48" t="s">
        <v>401</v>
      </c>
      <c r="C6" s="48" t="s">
        <v>392</v>
      </c>
      <c r="D6" s="48" t="s">
        <v>199</v>
      </c>
      <c r="E6" s="48" t="s">
        <v>538</v>
      </c>
      <c r="F6" s="48"/>
      <c r="G6" s="48"/>
      <c r="H6" s="48" t="s">
        <v>216</v>
      </c>
      <c r="I6" s="48" t="s">
        <v>217</v>
      </c>
    </row>
    <row r="7" spans="1:9" x14ac:dyDescent="0.3">
      <c r="A7" s="48"/>
      <c r="B7" s="48"/>
      <c r="C7" s="48"/>
      <c r="D7" s="48" t="s">
        <v>200</v>
      </c>
      <c r="E7" s="48" t="s">
        <v>539</v>
      </c>
      <c r="F7" s="48"/>
      <c r="G7" s="48"/>
      <c r="H7" s="48" t="s">
        <v>218</v>
      </c>
      <c r="I7" s="48" t="s">
        <v>516</v>
      </c>
    </row>
    <row r="8" spans="1:9" x14ac:dyDescent="0.3">
      <c r="A8" s="48"/>
      <c r="B8" s="48"/>
      <c r="C8" s="48"/>
      <c r="D8" s="48" t="s">
        <v>201</v>
      </c>
      <c r="E8" s="48" t="s">
        <v>540</v>
      </c>
      <c r="F8" s="48"/>
      <c r="G8" s="48"/>
      <c r="H8" s="48" t="s">
        <v>219</v>
      </c>
      <c r="I8" s="48" t="s">
        <v>512</v>
      </c>
    </row>
    <row r="9" spans="1:9" x14ac:dyDescent="0.3">
      <c r="A9" s="48"/>
      <c r="B9" s="48"/>
      <c r="C9" s="48"/>
      <c r="D9" s="48" t="s">
        <v>541</v>
      </c>
      <c r="E9" s="48" t="s">
        <v>193</v>
      </c>
      <c r="F9" s="48"/>
      <c r="G9" s="48"/>
      <c r="H9" s="48" t="s">
        <v>220</v>
      </c>
      <c r="I9" s="48" t="s">
        <v>513</v>
      </c>
    </row>
    <row r="10" spans="1:9" x14ac:dyDescent="0.3">
      <c r="A10" s="48"/>
      <c r="B10" s="48"/>
      <c r="C10" s="48"/>
      <c r="D10" s="48"/>
      <c r="E10" s="48"/>
      <c r="F10" s="48"/>
      <c r="G10" s="48"/>
      <c r="H10" s="48" t="s">
        <v>221</v>
      </c>
      <c r="I10" s="48" t="s">
        <v>514</v>
      </c>
    </row>
    <row r="11" spans="1:9" x14ac:dyDescent="0.3">
      <c r="A11" s="48"/>
      <c r="B11" s="48"/>
      <c r="C11" s="48"/>
      <c r="D11" s="48"/>
      <c r="E11" s="48"/>
      <c r="F11" s="48"/>
      <c r="G11" s="48"/>
      <c r="H11" s="48" t="s">
        <v>222</v>
      </c>
      <c r="I11" s="48" t="s">
        <v>515</v>
      </c>
    </row>
    <row r="12" spans="1:9" x14ac:dyDescent="0.3">
      <c r="A12" s="48"/>
      <c r="B12" s="48"/>
      <c r="C12" s="48"/>
      <c r="D12" s="48"/>
      <c r="E12" s="48"/>
      <c r="F12" s="48"/>
      <c r="G12" s="48"/>
      <c r="H12" s="48" t="s">
        <v>224</v>
      </c>
      <c r="I12" s="48" t="s">
        <v>223</v>
      </c>
    </row>
    <row r="13" spans="1:9" x14ac:dyDescent="0.3">
      <c r="A13" s="48"/>
      <c r="B13" s="48"/>
      <c r="C13" s="48"/>
      <c r="D13" s="48"/>
      <c r="E13" s="48"/>
      <c r="F13" s="48"/>
      <c r="G13" s="48"/>
      <c r="H13" s="48" t="s">
        <v>215</v>
      </c>
      <c r="I13" s="48" t="s">
        <v>225</v>
      </c>
    </row>
    <row r="14" spans="1:9" x14ac:dyDescent="0.3">
      <c r="A14" s="48"/>
      <c r="B14" s="48"/>
      <c r="C14" s="48"/>
      <c r="D14" s="48"/>
      <c r="E14" s="48"/>
      <c r="F14" s="48"/>
      <c r="G14" s="48"/>
      <c r="H14" s="48" t="s">
        <v>517</v>
      </c>
      <c r="I14" s="48" t="s">
        <v>518</v>
      </c>
    </row>
    <row r="15" spans="1:9" x14ac:dyDescent="0.3">
      <c r="A15" s="48"/>
      <c r="B15" s="48"/>
      <c r="C15" s="48"/>
      <c r="D15" s="48"/>
      <c r="E15" s="48"/>
      <c r="F15" s="48"/>
      <c r="G15" s="48"/>
      <c r="H15" s="48" t="s">
        <v>519</v>
      </c>
      <c r="I15" s="48" t="s">
        <v>521</v>
      </c>
    </row>
    <row r="16" spans="1:9" x14ac:dyDescent="0.3">
      <c r="A16" s="48"/>
      <c r="B16" s="48"/>
      <c r="C16" s="48"/>
      <c r="D16" s="48"/>
      <c r="E16" s="48"/>
      <c r="F16" s="48"/>
      <c r="G16" s="48"/>
      <c r="H16" s="48" t="s">
        <v>520</v>
      </c>
      <c r="I16" s="48" t="s">
        <v>522</v>
      </c>
    </row>
    <row r="17" spans="1:9" x14ac:dyDescent="0.3">
      <c r="A17" s="48"/>
      <c r="B17" s="48"/>
      <c r="C17" s="48"/>
      <c r="D17" s="48"/>
      <c r="E17" s="48"/>
      <c r="F17" s="48"/>
      <c r="G17" s="48"/>
      <c r="H17" s="48" t="s">
        <v>524</v>
      </c>
      <c r="I17" s="48" t="s">
        <v>525</v>
      </c>
    </row>
  </sheetData>
  <dataValidations count="1">
    <dataValidation allowBlank="1" showInputMessage="1" showErrorMessage="1" promptTitle="ClaimType" sqref="C2:C5" xr:uid="{335808C4-2B0E-45D6-81F2-15C5A59D869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0"/>
  <sheetViews>
    <sheetView topLeftCell="B59" workbookViewId="0">
      <selection activeCell="C67" sqref="A67:XFD67"/>
    </sheetView>
  </sheetViews>
  <sheetFormatPr defaultRowHeight="14.5" x14ac:dyDescent="0.35"/>
  <cols>
    <col min="2" max="2" width="27.54296875" bestFit="1" customWidth="1"/>
    <col min="3" max="3" width="26.26953125" bestFit="1" customWidth="1"/>
    <col min="4" max="4" width="37.7265625" bestFit="1" customWidth="1"/>
    <col min="5" max="5" width="47.453125" bestFit="1" customWidth="1"/>
    <col min="6" max="6" width="23.81640625" style="8" bestFit="1" customWidth="1"/>
  </cols>
  <sheetData>
    <row r="1" spans="2:6" x14ac:dyDescent="0.35">
      <c r="B1" s="20" t="s">
        <v>147</v>
      </c>
      <c r="C1" s="12"/>
      <c r="D1" s="12"/>
      <c r="E1" s="13"/>
    </row>
    <row r="2" spans="2:6" x14ac:dyDescent="0.35">
      <c r="B2" s="14" t="s">
        <v>148</v>
      </c>
      <c r="C2" s="15"/>
      <c r="D2" s="15"/>
      <c r="E2" s="16"/>
    </row>
    <row r="3" spans="2:6" x14ac:dyDescent="0.35">
      <c r="B3" s="14" t="s">
        <v>150</v>
      </c>
      <c r="C3" s="15"/>
      <c r="D3" s="15"/>
      <c r="E3" s="16"/>
    </row>
    <row r="4" spans="2:6" ht="15" thickBot="1" x14ac:dyDescent="0.4">
      <c r="B4" s="17" t="s">
        <v>149</v>
      </c>
      <c r="C4" s="18"/>
      <c r="D4" s="18"/>
      <c r="E4" s="19"/>
    </row>
    <row r="6" spans="2:6" x14ac:dyDescent="0.35">
      <c r="B6" s="5" t="s">
        <v>0</v>
      </c>
      <c r="C6" s="5" t="s">
        <v>1</v>
      </c>
      <c r="D6" s="5"/>
      <c r="E6" s="5" t="s">
        <v>2</v>
      </c>
      <c r="F6" s="5" t="s">
        <v>132</v>
      </c>
    </row>
    <row r="7" spans="2:6" x14ac:dyDescent="0.35">
      <c r="B7" s="44" t="s">
        <v>3</v>
      </c>
      <c r="C7" s="6" t="s">
        <v>4</v>
      </c>
      <c r="D7" s="6" t="s">
        <v>159</v>
      </c>
      <c r="E7" s="6" t="s">
        <v>57</v>
      </c>
      <c r="F7" s="9" t="s">
        <v>133</v>
      </c>
    </row>
    <row r="8" spans="2:6" x14ac:dyDescent="0.35">
      <c r="B8" s="45"/>
      <c r="C8" s="6" t="s">
        <v>56</v>
      </c>
      <c r="D8" s="6" t="s">
        <v>160</v>
      </c>
      <c r="E8" s="6" t="s">
        <v>58</v>
      </c>
      <c r="F8" s="9" t="s">
        <v>133</v>
      </c>
    </row>
    <row r="9" spans="2:6" x14ac:dyDescent="0.35">
      <c r="B9" s="45"/>
      <c r="C9" s="6" t="s">
        <v>9</v>
      </c>
      <c r="D9" s="6" t="s">
        <v>161</v>
      </c>
      <c r="E9" s="6" t="s">
        <v>62</v>
      </c>
      <c r="F9" s="9" t="s">
        <v>133</v>
      </c>
    </row>
    <row r="10" spans="2:6" x14ac:dyDescent="0.35">
      <c r="B10" s="45"/>
      <c r="C10" s="6" t="s">
        <v>5</v>
      </c>
      <c r="D10" s="6" t="s">
        <v>162</v>
      </c>
      <c r="E10" s="6" t="s">
        <v>59</v>
      </c>
      <c r="F10" s="9"/>
    </row>
    <row r="11" spans="2:6" x14ac:dyDescent="0.35">
      <c r="B11" s="45"/>
      <c r="C11" s="6" t="s">
        <v>6</v>
      </c>
      <c r="D11" s="6" t="s">
        <v>163</v>
      </c>
      <c r="E11" s="6" t="s">
        <v>66</v>
      </c>
      <c r="F11" s="9" t="s">
        <v>133</v>
      </c>
    </row>
    <row r="12" spans="2:6" x14ac:dyDescent="0.35">
      <c r="B12" s="45"/>
      <c r="C12" s="6" t="s">
        <v>7</v>
      </c>
      <c r="D12" s="6" t="s">
        <v>164</v>
      </c>
      <c r="E12" s="6" t="s">
        <v>60</v>
      </c>
      <c r="F12" s="9"/>
    </row>
    <row r="13" spans="2:6" x14ac:dyDescent="0.35">
      <c r="B13" s="45"/>
      <c r="C13" s="6" t="s">
        <v>8</v>
      </c>
      <c r="D13" s="6" t="s">
        <v>165</v>
      </c>
      <c r="E13" s="6" t="s">
        <v>61</v>
      </c>
      <c r="F13" s="9"/>
    </row>
    <row r="14" spans="2:6" x14ac:dyDescent="0.35">
      <c r="B14" s="45"/>
      <c r="C14" s="6" t="s">
        <v>10</v>
      </c>
      <c r="D14" s="6" t="s">
        <v>166</v>
      </c>
      <c r="E14" s="6" t="s">
        <v>63</v>
      </c>
      <c r="F14" s="9"/>
    </row>
    <row r="15" spans="2:6" x14ac:dyDescent="0.35">
      <c r="B15" s="46"/>
      <c r="C15" s="6" t="s">
        <v>97</v>
      </c>
      <c r="D15" s="6" t="s">
        <v>167</v>
      </c>
      <c r="E15" s="6" t="s">
        <v>134</v>
      </c>
      <c r="F15" s="9" t="s">
        <v>133</v>
      </c>
    </row>
    <row r="16" spans="2:6" x14ac:dyDescent="0.35">
      <c r="B16" s="41" t="s">
        <v>52</v>
      </c>
      <c r="C16" s="10" t="s">
        <v>53</v>
      </c>
      <c r="D16" s="10" t="s">
        <v>158</v>
      </c>
      <c r="E16" s="6" t="s">
        <v>57</v>
      </c>
    </row>
    <row r="17" spans="2:6" x14ac:dyDescent="0.35">
      <c r="B17" s="42"/>
      <c r="C17" s="6" t="s">
        <v>135</v>
      </c>
      <c r="D17" s="6" t="s">
        <v>168</v>
      </c>
      <c r="E17" s="6" t="s">
        <v>58</v>
      </c>
      <c r="F17" s="9" t="s">
        <v>133</v>
      </c>
    </row>
    <row r="18" spans="2:6" x14ac:dyDescent="0.35">
      <c r="B18" s="42"/>
      <c r="C18" s="6" t="s">
        <v>55</v>
      </c>
      <c r="D18" s="6" t="s">
        <v>169</v>
      </c>
      <c r="E18" s="6" t="s">
        <v>140</v>
      </c>
      <c r="F18" s="9" t="s">
        <v>133</v>
      </c>
    </row>
    <row r="19" spans="2:6" x14ac:dyDescent="0.35">
      <c r="B19" s="42"/>
      <c r="C19" s="6" t="s">
        <v>136</v>
      </c>
      <c r="D19" s="6" t="s">
        <v>170</v>
      </c>
      <c r="E19" s="6" t="s">
        <v>59</v>
      </c>
      <c r="F19" s="9"/>
    </row>
    <row r="20" spans="2:6" x14ac:dyDescent="0.35">
      <c r="B20" s="42"/>
      <c r="C20" s="6" t="s">
        <v>137</v>
      </c>
      <c r="D20" s="6" t="s">
        <v>171</v>
      </c>
      <c r="E20" s="6" t="s">
        <v>66</v>
      </c>
      <c r="F20" s="9" t="s">
        <v>133</v>
      </c>
    </row>
    <row r="21" spans="2:6" x14ac:dyDescent="0.35">
      <c r="B21" s="42"/>
      <c r="C21" s="6" t="s">
        <v>138</v>
      </c>
      <c r="D21" s="6" t="s">
        <v>172</v>
      </c>
      <c r="E21" s="6" t="s">
        <v>60</v>
      </c>
      <c r="F21" s="9"/>
    </row>
    <row r="22" spans="2:6" x14ac:dyDescent="0.35">
      <c r="B22" s="42"/>
      <c r="C22" s="6" t="s">
        <v>139</v>
      </c>
      <c r="D22" s="6" t="s">
        <v>173</v>
      </c>
      <c r="E22" s="6" t="s">
        <v>61</v>
      </c>
      <c r="F22" s="9"/>
    </row>
    <row r="23" spans="2:6" x14ac:dyDescent="0.35">
      <c r="B23" s="43"/>
      <c r="C23" s="6" t="s">
        <v>54</v>
      </c>
      <c r="D23" s="6" t="s">
        <v>174</v>
      </c>
      <c r="E23" s="6" t="s">
        <v>63</v>
      </c>
      <c r="F23" s="9"/>
    </row>
    <row r="24" spans="2:6" x14ac:dyDescent="0.35">
      <c r="B24" s="44" t="s">
        <v>11</v>
      </c>
      <c r="C24" s="6" t="s">
        <v>12</v>
      </c>
      <c r="D24" s="6" t="s">
        <v>83</v>
      </c>
      <c r="E24" s="6" t="s">
        <v>83</v>
      </c>
      <c r="F24" s="9"/>
    </row>
    <row r="25" spans="2:6" x14ac:dyDescent="0.35">
      <c r="B25" s="45"/>
      <c r="C25" s="6" t="s">
        <v>13</v>
      </c>
      <c r="D25" s="6" t="s">
        <v>96</v>
      </c>
      <c r="E25" s="6" t="s">
        <v>96</v>
      </c>
      <c r="F25" s="9" t="s">
        <v>133</v>
      </c>
    </row>
    <row r="26" spans="2:6" x14ac:dyDescent="0.35">
      <c r="B26" s="45"/>
      <c r="C26" s="6" t="s">
        <v>95</v>
      </c>
      <c r="D26" s="6" t="s">
        <v>69</v>
      </c>
      <c r="E26" s="6" t="s">
        <v>69</v>
      </c>
      <c r="F26" s="9" t="s">
        <v>133</v>
      </c>
    </row>
    <row r="27" spans="2:6" x14ac:dyDescent="0.35">
      <c r="B27" s="45"/>
      <c r="C27" s="6" t="s">
        <v>14</v>
      </c>
      <c r="D27" s="6" t="s">
        <v>84</v>
      </c>
      <c r="E27" s="6" t="s">
        <v>84</v>
      </c>
      <c r="F27" s="9" t="s">
        <v>133</v>
      </c>
    </row>
    <row r="28" spans="2:6" x14ac:dyDescent="0.35">
      <c r="B28" s="45"/>
      <c r="C28" s="6" t="s">
        <v>15</v>
      </c>
      <c r="D28" s="6" t="s">
        <v>67</v>
      </c>
      <c r="E28" s="6" t="s">
        <v>67</v>
      </c>
      <c r="F28" s="9" t="s">
        <v>133</v>
      </c>
    </row>
    <row r="29" spans="2:6" x14ac:dyDescent="0.35">
      <c r="B29" s="45"/>
      <c r="C29" s="6" t="s">
        <v>16</v>
      </c>
      <c r="D29" s="6" t="s">
        <v>68</v>
      </c>
      <c r="E29" s="6" t="s">
        <v>68</v>
      </c>
      <c r="F29" s="9" t="s">
        <v>133</v>
      </c>
    </row>
    <row r="30" spans="2:6" x14ac:dyDescent="0.35">
      <c r="B30" s="45"/>
      <c r="C30" s="6" t="s">
        <v>17</v>
      </c>
      <c r="D30" s="6" t="s">
        <v>65</v>
      </c>
      <c r="E30" s="6" t="s">
        <v>65</v>
      </c>
      <c r="F30" s="9" t="s">
        <v>133</v>
      </c>
    </row>
    <row r="31" spans="2:6" x14ac:dyDescent="0.35">
      <c r="B31" s="45"/>
      <c r="C31" s="6" t="s">
        <v>18</v>
      </c>
      <c r="D31" s="6" t="s">
        <v>65</v>
      </c>
      <c r="E31" s="6" t="s">
        <v>65</v>
      </c>
      <c r="F31" s="9"/>
    </row>
    <row r="32" spans="2:6" x14ac:dyDescent="0.35">
      <c r="B32" s="45"/>
      <c r="C32" s="6" t="s">
        <v>19</v>
      </c>
      <c r="D32" s="6" t="s">
        <v>85</v>
      </c>
      <c r="E32" s="6" t="s">
        <v>85</v>
      </c>
      <c r="F32" s="9"/>
    </row>
    <row r="33" spans="2:6" x14ac:dyDescent="0.35">
      <c r="B33" s="45"/>
      <c r="C33" s="6" t="s">
        <v>20</v>
      </c>
      <c r="D33" s="6" t="s">
        <v>86</v>
      </c>
      <c r="E33" s="6" t="s">
        <v>86</v>
      </c>
      <c r="F33" s="9"/>
    </row>
    <row r="34" spans="2:6" x14ac:dyDescent="0.35">
      <c r="B34" s="45"/>
      <c r="C34" s="6" t="s">
        <v>101</v>
      </c>
      <c r="D34" s="6" t="s">
        <v>104</v>
      </c>
      <c r="E34" s="6" t="s">
        <v>104</v>
      </c>
      <c r="F34" s="9" t="s">
        <v>133</v>
      </c>
    </row>
    <row r="35" spans="2:6" x14ac:dyDescent="0.35">
      <c r="B35" s="45"/>
      <c r="C35" s="6" t="s">
        <v>102</v>
      </c>
      <c r="D35" s="6" t="s">
        <v>103</v>
      </c>
      <c r="E35" s="6" t="s">
        <v>103</v>
      </c>
      <c r="F35" s="9" t="s">
        <v>133</v>
      </c>
    </row>
    <row r="36" spans="2:6" x14ac:dyDescent="0.35">
      <c r="B36" s="45"/>
      <c r="C36" s="6" t="s">
        <v>21</v>
      </c>
      <c r="D36" s="6" t="s">
        <v>105</v>
      </c>
      <c r="E36" s="6" t="s">
        <v>105</v>
      </c>
      <c r="F36" s="9" t="s">
        <v>133</v>
      </c>
    </row>
    <row r="37" spans="2:6" x14ac:dyDescent="0.35">
      <c r="B37" s="45"/>
      <c r="C37" s="6" t="s">
        <v>22</v>
      </c>
      <c r="D37" s="6" t="s">
        <v>70</v>
      </c>
      <c r="E37" s="6" t="s">
        <v>70</v>
      </c>
      <c r="F37" s="9"/>
    </row>
    <row r="38" spans="2:6" x14ac:dyDescent="0.35">
      <c r="B38" s="45"/>
      <c r="C38" s="6" t="s">
        <v>23</v>
      </c>
      <c r="D38" s="6" t="s">
        <v>87</v>
      </c>
      <c r="E38" s="6" t="s">
        <v>87</v>
      </c>
      <c r="F38" s="9"/>
    </row>
    <row r="39" spans="2:6" x14ac:dyDescent="0.35">
      <c r="B39" s="45"/>
      <c r="C39" s="6" t="s">
        <v>24</v>
      </c>
      <c r="D39" s="6" t="s">
        <v>106</v>
      </c>
      <c r="E39" s="6" t="s">
        <v>106</v>
      </c>
      <c r="F39" s="9" t="s">
        <v>133</v>
      </c>
    </row>
    <row r="40" spans="2:6" x14ac:dyDescent="0.35">
      <c r="B40" s="45"/>
      <c r="C40" s="6" t="s">
        <v>25</v>
      </c>
      <c r="D40" s="6" t="s">
        <v>64</v>
      </c>
      <c r="E40" s="6" t="s">
        <v>64</v>
      </c>
      <c r="F40" s="9"/>
    </row>
    <row r="41" spans="2:6" x14ac:dyDescent="0.35">
      <c r="B41" s="45"/>
      <c r="C41" s="6" t="s">
        <v>26</v>
      </c>
      <c r="D41" s="6" t="s">
        <v>71</v>
      </c>
      <c r="E41" s="6" t="s">
        <v>71</v>
      </c>
      <c r="F41" s="9"/>
    </row>
    <row r="42" spans="2:6" x14ac:dyDescent="0.35">
      <c r="B42" s="45"/>
      <c r="C42" s="6" t="s">
        <v>27</v>
      </c>
      <c r="D42" s="6" t="s">
        <v>72</v>
      </c>
      <c r="E42" s="6" t="s">
        <v>72</v>
      </c>
      <c r="F42" s="9"/>
    </row>
    <row r="43" spans="2:6" x14ac:dyDescent="0.35">
      <c r="B43" s="45"/>
      <c r="C43" s="6" t="s">
        <v>28</v>
      </c>
      <c r="D43" s="6" t="s">
        <v>73</v>
      </c>
      <c r="E43" s="6" t="s">
        <v>73</v>
      </c>
      <c r="F43" s="9"/>
    </row>
    <row r="44" spans="2:6" x14ac:dyDescent="0.35">
      <c r="B44" s="45"/>
      <c r="C44" s="6" t="s">
        <v>29</v>
      </c>
      <c r="D44" s="6" t="s">
        <v>74</v>
      </c>
      <c r="E44" s="6" t="s">
        <v>74</v>
      </c>
      <c r="F44" s="9"/>
    </row>
    <row r="45" spans="2:6" x14ac:dyDescent="0.35">
      <c r="B45" s="45"/>
      <c r="C45" s="6" t="s">
        <v>30</v>
      </c>
      <c r="D45" s="6" t="s">
        <v>64</v>
      </c>
      <c r="E45" s="6" t="s">
        <v>64</v>
      </c>
      <c r="F45" s="9" t="s">
        <v>133</v>
      </c>
    </row>
    <row r="46" spans="2:6" x14ac:dyDescent="0.35">
      <c r="B46" s="45"/>
      <c r="C46" s="6" t="s">
        <v>31</v>
      </c>
      <c r="D46" s="6" t="s">
        <v>157</v>
      </c>
      <c r="E46" s="6" t="s">
        <v>157</v>
      </c>
      <c r="F46" s="9"/>
    </row>
    <row r="47" spans="2:6" x14ac:dyDescent="0.35">
      <c r="B47" s="45"/>
      <c r="C47" s="6" t="s">
        <v>32</v>
      </c>
      <c r="D47" s="6" t="s">
        <v>88</v>
      </c>
      <c r="E47" s="6" t="s">
        <v>88</v>
      </c>
      <c r="F47" s="9" t="s">
        <v>133</v>
      </c>
    </row>
    <row r="48" spans="2:6" x14ac:dyDescent="0.35">
      <c r="B48" s="45"/>
      <c r="C48" s="6" t="s">
        <v>33</v>
      </c>
      <c r="D48" s="6" t="s">
        <v>75</v>
      </c>
      <c r="E48" s="6" t="s">
        <v>75</v>
      </c>
      <c r="F48" s="9"/>
    </row>
    <row r="49" spans="2:6" x14ac:dyDescent="0.35">
      <c r="B49" s="45"/>
      <c r="C49" s="6" t="s">
        <v>34</v>
      </c>
      <c r="D49" s="6" t="s">
        <v>76</v>
      </c>
      <c r="E49" s="6" t="s">
        <v>76</v>
      </c>
      <c r="F49" s="9"/>
    </row>
    <row r="50" spans="2:6" x14ac:dyDescent="0.35">
      <c r="B50" s="45"/>
      <c r="C50" s="6" t="s">
        <v>35</v>
      </c>
      <c r="D50" s="6" t="s">
        <v>77</v>
      </c>
      <c r="E50" s="6" t="s">
        <v>77</v>
      </c>
      <c r="F50" s="9"/>
    </row>
    <row r="51" spans="2:6" x14ac:dyDescent="0.35">
      <c r="B51" s="45"/>
      <c r="C51" s="6" t="s">
        <v>36</v>
      </c>
      <c r="D51" s="6" t="s">
        <v>78</v>
      </c>
      <c r="E51" s="6" t="s">
        <v>78</v>
      </c>
      <c r="F51" s="9"/>
    </row>
    <row r="52" spans="2:6" x14ac:dyDescent="0.35">
      <c r="B52" s="45"/>
      <c r="C52" s="6" t="s">
        <v>37</v>
      </c>
      <c r="D52" s="6" t="s">
        <v>79</v>
      </c>
      <c r="E52" s="6" t="s">
        <v>79</v>
      </c>
      <c r="F52" s="9"/>
    </row>
    <row r="53" spans="2:6" x14ac:dyDescent="0.35">
      <c r="B53" s="45"/>
      <c r="C53" s="6" t="s">
        <v>38</v>
      </c>
      <c r="D53" s="6" t="s">
        <v>80</v>
      </c>
      <c r="E53" s="6" t="s">
        <v>80</v>
      </c>
      <c r="F53" s="9"/>
    </row>
    <row r="54" spans="2:6" x14ac:dyDescent="0.35">
      <c r="B54" s="45"/>
      <c r="C54" s="6" t="s">
        <v>39</v>
      </c>
      <c r="D54" s="6" t="s">
        <v>81</v>
      </c>
      <c r="E54" s="6" t="s">
        <v>81</v>
      </c>
      <c r="F54" s="9"/>
    </row>
    <row r="55" spans="2:6" x14ac:dyDescent="0.35">
      <c r="B55" s="45"/>
      <c r="C55" s="6" t="s">
        <v>40</v>
      </c>
      <c r="D55" s="6" t="s">
        <v>82</v>
      </c>
      <c r="E55" s="6" t="s">
        <v>82</v>
      </c>
      <c r="F55" s="9"/>
    </row>
    <row r="56" spans="2:6" x14ac:dyDescent="0.35">
      <c r="B56" s="45"/>
      <c r="C56" s="6" t="s">
        <v>141</v>
      </c>
      <c r="D56" s="6" t="s">
        <v>141</v>
      </c>
      <c r="E56" s="6" t="s">
        <v>142</v>
      </c>
      <c r="F56" s="9" t="s">
        <v>133</v>
      </c>
    </row>
    <row r="57" spans="2:6" x14ac:dyDescent="0.35">
      <c r="B57" s="45"/>
      <c r="C57" s="11" t="s">
        <v>144</v>
      </c>
      <c r="D57" s="11" t="s">
        <v>144</v>
      </c>
      <c r="E57" s="6" t="s">
        <v>146</v>
      </c>
      <c r="F57" s="9" t="s">
        <v>133</v>
      </c>
    </row>
    <row r="58" spans="2:6" x14ac:dyDescent="0.35">
      <c r="B58" s="46"/>
      <c r="C58" s="6" t="s">
        <v>145</v>
      </c>
      <c r="D58" s="6" t="s">
        <v>145</v>
      </c>
      <c r="E58" s="6" t="s">
        <v>143</v>
      </c>
      <c r="F58" s="9" t="s">
        <v>133</v>
      </c>
    </row>
    <row r="59" spans="2:6" x14ac:dyDescent="0.35">
      <c r="B59" s="41" t="s">
        <v>41</v>
      </c>
      <c r="C59" s="6" t="s">
        <v>42</v>
      </c>
      <c r="D59" s="6" t="s">
        <v>175</v>
      </c>
      <c r="E59" s="6" t="s">
        <v>94</v>
      </c>
      <c r="F59" s="9" t="s">
        <v>133</v>
      </c>
    </row>
    <row r="60" spans="2:6" x14ac:dyDescent="0.35">
      <c r="B60" s="42"/>
      <c r="C60" s="6" t="s">
        <v>43</v>
      </c>
      <c r="D60" s="6" t="s">
        <v>176</v>
      </c>
      <c r="E60" s="6" t="s">
        <v>89</v>
      </c>
      <c r="F60" s="9"/>
    </row>
    <row r="61" spans="2:6" x14ac:dyDescent="0.35">
      <c r="B61" s="42"/>
      <c r="C61" s="6" t="s">
        <v>98</v>
      </c>
      <c r="D61" s="6" t="s">
        <v>177</v>
      </c>
      <c r="E61" s="6" t="s">
        <v>99</v>
      </c>
      <c r="F61" s="9"/>
    </row>
    <row r="62" spans="2:6" x14ac:dyDescent="0.35">
      <c r="B62" s="42"/>
      <c r="C62" s="6" t="s">
        <v>44</v>
      </c>
      <c r="D62" s="6" t="s">
        <v>178</v>
      </c>
      <c r="E62" s="6" t="s">
        <v>90</v>
      </c>
      <c r="F62" s="9"/>
    </row>
    <row r="63" spans="2:6" x14ac:dyDescent="0.35">
      <c r="B63" s="42"/>
      <c r="C63" s="6" t="s">
        <v>45</v>
      </c>
      <c r="D63" s="6" t="s">
        <v>179</v>
      </c>
      <c r="E63" s="6" t="s">
        <v>100</v>
      </c>
      <c r="F63" s="9"/>
    </row>
    <row r="64" spans="2:6" x14ac:dyDescent="0.35">
      <c r="B64" s="42"/>
      <c r="C64" s="6" t="s">
        <v>107</v>
      </c>
      <c r="D64" s="6" t="s">
        <v>180</v>
      </c>
      <c r="E64" s="6" t="s">
        <v>108</v>
      </c>
      <c r="F64" s="9" t="s">
        <v>133</v>
      </c>
    </row>
    <row r="65" spans="2:6" x14ac:dyDescent="0.35">
      <c r="B65" s="42"/>
      <c r="C65" s="1" t="s">
        <v>110</v>
      </c>
      <c r="D65" s="1" t="s">
        <v>110</v>
      </c>
      <c r="E65" s="2" t="s">
        <v>109</v>
      </c>
      <c r="F65" s="9" t="s">
        <v>133</v>
      </c>
    </row>
    <row r="66" spans="2:6" x14ac:dyDescent="0.35">
      <c r="B66" s="43"/>
      <c r="C66" s="6" t="s">
        <v>112</v>
      </c>
      <c r="D66" s="6" t="s">
        <v>181</v>
      </c>
      <c r="E66" s="6" t="s">
        <v>111</v>
      </c>
      <c r="F66" s="9" t="s">
        <v>133</v>
      </c>
    </row>
    <row r="67" spans="2:6" x14ac:dyDescent="0.35">
      <c r="B67" s="44" t="s">
        <v>46</v>
      </c>
      <c r="C67" s="6" t="s">
        <v>47</v>
      </c>
      <c r="D67" s="6" t="s">
        <v>47</v>
      </c>
      <c r="E67" s="6" t="s">
        <v>47</v>
      </c>
      <c r="F67" s="9" t="s">
        <v>133</v>
      </c>
    </row>
    <row r="68" spans="2:6" ht="58" x14ac:dyDescent="0.35">
      <c r="B68" s="45"/>
      <c r="C68" s="6" t="s">
        <v>48</v>
      </c>
      <c r="D68" s="6" t="s">
        <v>48</v>
      </c>
      <c r="E68" s="1" t="s">
        <v>113</v>
      </c>
      <c r="F68" s="9" t="s">
        <v>133</v>
      </c>
    </row>
    <row r="69" spans="2:6" x14ac:dyDescent="0.35">
      <c r="B69" s="45"/>
      <c r="C69" s="6" t="s">
        <v>49</v>
      </c>
      <c r="D69" s="6" t="s">
        <v>49</v>
      </c>
      <c r="E69" s="6" t="s">
        <v>91</v>
      </c>
      <c r="F69" s="9" t="s">
        <v>133</v>
      </c>
    </row>
    <row r="70" spans="2:6" ht="29" x14ac:dyDescent="0.35">
      <c r="B70" s="45"/>
      <c r="C70" s="6" t="s">
        <v>114</v>
      </c>
      <c r="D70" s="6" t="s">
        <v>114</v>
      </c>
      <c r="E70" s="1" t="s">
        <v>115</v>
      </c>
      <c r="F70" s="9" t="s">
        <v>133</v>
      </c>
    </row>
    <row r="71" spans="2:6" x14ac:dyDescent="0.35">
      <c r="B71" s="45"/>
      <c r="C71" s="7" t="s">
        <v>50</v>
      </c>
      <c r="D71" s="7" t="s">
        <v>50</v>
      </c>
      <c r="E71" s="6" t="s">
        <v>92</v>
      </c>
      <c r="F71" s="9" t="s">
        <v>133</v>
      </c>
    </row>
    <row r="72" spans="2:6" x14ac:dyDescent="0.35">
      <c r="B72" s="45"/>
      <c r="C72" s="7" t="s">
        <v>51</v>
      </c>
      <c r="D72" s="7" t="s">
        <v>51</v>
      </c>
      <c r="E72" s="6" t="s">
        <v>93</v>
      </c>
      <c r="F72" s="9" t="s">
        <v>133</v>
      </c>
    </row>
    <row r="73" spans="2:6" x14ac:dyDescent="0.35">
      <c r="B73" s="45"/>
      <c r="C73" s="1" t="s">
        <v>116</v>
      </c>
      <c r="D73" s="1" t="s">
        <v>116</v>
      </c>
      <c r="E73" s="1" t="s">
        <v>117</v>
      </c>
      <c r="F73" s="9"/>
    </row>
    <row r="74" spans="2:6" ht="29" x14ac:dyDescent="0.35">
      <c r="B74" s="46"/>
      <c r="C74" s="1" t="s">
        <v>118</v>
      </c>
      <c r="D74" s="1" t="s">
        <v>118</v>
      </c>
      <c r="E74" s="1" t="s">
        <v>119</v>
      </c>
      <c r="F74" s="9"/>
    </row>
    <row r="75" spans="2:6" x14ac:dyDescent="0.35">
      <c r="B75" s="41" t="s">
        <v>131</v>
      </c>
      <c r="C75" s="1" t="s">
        <v>120</v>
      </c>
      <c r="D75" s="1" t="s">
        <v>120</v>
      </c>
      <c r="E75" s="1" t="s">
        <v>121</v>
      </c>
      <c r="F75" s="9" t="s">
        <v>133</v>
      </c>
    </row>
    <row r="76" spans="2:6" x14ac:dyDescent="0.35">
      <c r="B76" s="42"/>
      <c r="C76" s="1" t="s">
        <v>122</v>
      </c>
      <c r="D76" s="1" t="s">
        <v>122</v>
      </c>
      <c r="E76" s="1" t="s">
        <v>123</v>
      </c>
      <c r="F76" s="9" t="s">
        <v>133</v>
      </c>
    </row>
    <row r="77" spans="2:6" x14ac:dyDescent="0.35">
      <c r="B77" s="42"/>
      <c r="C77" s="1" t="s">
        <v>124</v>
      </c>
      <c r="D77" s="1" t="s">
        <v>124</v>
      </c>
      <c r="E77" s="1" t="s">
        <v>124</v>
      </c>
      <c r="F77" s="9"/>
    </row>
    <row r="78" spans="2:6" x14ac:dyDescent="0.35">
      <c r="B78" s="42"/>
      <c r="C78" s="3" t="s">
        <v>125</v>
      </c>
      <c r="D78" s="3" t="s">
        <v>125</v>
      </c>
      <c r="E78" s="1" t="s">
        <v>126</v>
      </c>
      <c r="F78" s="9" t="s">
        <v>133</v>
      </c>
    </row>
    <row r="79" spans="2:6" x14ac:dyDescent="0.35">
      <c r="B79" s="42"/>
      <c r="C79" s="4" t="s">
        <v>127</v>
      </c>
      <c r="D79" s="4" t="s">
        <v>127</v>
      </c>
      <c r="E79" s="1" t="s">
        <v>128</v>
      </c>
      <c r="F79" s="9" t="s">
        <v>133</v>
      </c>
    </row>
    <row r="80" spans="2:6" ht="29" x14ac:dyDescent="0.35">
      <c r="B80" s="43"/>
      <c r="C80" s="4" t="s">
        <v>129</v>
      </c>
      <c r="D80" s="4" t="s">
        <v>129</v>
      </c>
      <c r="E80" s="1" t="s">
        <v>130</v>
      </c>
      <c r="F80" s="9" t="s">
        <v>133</v>
      </c>
    </row>
  </sheetData>
  <mergeCells count="6">
    <mergeCell ref="B75:B80"/>
    <mergeCell ref="B7:B15"/>
    <mergeCell ref="B16:B23"/>
    <mergeCell ref="B24:B58"/>
    <mergeCell ref="B59:B66"/>
    <mergeCell ref="B67:B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9EEE-8186-4246-B7AC-8AB652F8BE0B}">
  <dimension ref="D4:D9"/>
  <sheetViews>
    <sheetView workbookViewId="0">
      <selection activeCell="D4" sqref="D4"/>
    </sheetView>
  </sheetViews>
  <sheetFormatPr defaultRowHeight="14.5" x14ac:dyDescent="0.35"/>
  <cols>
    <col min="4" max="4" width="36.54296875" customWidth="1"/>
  </cols>
  <sheetData>
    <row r="4" spans="4:4" x14ac:dyDescent="0.35">
      <c r="D4" s="21" t="s">
        <v>151</v>
      </c>
    </row>
    <row r="5" spans="4:4" x14ac:dyDescent="0.35">
      <c r="D5" s="21" t="s">
        <v>152</v>
      </c>
    </row>
    <row r="6" spans="4:4" x14ac:dyDescent="0.35">
      <c r="D6" s="21" t="s">
        <v>153</v>
      </c>
    </row>
    <row r="7" spans="4:4" x14ac:dyDescent="0.35">
      <c r="D7" s="21" t="s">
        <v>154</v>
      </c>
    </row>
    <row r="8" spans="4:4" x14ac:dyDescent="0.35">
      <c r="D8" s="21" t="s">
        <v>155</v>
      </c>
    </row>
    <row r="9" spans="4:4" x14ac:dyDescent="0.35">
      <c r="D9" s="2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Claim Dataset</vt:lpstr>
      <vt:lpstr>Data</vt:lpstr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anujagad</dc:creator>
  <cp:lastModifiedBy>Rajendran, Prabaharan</cp:lastModifiedBy>
  <dcterms:created xsi:type="dcterms:W3CDTF">2018-04-24T13:09:25Z</dcterms:created>
  <dcterms:modified xsi:type="dcterms:W3CDTF">2018-05-28T08:49:47Z</dcterms:modified>
</cp:coreProperties>
</file>