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Xtra\"/>
    </mc:Choice>
  </mc:AlternateContent>
  <bookViews>
    <workbookView xWindow="0" yWindow="0" windowWidth="20490" windowHeight="9495" firstSheet="1" activeTab="3"/>
  </bookViews>
  <sheets>
    <sheet name="Exercise" sheetId="3" r:id="rId1"/>
    <sheet name="Nestle India" sheetId="1" r:id="rId2"/>
    <sheet name="Reorganized Sheet" sheetId="4" r:id="rId3"/>
    <sheet name="My Ratios" sheetId="6" r:id="rId4"/>
    <sheet name="Ratio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123Graph_A" hidden="1">'[1]6 TRS'!#REF!</definedName>
    <definedName name="__123Graph_B" hidden="1">'[1]6 TRS'!#REF!</definedName>
    <definedName name="__123Graph_LBL_A" hidden="1">'[1]6 TRS'!#REF!</definedName>
    <definedName name="__123Graph_LBL_B" localSheetId="0" hidden="1">#REF!</definedName>
    <definedName name="__123Graph_LBL_B" hidden="1">#REF!</definedName>
    <definedName name="__123Graph_X" hidden="1">'[1]6 TRS'!#REF!</definedName>
    <definedName name="_123Graph_A_val" hidden="1">'[2]6 TRS'!#REF!</definedName>
    <definedName name="_123Graph_B_val" hidden="1">'[2]6 TRS'!#REF!</definedName>
    <definedName name="_123Graph_LBL_A_val" hidden="1">'[2]6 TRS'!#REF!</definedName>
    <definedName name="_123Graph_X_val" hidden="1">'[2]6 TRS'!#REF!</definedName>
    <definedName name="_Fill" hidden="1">#REF!</definedName>
    <definedName name="_Fill_val" hidden="1">'[2]6 TRS'!#REF!</definedName>
    <definedName name="_fill2" hidden="1">'[3]6 TRS'!#REF!</definedName>
    <definedName name="_out5" hidden="1">'[3]6 TRS'!#REF!</definedName>
    <definedName name="aaaaaaaa" hidden="1">'[4]6 TRS'!#REF!</definedName>
    <definedName name="CoName">[5]Cover!$C$10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TD" hidden="1">800000</definedName>
    <definedName name="IQ_NAMES_REVISION_DATE_" hidden="1">41390.8405208333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YTDMONTH" hidden="1">130000</definedName>
    <definedName name="IQ_Z_SCORE" hidden="1">"c1339"</definedName>
    <definedName name="ListOffset" hidden="1">1</definedName>
    <definedName name="M">[6]DCF!$Q$17</definedName>
    <definedName name="Output_graph1" hidden="1">'[3]6 TRS'!#REF!</definedName>
    <definedName name="output_graph2" hidden="1">'[3]6 TRS'!#REF!</definedName>
    <definedName name="output_graph3" hidden="1">'[3]6 TRS'!#REF!</definedName>
    <definedName name="output_praph4" hidden="1">'[3]6 TRS'!$F$9:$F$9</definedName>
    <definedName name="_xlnm.Print_Area" localSheetId="1">'Nestle India'!$A$3:$E$50</definedName>
    <definedName name="_xlnm.Print_Titles" localSheetId="1">'Nestle India'!$A:$B,'Nestle India'!$2:$3</definedName>
    <definedName name="SPWS_WBID">"2132C9AA-5B64-49CA-B3DE-34A20E97111A"</definedName>
    <definedName name="WACC">#REF!</definedName>
    <definedName name="wrn.Print._.All._.A4." localSheetId="0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wrn.Print._.All._.A4.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wrn.Print._.All._.Letter." localSheetId="0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  <definedName name="wrn.Print._.All._.Letter.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  <definedName name="wrn.Print._.Results._.A4." localSheetId="0" hidden="1">{"Valuation",#N/A,TRUE,"Valuation Summary";"Financial Statements",#N/A,TRUE,"Results";"Results",#N/A,TRUE,"Results";"Ratios",#N/A,TRUE,"Results";"P2 Summary",#N/A,TRUE,"Results"}</definedName>
    <definedName name="wrn.Print._.Results._.A4." hidden="1">{"Valuation",#N/A,TRUE,"Valuation Summary";"Financial Statements",#N/A,TRUE,"Results";"Results",#N/A,TRUE,"Results";"Ratios",#N/A,TRUE,"Results";"P2 Summary",#N/A,TRUE,"Results"}</definedName>
    <definedName name="wrn.Print._.Results._.Letter." localSheetId="0" hidden="1">{"Valuation - Letter",#N/A,TRUE,"Valuation Summary";"Financial Statements - Letter",#N/A,TRUE,"Results";"Results - Letter",#N/A,TRUE,"Results";"Ratios - Letter",#N/A,TRUE,"Results";"P2 Summary - Letter",#N/A,TRUE,"Results"}</definedName>
    <definedName name="wrn.Print._.Results._.Letter." hidden="1">{"Valuation - Letter",#N/A,TRUE,"Valuation Summary";"Financial Statements - Letter",#N/A,TRUE,"Results";"Results - Letter",#N/A,TRUE,"Results";"Ratios - Letter",#N/A,TRUE,"Results";"P2 Summary - Letter",#N/A,TRUE,"Results"}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6" l="1"/>
  <c r="D23" i="6"/>
  <c r="D17" i="6"/>
  <c r="C17" i="6"/>
  <c r="D19" i="6"/>
  <c r="C19" i="6"/>
  <c r="D21" i="6"/>
  <c r="C21" i="6"/>
  <c r="D13" i="6"/>
  <c r="C13" i="6"/>
  <c r="D8" i="6"/>
  <c r="C6" i="5" l="1"/>
  <c r="C7" i="5" l="1"/>
  <c r="C5" i="5"/>
  <c r="C4" i="5"/>
  <c r="C3" i="5"/>
  <c r="E56" i="4"/>
  <c r="D56" i="4"/>
  <c r="D43" i="4"/>
  <c r="D49" i="4" s="1"/>
  <c r="E42" i="4"/>
  <c r="E40" i="4"/>
  <c r="E43" i="4" s="1"/>
  <c r="E49" i="4" s="1"/>
  <c r="D40" i="4"/>
  <c r="E32" i="4"/>
  <c r="D32" i="4"/>
  <c r="E30" i="4"/>
  <c r="D30" i="4"/>
  <c r="E28" i="4"/>
  <c r="E31" i="4" s="1"/>
  <c r="E36" i="4" s="1"/>
  <c r="D28" i="4"/>
  <c r="D31" i="4" s="1"/>
  <c r="D36" i="4" s="1"/>
  <c r="E24" i="4"/>
  <c r="D24" i="4"/>
  <c r="E18" i="4"/>
  <c r="D18" i="4"/>
  <c r="E11" i="4"/>
  <c r="D11" i="4"/>
  <c r="E10" i="4"/>
  <c r="D10" i="4"/>
  <c r="E9" i="4"/>
  <c r="E12" i="4" s="1"/>
  <c r="E15" i="4" s="1"/>
  <c r="E19" i="4" s="1"/>
  <c r="E21" i="4" s="1"/>
  <c r="D8" i="4"/>
  <c r="D9" i="4" s="1"/>
  <c r="D12" i="4" s="1"/>
  <c r="D15" i="4" s="1"/>
  <c r="D19" i="4" s="1"/>
  <c r="D21" i="4" s="1"/>
  <c r="D50" i="4" l="1"/>
  <c r="E50" i="4"/>
  <c r="D56" i="1" l="1"/>
  <c r="E56" i="1"/>
  <c r="E9" i="1"/>
  <c r="E12" i="1" s="1"/>
  <c r="D9" i="1"/>
  <c r="D12" i="1" s="1"/>
  <c r="D15" i="1" s="1"/>
  <c r="E15" i="1" l="1"/>
  <c r="E19" i="1" s="1"/>
  <c r="E21" i="1" s="1"/>
  <c r="D19" i="1"/>
  <c r="D21" i="1" s="1"/>
  <c r="D43" i="1"/>
  <c r="D49" i="1" s="1"/>
  <c r="E31" i="1"/>
  <c r="D31" i="1"/>
  <c r="D36" i="1" s="1"/>
  <c r="E43" i="1"/>
  <c r="E49" i="1" s="1"/>
  <c r="E36" i="1" l="1"/>
  <c r="E50" i="1" s="1"/>
  <c r="D50" i="1"/>
</calcChain>
</file>

<file path=xl/sharedStrings.xml><?xml version="1.0" encoding="utf-8"?>
<sst xmlns="http://schemas.openxmlformats.org/spreadsheetml/2006/main" count="158" uniqueCount="93">
  <si>
    <t>INCOME STATEMENT</t>
  </si>
  <si>
    <t>Sales</t>
  </si>
  <si>
    <t>Excise Duties</t>
  </si>
  <si>
    <t>Net Sales</t>
  </si>
  <si>
    <t>Cost of Sales</t>
  </si>
  <si>
    <t xml:space="preserve">Depreciation </t>
  </si>
  <si>
    <t>Amortization</t>
  </si>
  <si>
    <t>Marketing &amp; Other Operating Expenses</t>
  </si>
  <si>
    <t>Other non operating items</t>
  </si>
  <si>
    <t>Earning Before Taxes (EBT)</t>
  </si>
  <si>
    <t>Taxes</t>
  </si>
  <si>
    <t>Net Income</t>
  </si>
  <si>
    <t xml:space="preserve">BALANCE SHEET </t>
  </si>
  <si>
    <t>Cash and Cash Equivalents</t>
  </si>
  <si>
    <t>Inventories</t>
  </si>
  <si>
    <t>Total Current Asset</t>
  </si>
  <si>
    <t>Net PP&amp;E</t>
  </si>
  <si>
    <t>Including Capital WIP</t>
  </si>
  <si>
    <t>Other non-current assets</t>
  </si>
  <si>
    <t>Total Assets</t>
  </si>
  <si>
    <t>Short Term Debt</t>
  </si>
  <si>
    <t>Other Financial Liabilities</t>
  </si>
  <si>
    <t>including other liabilities</t>
  </si>
  <si>
    <t>Other current liabilities</t>
  </si>
  <si>
    <t>Provisions</t>
  </si>
  <si>
    <t>Total Current Liability</t>
  </si>
  <si>
    <t>Long Term Debt</t>
  </si>
  <si>
    <t>Deferred Tax Liability</t>
  </si>
  <si>
    <t>Equity</t>
  </si>
  <si>
    <t>Total Liability</t>
  </si>
  <si>
    <t>Balance sheet check</t>
  </si>
  <si>
    <t>CASH FLOW STATEMENT</t>
  </si>
  <si>
    <t>Net cash from operating activities</t>
  </si>
  <si>
    <t>Capital expenditure on property, plant &amp; equipment and intangible
assets including capital advances</t>
  </si>
  <si>
    <t>Nestle India</t>
  </si>
  <si>
    <t>Free Cash Flow</t>
  </si>
  <si>
    <t>EBITDA</t>
  </si>
  <si>
    <t>EBIT</t>
  </si>
  <si>
    <t>Millions (Rs)</t>
  </si>
  <si>
    <t>Current tax assets</t>
  </si>
  <si>
    <t>Other non operating financial assets</t>
  </si>
  <si>
    <t>Investments</t>
  </si>
  <si>
    <t>Other non-current liabilities</t>
  </si>
  <si>
    <t>Other operating revenues</t>
  </si>
  <si>
    <t>Comments</t>
  </si>
  <si>
    <t>Cost of materials consumed+Purchases of stock-in-trade+Changes in inventories</t>
  </si>
  <si>
    <t xml:space="preserve">Employee benefits expense+Other expenses (exchange rate and deficit/surplus on fixed assets is ideally non operating but considered operating due to small amount) +Net provision for contingencies </t>
  </si>
  <si>
    <t>Interest charges</t>
  </si>
  <si>
    <t>Other Income</t>
  </si>
  <si>
    <t>Impairment loss on property, plant and equipment+Corporate social responsibility expense</t>
  </si>
  <si>
    <t>Bank Balances+Cash and cash equivalents</t>
  </si>
  <si>
    <t>Trade Receivables</t>
  </si>
  <si>
    <t>Loans+Other financial assets</t>
  </si>
  <si>
    <t>Other current assets</t>
  </si>
  <si>
    <t>Loans</t>
  </si>
  <si>
    <t>Borrowings</t>
  </si>
  <si>
    <t>Trade Payables</t>
  </si>
  <si>
    <t>Purchase &amp; Sale of property, plant and equipment</t>
  </si>
  <si>
    <t xml:space="preserve">1. Download Nestle Annual report 2018-17 from this link: </t>
  </si>
  <si>
    <t>https://www.nestle.in/investors/stockandfinancials/annualreports</t>
  </si>
  <si>
    <t xml:space="preserve">2. Reorganize Nestle India Financial Statements for 2018-17. Use the format as shown in 'Nestle' sheet. </t>
  </si>
  <si>
    <t>3. Calculate the following ratios:</t>
  </si>
  <si>
    <t>a. 2018 Sales growth</t>
  </si>
  <si>
    <t>b. 2018 Current ratio</t>
  </si>
  <si>
    <t>c. 2018 Debt to equity</t>
  </si>
  <si>
    <t>d. 2018 Interest coverage ratio</t>
  </si>
  <si>
    <t>e. 2018 Return on Equity</t>
  </si>
  <si>
    <t>Non-operating</t>
  </si>
  <si>
    <t>TradePayables</t>
  </si>
  <si>
    <t>Other Long term liabilities - TP</t>
  </si>
  <si>
    <t>Ratio</t>
  </si>
  <si>
    <t>a. Sales growth</t>
  </si>
  <si>
    <t>b. Current ratio</t>
  </si>
  <si>
    <t>c. Debt to equity</t>
  </si>
  <si>
    <t>d. Interest coverage ratio</t>
  </si>
  <si>
    <t>e. Return on Equity</t>
  </si>
  <si>
    <t>Financial Ratios</t>
  </si>
  <si>
    <t xml:space="preserve">Growth </t>
  </si>
  <si>
    <t>Revenue from Operations</t>
  </si>
  <si>
    <t>Excise Duty on the sale of Goods</t>
  </si>
  <si>
    <t>I</t>
  </si>
  <si>
    <t>II</t>
  </si>
  <si>
    <t>Net Sales(I-II)</t>
  </si>
  <si>
    <t>Sales Growth</t>
  </si>
  <si>
    <t>Liquidity</t>
  </si>
  <si>
    <t>Current Assets</t>
  </si>
  <si>
    <t>Current Liabilities</t>
  </si>
  <si>
    <t>Current Ratios</t>
  </si>
  <si>
    <t>Profitability</t>
  </si>
  <si>
    <t>EBITDA Margin</t>
  </si>
  <si>
    <t>RoE</t>
  </si>
  <si>
    <t>Debt/Equity</t>
  </si>
  <si>
    <t>Interest Coverage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</si>
</sst>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#,##0.0_);\(#,##0.0\)"/>
    <numFmt numFmtId="167" formatCode="_(* #,##0.0_);_(* \(#,##0.0\);_(* &quot;-&quot;??_);_(@_)"/>
    <numFmt numFmtId="168" formatCode="0.0%"/>
    <numFmt numFmtId="181" formatCode="0.0"/>
  </numFmts>
  <fonts count="21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8"/>
      <color indexed="10"/>
      <name val="Arial"/>
      <family val="2"/>
    </font>
    <font>
      <sz val="10"/>
      <color indexed="12"/>
      <name val="Arial"/>
      <family val="2"/>
    </font>
    <font>
      <b/>
      <sz val="8"/>
      <color theme="4"/>
      <name val="Arial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b/>
      <i/>
      <sz val="10"/>
      <name val="Arial"/>
      <family val="2"/>
    </font>
    <font>
      <b/>
      <sz val="16"/>
      <name val="Arial"/>
      <family val="2"/>
    </font>
    <font>
      <sz val="2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indexed="12"/>
      <name val="Arial"/>
      <family val="2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9"/>
      </left>
      <right style="medium">
        <color indexed="9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6" fontId="9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1" applyFont="1"/>
    <xf numFmtId="0" fontId="1" fillId="0" borderId="0" xfId="2"/>
    <xf numFmtId="0" fontId="3" fillId="0" borderId="0" xfId="2" applyFont="1"/>
    <xf numFmtId="0" fontId="4" fillId="0" borderId="1" xfId="2" applyFont="1" applyBorder="1"/>
    <xf numFmtId="0" fontId="3" fillId="0" borderId="0" xfId="2" applyFont="1" applyAlignment="1">
      <alignment horizontal="center" vertical="center" wrapText="1"/>
    </xf>
    <xf numFmtId="164" fontId="3" fillId="0" borderId="2" xfId="2" applyNumberFormat="1" applyFont="1" applyBorder="1"/>
    <xf numFmtId="0" fontId="5" fillId="0" borderId="0" xfId="2" applyFont="1"/>
    <xf numFmtId="164" fontId="3" fillId="0" borderId="0" xfId="2" applyNumberFormat="1" applyFont="1" applyAlignment="1">
      <alignment horizontal="center" vertical="center" wrapText="1"/>
    </xf>
    <xf numFmtId="0" fontId="1" fillId="0" borderId="3" xfId="2" applyBorder="1"/>
    <xf numFmtId="0" fontId="3" fillId="0" borderId="3" xfId="2" applyFont="1" applyBorder="1" applyAlignment="1">
      <alignment horizontal="center" vertical="center" wrapText="1"/>
    </xf>
    <xf numFmtId="0" fontId="7" fillId="0" borderId="0" xfId="2" applyFont="1"/>
    <xf numFmtId="0" fontId="3" fillId="0" borderId="4" xfId="2" applyFont="1" applyBorder="1"/>
    <xf numFmtId="165" fontId="5" fillId="0" borderId="0" xfId="2" applyNumberFormat="1" applyFont="1"/>
    <xf numFmtId="165" fontId="1" fillId="0" borderId="0" xfId="2" applyNumberFormat="1"/>
    <xf numFmtId="0" fontId="3" fillId="0" borderId="5" xfId="2" applyFont="1" applyBorder="1"/>
    <xf numFmtId="0" fontId="3" fillId="0" borderId="3" xfId="2" applyFont="1" applyBorder="1"/>
    <xf numFmtId="49" fontId="8" fillId="0" borderId="0" xfId="2" applyNumberFormat="1" applyFont="1" applyAlignment="1">
      <alignment horizontal="left"/>
    </xf>
    <xf numFmtId="0" fontId="1" fillId="0" borderId="5" xfId="2" applyBorder="1"/>
    <xf numFmtId="0" fontId="1" fillId="2" borderId="0" xfId="2" applyFill="1"/>
    <xf numFmtId="166" fontId="1" fillId="2" borderId="0" xfId="4" applyFont="1" applyFill="1" applyAlignment="1">
      <alignment horizontal="center"/>
    </xf>
    <xf numFmtId="165" fontId="1" fillId="2" borderId="0" xfId="2" applyNumberFormat="1" applyFill="1"/>
    <xf numFmtId="166" fontId="3" fillId="2" borderId="0" xfId="4" applyFont="1" applyFill="1" applyAlignment="1">
      <alignment horizontal="center"/>
    </xf>
    <xf numFmtId="166" fontId="10" fillId="2" borderId="0" xfId="4" applyFont="1" applyFill="1" applyAlignment="1">
      <alignment horizontal="center"/>
    </xf>
    <xf numFmtId="0" fontId="1" fillId="2" borderId="0" xfId="2" applyFill="1" applyAlignment="1">
      <alignment wrapText="1"/>
    </xf>
    <xf numFmtId="0" fontId="11" fillId="0" borderId="0" xfId="2" applyFont="1"/>
    <xf numFmtId="0" fontId="1" fillId="2" borderId="0" xfId="2" applyFont="1" applyFill="1"/>
    <xf numFmtId="0" fontId="12" fillId="0" borderId="0" xfId="0" applyFont="1"/>
    <xf numFmtId="0" fontId="1" fillId="0" borderId="0" xfId="2" applyBorder="1"/>
    <xf numFmtId="167" fontId="3" fillId="0" borderId="5" xfId="3" applyNumberFormat="1" applyFont="1" applyBorder="1"/>
    <xf numFmtId="167" fontId="6" fillId="0" borderId="0" xfId="2" applyNumberFormat="1" applyFont="1" applyAlignment="1">
      <alignment horizontal="right"/>
    </xf>
    <xf numFmtId="167" fontId="6" fillId="0" borderId="3" xfId="2" applyNumberFormat="1" applyFont="1" applyBorder="1" applyAlignment="1">
      <alignment horizontal="right"/>
    </xf>
    <xf numFmtId="167" fontId="3" fillId="0" borderId="0" xfId="2" applyNumberFormat="1" applyFont="1" applyAlignment="1">
      <alignment horizontal="right"/>
    </xf>
    <xf numFmtId="167" fontId="13" fillId="0" borderId="0" xfId="2" applyNumberFormat="1" applyFont="1" applyAlignment="1">
      <alignment horizontal="right"/>
    </xf>
    <xf numFmtId="167" fontId="3" fillId="0" borderId="4" xfId="3" applyNumberFormat="1" applyFont="1" applyBorder="1"/>
    <xf numFmtId="167" fontId="3" fillId="0" borderId="0" xfId="3" applyNumberFormat="1" applyFont="1"/>
    <xf numFmtId="167" fontId="1" fillId="0" borderId="0" xfId="3" applyNumberFormat="1"/>
    <xf numFmtId="167" fontId="0" fillId="0" borderId="0" xfId="3" applyNumberFormat="1" applyFont="1"/>
    <xf numFmtId="167" fontId="1" fillId="0" borderId="5" xfId="2" applyNumberFormat="1" applyBorder="1"/>
    <xf numFmtId="167" fontId="14" fillId="0" borderId="3" xfId="2" applyNumberFormat="1" applyFont="1" applyBorder="1" applyAlignment="1">
      <alignment horizontal="right"/>
    </xf>
    <xf numFmtId="49" fontId="8" fillId="0" borderId="0" xfId="2" applyNumberFormat="1" applyFont="1" applyBorder="1" applyAlignment="1">
      <alignment horizontal="left"/>
    </xf>
    <xf numFmtId="167" fontId="6" fillId="0" borderId="0" xfId="2" applyNumberFormat="1" applyFont="1" applyBorder="1" applyAlignment="1">
      <alignment horizontal="right"/>
    </xf>
    <xf numFmtId="0" fontId="7" fillId="0" borderId="0" xfId="2" applyFont="1" applyAlignment="1">
      <alignment wrapText="1"/>
    </xf>
    <xf numFmtId="0" fontId="1" fillId="0" borderId="0" xfId="2" applyFont="1"/>
    <xf numFmtId="0" fontId="16" fillId="0" borderId="0" xfId="6" applyFont="1"/>
    <xf numFmtId="0" fontId="18" fillId="0" borderId="3" xfId="0" applyFont="1" applyBorder="1"/>
    <xf numFmtId="168" fontId="19" fillId="0" borderId="0" xfId="8" applyNumberFormat="1" applyFont="1"/>
    <xf numFmtId="43" fontId="19" fillId="0" borderId="0" xfId="7" applyFont="1"/>
    <xf numFmtId="0" fontId="19" fillId="0" borderId="0" xfId="0" applyFont="1" applyAlignment="1">
      <alignment horizontal="right"/>
    </xf>
    <xf numFmtId="9" fontId="19" fillId="0" borderId="0" xfId="8" applyFont="1"/>
    <xf numFmtId="0" fontId="20" fillId="0" borderId="0" xfId="0" applyFont="1"/>
    <xf numFmtId="16" fontId="0" fillId="0" borderId="0" xfId="0" applyNumberFormat="1"/>
    <xf numFmtId="9" fontId="0" fillId="0" borderId="0" xfId="8" applyFont="1"/>
    <xf numFmtId="10" fontId="0" fillId="0" borderId="0" xfId="8" applyNumberFormat="1" applyFont="1"/>
    <xf numFmtId="2" fontId="0" fillId="0" borderId="0" xfId="0" applyNumberFormat="1"/>
    <xf numFmtId="181" fontId="0" fillId="0" borderId="0" xfId="0" applyNumberFormat="1"/>
  </cellXfs>
  <cellStyles count="9">
    <cellStyle name="Comma" xfId="7" builtinId="3"/>
    <cellStyle name="Comma 2" xfId="3"/>
    <cellStyle name="Hyperlink" xfId="6" builtinId="8"/>
    <cellStyle name="Normal" xfId="0" builtinId="0"/>
    <cellStyle name="Normal 2" xfId="2"/>
    <cellStyle name="Normal_20070328 2035CEST Small countries valuation (version 17) USED FOR FINAL DATA TRANSFER" xfId="1"/>
    <cellStyle name="Normal_VALUE2_1.XLS" xfId="4"/>
    <cellStyle name="Percent" xfId="8" builtinId="5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nan%20Alam\My%20Documents\Companies\Zurich\CMD%20FINCO%20ZFS%2002_25_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SRRAJA~1\LOCALS~1\Temp\notes782185\IBM_Ol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WernerRehm\My%20Documents\CPC\Putnam%20valuation\Examp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WERNER~1\LOCALS~1\Temp\c.program%20files.Notes.data\K_CMD_0331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kur\Google%20Drive\GT\Reference\Edureka\Module%207%20+%208\Module%208\1-03%20Diageo%20FCF%20SOLUT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kur\Google%20Drive\GT\Content\Day%205\LTM2013-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 TRS"/>
      <sheetName val="0 updates"/>
      <sheetName val="1 SETUP"/>
      <sheetName val="2 Cost of Equity"/>
      <sheetName val="3 Yield Curve"/>
      <sheetName val="4a Historical"/>
      <sheetName val="4b Restated"/>
      <sheetName val="5 ROE Tree"/>
      <sheetName val="7 SVC"/>
      <sheetName val="8 Worm"/>
      <sheetName val="9 SCM"/>
      <sheetName val="10 Multiples"/>
      <sheetName val="BU1"/>
      <sheetName val="BU2"/>
      <sheetName val="BU3"/>
      <sheetName val="BU4"/>
      <sheetName val="BU5"/>
      <sheetName val="BU6"/>
      <sheetName val="BU7"/>
      <sheetName val="BU4 (old)"/>
      <sheetName val="BU5 (old)"/>
      <sheetName val="BU6 (old)"/>
      <sheetName val="BU7 (old)"/>
      <sheetName val="Corp (old)"/>
      <sheetName val="Elim (old)"/>
      <sheetName val="Corp"/>
      <sheetName val="Elim"/>
      <sheetName val="Sum of Parts"/>
      <sheetName val="Proj"/>
      <sheetName val="11 Valuation"/>
      <sheetName val="12 Growth-Spread"/>
      <sheetName val="13 3-Bucket"/>
      <sheetName val="14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 TRS"/>
      <sheetName val="0 updates"/>
      <sheetName val="1 SETUP"/>
      <sheetName val="2 WACC"/>
      <sheetName val="3 Spreads"/>
      <sheetName val="4a Historical"/>
      <sheetName val="Finance Segment"/>
      <sheetName val="Pension Adj"/>
      <sheetName val="4b Restated"/>
      <sheetName val="5 ROIC Tree"/>
      <sheetName val="7 SVC"/>
      <sheetName val="8 Worm"/>
      <sheetName val="9 SCM"/>
      <sheetName val="10 Multiples"/>
      <sheetName val="BU historical"/>
      <sheetName val="Segment Info"/>
      <sheetName val="Segment Forecast"/>
      <sheetName val="BU forecast"/>
      <sheetName val="BU 1"/>
      <sheetName val="BU 2"/>
      <sheetName val="BU 3"/>
      <sheetName val="BU 4"/>
      <sheetName val="BU 5"/>
      <sheetName val="BU 6"/>
      <sheetName val="Corp"/>
      <sheetName val="Sum of Parts"/>
      <sheetName val="MultiVal"/>
      <sheetName val="Equity Val"/>
      <sheetName val="11 Valuation"/>
      <sheetName val="EE"/>
      <sheetName val="12a Growth-Spread"/>
      <sheetName val="12b BU Growth-Spread"/>
      <sheetName val="13 3-Bucket"/>
      <sheetName val="14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 TRS"/>
      <sheetName val="0 updates"/>
      <sheetName val="1 SETUP"/>
      <sheetName val="Data"/>
      <sheetName val="2 WACC"/>
      <sheetName val="2a Beta"/>
      <sheetName val="3 Spreads"/>
      <sheetName val="4a Historical"/>
      <sheetName val="4b Restated"/>
      <sheetName val="5 ROIC Tree"/>
      <sheetName val="7 SVC"/>
      <sheetName val="8 Worm"/>
      <sheetName val="9 SCM"/>
      <sheetName val="10 Multiples"/>
      <sheetName val="BU historical"/>
      <sheetName val="BU forecast"/>
      <sheetName val="Sheet1"/>
      <sheetName val="BU 1"/>
      <sheetName val="BU 2"/>
      <sheetName val="BU 3"/>
      <sheetName val="BU 4"/>
      <sheetName val="BU 5"/>
      <sheetName val="BU 6"/>
      <sheetName val="Corp"/>
      <sheetName val="Sum of Parts"/>
      <sheetName val="MultiVal"/>
      <sheetName val="11 Shift int economics"/>
      <sheetName val="11 Valuation - base"/>
      <sheetName val="Summary page 1"/>
      <sheetName val="Summary page 2"/>
      <sheetName val="Summary page 3"/>
      <sheetName val="Growth Spread for VA"/>
      <sheetName val="Data overview 1"/>
      <sheetName val="11 Valuation - restore ec"/>
      <sheetName val="12a Growth-Spread"/>
      <sheetName val="12b BU Growth-Spread"/>
      <sheetName val="13 3-Bucket"/>
      <sheetName val="14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 TRS"/>
      <sheetName val="0 updates"/>
      <sheetName val="1 SETUP"/>
      <sheetName val="2 WACC"/>
      <sheetName val="3 Spreads"/>
      <sheetName val="4a Historical"/>
      <sheetName val="4b Restated"/>
      <sheetName val="5 ROIC Tree"/>
      <sheetName val="7 SVC"/>
      <sheetName val="8 Worm"/>
      <sheetName val="9 SCM"/>
      <sheetName val="10 Multiples"/>
      <sheetName val="11 Valuation"/>
      <sheetName val="11b Analyst Estimates"/>
      <sheetName val="11c Proj"/>
      <sheetName val="12 Growth-Spread"/>
      <sheetName val="13 3-Bucket"/>
      <sheetName val="14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Historical Data"/>
      <sheetName val="Forecast Drivers"/>
      <sheetName val="Results"/>
      <sheetName val="WACC"/>
      <sheetName val="DCF"/>
      <sheetName val="ROIC tre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F"/>
      <sheetName val="Cover"/>
      <sheetName val="Financial Statements"/>
      <sheetName val="WACC 1"/>
      <sheetName val="WACC 2"/>
      <sheetName val="Comps"/>
      <sheetName val="Football Fiel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stle.in/investors/stockandfinancials/annual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showGridLines="0" topLeftCell="D1" workbookViewId="0">
      <selection activeCell="J2" sqref="J2"/>
    </sheetView>
  </sheetViews>
  <sheetFormatPr defaultColWidth="11" defaultRowHeight="15.75" x14ac:dyDescent="0.25"/>
  <cols>
    <col min="1" max="1" width="2.125" customWidth="1"/>
    <col min="2" max="2" width="3.625" customWidth="1"/>
    <col min="9" max="9" width="12.375" customWidth="1"/>
  </cols>
  <sheetData>
    <row r="2" spans="2:10" ht="28.5" x14ac:dyDescent="0.45">
      <c r="B2" s="27" t="s">
        <v>58</v>
      </c>
      <c r="J2" s="44" t="s">
        <v>59</v>
      </c>
    </row>
    <row r="4" spans="2:10" ht="28.5" x14ac:dyDescent="0.45">
      <c r="B4" s="27" t="s">
        <v>60</v>
      </c>
    </row>
    <row r="6" spans="2:10" ht="28.5" x14ac:dyDescent="0.45">
      <c r="B6" s="27" t="s">
        <v>61</v>
      </c>
    </row>
    <row r="7" spans="2:10" ht="28.5" x14ac:dyDescent="0.45">
      <c r="C7" s="27" t="s">
        <v>62</v>
      </c>
    </row>
    <row r="8" spans="2:10" ht="28.5" x14ac:dyDescent="0.45">
      <c r="C8" s="27" t="s">
        <v>63</v>
      </c>
    </row>
    <row r="9" spans="2:10" ht="28.5" x14ac:dyDescent="0.45">
      <c r="C9" s="27" t="s">
        <v>64</v>
      </c>
    </row>
    <row r="10" spans="2:10" ht="28.5" x14ac:dyDescent="0.45">
      <c r="C10" s="27" t="s">
        <v>65</v>
      </c>
    </row>
    <row r="11" spans="2:10" ht="28.5" x14ac:dyDescent="0.45">
      <c r="C11" s="27" t="s">
        <v>66</v>
      </c>
    </row>
  </sheetData>
  <hyperlinks>
    <hyperlink ref="J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K57"/>
  <sheetViews>
    <sheetView showGridLines="0" zoomScale="90" zoomScaleNormal="90" zoomScalePageLayoutView="125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D10" sqref="D10"/>
    </sheetView>
  </sheetViews>
  <sheetFormatPr defaultColWidth="8.875" defaultRowHeight="12.75" x14ac:dyDescent="0.2"/>
  <cols>
    <col min="1" max="1" width="0.625" style="2" customWidth="1"/>
    <col min="2" max="2" width="54.875" style="2" customWidth="1"/>
    <col min="3" max="3" width="7.125" style="2" customWidth="1"/>
    <col min="4" max="5" width="13.875" style="2" customWidth="1"/>
    <col min="6" max="6" width="71.375" style="2" customWidth="1"/>
    <col min="7" max="16384" width="8.875" style="2"/>
  </cols>
  <sheetData>
    <row r="1" spans="2:10" ht="20.25" x14ac:dyDescent="0.3">
      <c r="B1" s="25" t="s">
        <v>34</v>
      </c>
    </row>
    <row r="2" spans="2:10" x14ac:dyDescent="0.2">
      <c r="B2" s="1" t="s">
        <v>38</v>
      </c>
    </row>
    <row r="4" spans="2:10" ht="13.5" thickBot="1" x14ac:dyDescent="0.25">
      <c r="B4" s="3"/>
      <c r="D4" s="4"/>
      <c r="E4" s="4"/>
    </row>
    <row r="5" spans="2:10" s="5" customFormat="1" x14ac:dyDescent="0.2">
      <c r="B5" s="3" t="s">
        <v>0</v>
      </c>
      <c r="D5" s="6">
        <v>43100</v>
      </c>
      <c r="E5" s="6">
        <v>43465</v>
      </c>
      <c r="F5" s="6" t="s">
        <v>44</v>
      </c>
      <c r="G5" s="8"/>
      <c r="H5" s="8"/>
      <c r="I5" s="8"/>
      <c r="J5" s="8"/>
    </row>
    <row r="6" spans="2:10" s="5" customFormat="1" x14ac:dyDescent="0.2">
      <c r="B6" s="2" t="s">
        <v>1</v>
      </c>
      <c r="D6" s="30">
        <v>101351</v>
      </c>
      <c r="E6" s="30">
        <v>112162</v>
      </c>
      <c r="F6" s="8"/>
      <c r="G6" s="8"/>
      <c r="H6" s="8"/>
      <c r="I6" s="8"/>
      <c r="J6" s="8"/>
    </row>
    <row r="7" spans="2:10" s="5" customFormat="1" x14ac:dyDescent="0.2">
      <c r="B7" s="2" t="s">
        <v>43</v>
      </c>
      <c r="D7" s="30">
        <v>570.70000000000005</v>
      </c>
      <c r="E7" s="30">
        <v>760.4</v>
      </c>
      <c r="F7" s="8"/>
      <c r="G7" s="8"/>
      <c r="H7" s="8"/>
      <c r="I7" s="8"/>
      <c r="J7" s="8"/>
    </row>
    <row r="8" spans="2:10" s="5" customFormat="1" x14ac:dyDescent="0.2">
      <c r="B8" s="9" t="s">
        <v>2</v>
      </c>
      <c r="C8" s="10"/>
      <c r="D8" s="31">
        <v>1769.2</v>
      </c>
      <c r="E8" s="31">
        <v>2589.1999999999998</v>
      </c>
      <c r="F8" s="8"/>
      <c r="G8" s="8"/>
      <c r="H8" s="8"/>
      <c r="I8" s="8"/>
      <c r="J8" s="8"/>
    </row>
    <row r="9" spans="2:10" x14ac:dyDescent="0.2">
      <c r="B9" s="3" t="s">
        <v>3</v>
      </c>
      <c r="C9" s="3"/>
      <c r="D9" s="32">
        <f t="shared" ref="D9:E9" si="0">SUM(D6:D8)</f>
        <v>103690.9</v>
      </c>
      <c r="E9" s="32">
        <f t="shared" si="0"/>
        <v>115511.59999999999</v>
      </c>
      <c r="F9" s="7"/>
    </row>
    <row r="10" spans="2:10" x14ac:dyDescent="0.2">
      <c r="B10" s="28" t="s">
        <v>4</v>
      </c>
      <c r="C10" s="28"/>
      <c r="D10" s="30"/>
      <c r="E10" s="30"/>
      <c r="F10" s="11" t="s">
        <v>45</v>
      </c>
    </row>
    <row r="11" spans="2:10" ht="33.75" x14ac:dyDescent="0.2">
      <c r="B11" s="9" t="s">
        <v>7</v>
      </c>
      <c r="C11" s="9"/>
      <c r="D11" s="31"/>
      <c r="E11" s="31"/>
      <c r="F11" s="42" t="s">
        <v>46</v>
      </c>
    </row>
    <row r="12" spans="2:10" x14ac:dyDescent="0.2">
      <c r="B12" s="3" t="s">
        <v>36</v>
      </c>
      <c r="C12" s="3"/>
      <c r="D12" s="33">
        <f>D9+D10+D11</f>
        <v>103690.9</v>
      </c>
      <c r="E12" s="33">
        <f>E9+E10+E11</f>
        <v>115511.59999999999</v>
      </c>
      <c r="F12" s="11"/>
    </row>
    <row r="13" spans="2:10" x14ac:dyDescent="0.2">
      <c r="B13" s="2" t="s">
        <v>5</v>
      </c>
      <c r="D13" s="30"/>
      <c r="E13" s="30"/>
      <c r="F13" s="11"/>
    </row>
    <row r="14" spans="2:10" x14ac:dyDescent="0.2">
      <c r="B14" s="2" t="s">
        <v>6</v>
      </c>
      <c r="D14" s="30"/>
      <c r="E14" s="30"/>
      <c r="F14" s="11"/>
    </row>
    <row r="15" spans="2:10" x14ac:dyDescent="0.2">
      <c r="B15" s="12" t="s">
        <v>37</v>
      </c>
      <c r="C15" s="12"/>
      <c r="D15" s="34">
        <f>SUM(D12:D14)</f>
        <v>103690.9</v>
      </c>
      <c r="E15" s="34">
        <f>SUM(E12:E14)</f>
        <v>115511.59999999999</v>
      </c>
      <c r="F15" s="7"/>
    </row>
    <row r="16" spans="2:10" x14ac:dyDescent="0.2">
      <c r="B16" s="2" t="s">
        <v>48</v>
      </c>
      <c r="D16" s="30"/>
      <c r="E16" s="30"/>
      <c r="F16" s="11"/>
    </row>
    <row r="17" spans="2:11" x14ac:dyDescent="0.2">
      <c r="B17" s="2" t="s">
        <v>47</v>
      </c>
      <c r="D17" s="30"/>
      <c r="E17" s="30"/>
      <c r="F17" s="11"/>
    </row>
    <row r="18" spans="2:11" ht="14.25" x14ac:dyDescent="0.2">
      <c r="B18" s="9" t="s">
        <v>8</v>
      </c>
      <c r="C18" s="9"/>
      <c r="D18" s="31"/>
      <c r="E18" s="39"/>
      <c r="F18" s="11" t="s">
        <v>49</v>
      </c>
    </row>
    <row r="19" spans="2:11" x14ac:dyDescent="0.2">
      <c r="B19" s="3" t="s">
        <v>9</v>
      </c>
      <c r="C19" s="3"/>
      <c r="D19" s="35">
        <f>SUM(D15:D18)</f>
        <v>103690.9</v>
      </c>
      <c r="E19" s="35">
        <f>SUM(E15:E18)</f>
        <v>115511.59999999999</v>
      </c>
      <c r="F19" s="13"/>
      <c r="G19" s="14"/>
      <c r="H19" s="14"/>
      <c r="I19" s="14"/>
      <c r="J19" s="14"/>
    </row>
    <row r="20" spans="2:11" x14ac:dyDescent="0.2">
      <c r="B20" s="9" t="s">
        <v>10</v>
      </c>
      <c r="C20" s="9"/>
      <c r="D20" s="31"/>
      <c r="E20" s="31"/>
      <c r="F20" s="11"/>
    </row>
    <row r="21" spans="2:11" ht="13.5" thickBot="1" x14ac:dyDescent="0.25">
      <c r="B21" s="15" t="s">
        <v>11</v>
      </c>
      <c r="C21" s="15"/>
      <c r="D21" s="29">
        <f>SUM(D19:D20)</f>
        <v>103690.9</v>
      </c>
      <c r="E21" s="29">
        <f>SUM(E19:E20)</f>
        <v>115511.59999999999</v>
      </c>
      <c r="F21" s="7"/>
      <c r="G21" s="14"/>
      <c r="H21" s="14"/>
      <c r="I21" s="14"/>
      <c r="J21" s="14"/>
      <c r="K21" s="14"/>
    </row>
    <row r="22" spans="2:11" ht="13.5" thickTop="1" x14ac:dyDescent="0.2">
      <c r="D22" s="36"/>
      <c r="E22" s="36"/>
      <c r="F22" s="7"/>
    </row>
    <row r="23" spans="2:11" x14ac:dyDescent="0.2">
      <c r="B23" s="16" t="s">
        <v>12</v>
      </c>
      <c r="C23" s="10"/>
      <c r="D23" s="6">
        <v>43100</v>
      </c>
      <c r="E23" s="6">
        <v>43465</v>
      </c>
      <c r="F23" s="7"/>
    </row>
    <row r="24" spans="2:11" ht="14.1" customHeight="1" x14ac:dyDescent="0.2">
      <c r="B24" s="17" t="s">
        <v>13</v>
      </c>
      <c r="D24" s="30"/>
      <c r="E24" s="30"/>
      <c r="F24" s="11" t="s">
        <v>50</v>
      </c>
    </row>
    <row r="25" spans="2:11" x14ac:dyDescent="0.2">
      <c r="B25" s="2" t="s">
        <v>41</v>
      </c>
      <c r="D25" s="30"/>
      <c r="E25" s="30"/>
      <c r="F25" s="11"/>
    </row>
    <row r="26" spans="2:11" x14ac:dyDescent="0.2">
      <c r="B26" s="40" t="s">
        <v>14</v>
      </c>
      <c r="C26" s="28"/>
      <c r="D26" s="41"/>
      <c r="E26" s="41"/>
      <c r="F26" s="11"/>
    </row>
    <row r="27" spans="2:11" x14ac:dyDescent="0.2">
      <c r="B27" s="17" t="s">
        <v>51</v>
      </c>
      <c r="D27" s="30"/>
      <c r="E27" s="30"/>
      <c r="F27" s="11"/>
    </row>
    <row r="28" spans="2:11" x14ac:dyDescent="0.2">
      <c r="B28" s="17" t="s">
        <v>53</v>
      </c>
      <c r="D28" s="30"/>
      <c r="E28" s="30"/>
      <c r="F28" s="11"/>
    </row>
    <row r="29" spans="2:11" x14ac:dyDescent="0.2">
      <c r="B29" s="17" t="s">
        <v>39</v>
      </c>
      <c r="D29" s="30"/>
      <c r="E29" s="30"/>
      <c r="F29" s="11"/>
    </row>
    <row r="30" spans="2:11" x14ac:dyDescent="0.2">
      <c r="B30" s="9" t="s">
        <v>40</v>
      </c>
      <c r="C30" s="9"/>
      <c r="D30" s="31"/>
      <c r="E30" s="31"/>
      <c r="F30" s="11" t="s">
        <v>52</v>
      </c>
    </row>
    <row r="31" spans="2:11" x14ac:dyDescent="0.2">
      <c r="B31" s="43" t="s">
        <v>15</v>
      </c>
      <c r="D31" s="35">
        <f>SUM(D24:D30)</f>
        <v>0</v>
      </c>
      <c r="E31" s="35">
        <f>SUM(E24:E30)</f>
        <v>0</v>
      </c>
      <c r="F31" s="7"/>
    </row>
    <row r="32" spans="2:11" x14ac:dyDescent="0.2">
      <c r="B32" s="2" t="s">
        <v>16</v>
      </c>
      <c r="D32" s="30"/>
      <c r="E32" s="30"/>
      <c r="F32" s="11" t="s">
        <v>17</v>
      </c>
    </row>
    <row r="33" spans="2:11" x14ac:dyDescent="0.2">
      <c r="B33" s="2" t="s">
        <v>18</v>
      </c>
      <c r="D33" s="30"/>
      <c r="E33" s="30"/>
      <c r="F33" s="11"/>
    </row>
    <row r="34" spans="2:11" x14ac:dyDescent="0.2">
      <c r="B34" s="2" t="s">
        <v>41</v>
      </c>
      <c r="D34" s="30"/>
      <c r="E34" s="30"/>
      <c r="F34" s="11"/>
    </row>
    <row r="35" spans="2:11" x14ac:dyDescent="0.2">
      <c r="B35" s="2" t="s">
        <v>54</v>
      </c>
      <c r="D35" s="30"/>
      <c r="E35" s="30"/>
      <c r="F35" s="11"/>
    </row>
    <row r="36" spans="2:11" ht="13.5" thickBot="1" x14ac:dyDescent="0.25">
      <c r="B36" s="15" t="s">
        <v>19</v>
      </c>
      <c r="C36" s="18"/>
      <c r="D36" s="29">
        <f>SUM(D31:D35)</f>
        <v>0</v>
      </c>
      <c r="E36" s="29">
        <f>SUM(E31:E35)</f>
        <v>0</v>
      </c>
      <c r="F36" s="7"/>
      <c r="G36" s="14"/>
      <c r="H36" s="14"/>
      <c r="I36" s="14"/>
      <c r="J36" s="14"/>
      <c r="K36" s="14"/>
    </row>
    <row r="37" spans="2:11" ht="16.5" thickTop="1" x14ac:dyDescent="0.25">
      <c r="D37" s="37"/>
      <c r="E37" s="37"/>
      <c r="F37" s="7"/>
    </row>
    <row r="38" spans="2:11" x14ac:dyDescent="0.2">
      <c r="B38" s="2" t="s">
        <v>20</v>
      </c>
      <c r="D38" s="30"/>
      <c r="E38" s="30"/>
      <c r="F38" s="11"/>
    </row>
    <row r="39" spans="2:11" x14ac:dyDescent="0.2">
      <c r="B39" s="2" t="s">
        <v>21</v>
      </c>
      <c r="D39" s="30"/>
      <c r="E39" s="30"/>
      <c r="F39" s="11"/>
    </row>
    <row r="40" spans="2:11" x14ac:dyDescent="0.2">
      <c r="B40" s="2" t="s">
        <v>56</v>
      </c>
      <c r="D40" s="30"/>
      <c r="E40" s="30"/>
      <c r="F40" s="11" t="s">
        <v>22</v>
      </c>
    </row>
    <row r="41" spans="2:11" x14ac:dyDescent="0.2">
      <c r="B41" s="2" t="s">
        <v>23</v>
      </c>
      <c r="D41" s="30"/>
      <c r="E41" s="30"/>
      <c r="F41" s="11"/>
    </row>
    <row r="42" spans="2:11" x14ac:dyDescent="0.2">
      <c r="B42" s="9" t="s">
        <v>24</v>
      </c>
      <c r="C42" s="9"/>
      <c r="D42" s="31"/>
      <c r="E42" s="31"/>
      <c r="F42" s="11"/>
    </row>
    <row r="43" spans="2:11" x14ac:dyDescent="0.2">
      <c r="B43" s="3" t="s">
        <v>25</v>
      </c>
      <c r="D43" s="35">
        <f>SUM(D38:D42)</f>
        <v>0</v>
      </c>
      <c r="E43" s="35">
        <f>SUM(E38:E42)</f>
        <v>0</v>
      </c>
      <c r="F43" s="7"/>
    </row>
    <row r="44" spans="2:11" x14ac:dyDescent="0.2">
      <c r="B44" s="2" t="s">
        <v>26</v>
      </c>
      <c r="D44" s="30"/>
      <c r="E44" s="30"/>
      <c r="F44" s="11" t="s">
        <v>55</v>
      </c>
    </row>
    <row r="45" spans="2:11" x14ac:dyDescent="0.2">
      <c r="B45" s="2" t="s">
        <v>27</v>
      </c>
      <c r="D45" s="30"/>
      <c r="E45" s="30"/>
      <c r="F45" s="11"/>
    </row>
    <row r="46" spans="2:11" x14ac:dyDescent="0.2">
      <c r="B46" s="2" t="s">
        <v>42</v>
      </c>
      <c r="D46" s="30"/>
      <c r="E46" s="30"/>
      <c r="F46" s="11"/>
    </row>
    <row r="47" spans="2:11" x14ac:dyDescent="0.2">
      <c r="B47" s="2" t="s">
        <v>24</v>
      </c>
      <c r="D47" s="30"/>
      <c r="E47" s="30"/>
      <c r="F47" s="11"/>
    </row>
    <row r="48" spans="2:11" x14ac:dyDescent="0.2">
      <c r="B48" s="2" t="s">
        <v>28</v>
      </c>
      <c r="D48" s="30"/>
      <c r="E48" s="30"/>
      <c r="F48" s="11"/>
    </row>
    <row r="49" spans="2:6" ht="13.5" thickBot="1" x14ac:dyDescent="0.25">
      <c r="B49" s="15" t="s">
        <v>29</v>
      </c>
      <c r="C49" s="18"/>
      <c r="D49" s="29">
        <f>SUM(D43:D48)</f>
        <v>0</v>
      </c>
      <c r="E49" s="29">
        <f>SUM(E43:E48)</f>
        <v>0</v>
      </c>
    </row>
    <row r="50" spans="2:6" ht="13.5" thickTop="1" x14ac:dyDescent="0.2">
      <c r="B50" s="19" t="s">
        <v>30</v>
      </c>
      <c r="C50" s="20"/>
      <c r="D50" s="21">
        <f>D49-D36</f>
        <v>0</v>
      </c>
      <c r="E50" s="21">
        <f>E49-E36</f>
        <v>0</v>
      </c>
    </row>
    <row r="51" spans="2:6" x14ac:dyDescent="0.2">
      <c r="B51" s="19"/>
      <c r="C51" s="20"/>
      <c r="D51" s="21"/>
      <c r="E51" s="21"/>
    </row>
    <row r="52" spans="2:6" ht="13.5" thickBot="1" x14ac:dyDescent="0.25">
      <c r="B52" s="3"/>
      <c r="D52" s="4"/>
      <c r="E52" s="4"/>
    </row>
    <row r="53" spans="2:6" x14ac:dyDescent="0.2">
      <c r="B53" s="16" t="s">
        <v>31</v>
      </c>
      <c r="C53" s="10"/>
      <c r="D53" s="6">
        <v>43100</v>
      </c>
      <c r="E53" s="6">
        <v>43465</v>
      </c>
    </row>
    <row r="54" spans="2:6" x14ac:dyDescent="0.2">
      <c r="B54" s="26" t="s">
        <v>32</v>
      </c>
      <c r="C54" s="22"/>
      <c r="D54" s="30"/>
      <c r="E54" s="30"/>
    </row>
    <row r="55" spans="2:6" ht="25.5" x14ac:dyDescent="0.2">
      <c r="B55" s="24" t="s">
        <v>33</v>
      </c>
      <c r="C55" s="23"/>
      <c r="D55" s="30"/>
      <c r="E55" s="30"/>
      <c r="F55" s="11" t="s">
        <v>57</v>
      </c>
    </row>
    <row r="56" spans="2:6" ht="13.5" thickBot="1" x14ac:dyDescent="0.25">
      <c r="B56" s="18" t="s">
        <v>35</v>
      </c>
      <c r="C56" s="18"/>
      <c r="D56" s="38">
        <f>SUM(D54:D55)</f>
        <v>0</v>
      </c>
      <c r="E56" s="38">
        <f>SUM(E54:E55)</f>
        <v>0</v>
      </c>
    </row>
    <row r="57" spans="2:6" ht="13.5" thickTop="1" x14ac:dyDescent="0.2"/>
  </sheetData>
  <pageMargins left="0.75" right="0.75" top="1" bottom="1" header="0.5" footer="0.5"/>
  <pageSetup paperSize="9" scale="90" orientation="landscape"/>
  <headerFooter alignWithMargins="0">
    <oddHeader>&amp;L&amp;F / &amp;A&amp;R&amp;D  &amp;T</oddHeader>
    <oddFooter>&amp;LMcKinsey &amp; Company&amp;RPage &amp;P of &amp;N</oddFooter>
  </headerFooter>
  <colBreaks count="1" manualBreakCount="1">
    <brk id="5" max="1048575" man="1"/>
  </colBreaks>
  <ignoredErrors>
    <ignoredError sqref="D9:E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workbookViewId="0">
      <selection activeCell="D31" sqref="D31:E31"/>
    </sheetView>
  </sheetViews>
  <sheetFormatPr defaultColWidth="8.875" defaultRowHeight="12.75" x14ac:dyDescent="0.2"/>
  <cols>
    <col min="1" max="1" width="0.625" style="2" customWidth="1"/>
    <col min="2" max="2" width="54.875" style="2" customWidth="1"/>
    <col min="3" max="3" width="7.125" style="2" customWidth="1"/>
    <col min="4" max="5" width="13.875" style="2" customWidth="1"/>
    <col min="6" max="6" width="71.375" style="2" customWidth="1"/>
    <col min="7" max="16384" width="8.875" style="2"/>
  </cols>
  <sheetData>
    <row r="1" spans="2:10" ht="20.25" x14ac:dyDescent="0.3">
      <c r="B1" s="25" t="s">
        <v>34</v>
      </c>
    </row>
    <row r="2" spans="2:10" x14ac:dyDescent="0.2">
      <c r="B2" s="1" t="s">
        <v>38</v>
      </c>
    </row>
    <row r="4" spans="2:10" ht="13.5" thickBot="1" x14ac:dyDescent="0.25">
      <c r="B4" s="3"/>
      <c r="D4" s="4"/>
      <c r="E4" s="4"/>
    </row>
    <row r="5" spans="2:10" s="5" customFormat="1" x14ac:dyDescent="0.2">
      <c r="B5" s="3" t="s">
        <v>0</v>
      </c>
      <c r="D5" s="6">
        <v>43100</v>
      </c>
      <c r="E5" s="6">
        <v>43465</v>
      </c>
      <c r="F5" s="6" t="s">
        <v>44</v>
      </c>
      <c r="G5" s="8"/>
      <c r="H5" s="8"/>
      <c r="I5" s="8"/>
      <c r="J5" s="8"/>
    </row>
    <row r="6" spans="2:10" s="5" customFormat="1" x14ac:dyDescent="0.2">
      <c r="B6" s="2" t="s">
        <v>1</v>
      </c>
      <c r="D6" s="30">
        <v>101351.1</v>
      </c>
      <c r="E6" s="30">
        <v>112162.3</v>
      </c>
      <c r="F6" s="8"/>
      <c r="G6" s="8"/>
      <c r="H6" s="8"/>
      <c r="I6" s="8"/>
      <c r="J6" s="8"/>
    </row>
    <row r="7" spans="2:10" s="5" customFormat="1" x14ac:dyDescent="0.2">
      <c r="B7" s="2" t="s">
        <v>43</v>
      </c>
      <c r="D7" s="30">
        <v>570.70000000000005</v>
      </c>
      <c r="E7" s="30">
        <v>760.4</v>
      </c>
      <c r="F7" s="8"/>
      <c r="G7" s="8"/>
      <c r="H7" s="8"/>
      <c r="I7" s="8"/>
      <c r="J7" s="8"/>
    </row>
    <row r="8" spans="2:10" s="5" customFormat="1" x14ac:dyDescent="0.2">
      <c r="B8" s="9" t="s">
        <v>2</v>
      </c>
      <c r="C8" s="10"/>
      <c r="D8" s="31">
        <f>-1825.8</f>
        <v>-1825.8</v>
      </c>
      <c r="E8" s="31">
        <v>0</v>
      </c>
      <c r="F8" s="8"/>
      <c r="G8" s="8"/>
      <c r="H8" s="8"/>
      <c r="I8" s="8"/>
      <c r="J8" s="8"/>
    </row>
    <row r="9" spans="2:10" x14ac:dyDescent="0.2">
      <c r="B9" s="3" t="s">
        <v>3</v>
      </c>
      <c r="C9" s="3"/>
      <c r="D9" s="32">
        <f t="shared" ref="D9:E9" si="0">SUM(D6:D8)</f>
        <v>100096</v>
      </c>
      <c r="E9" s="32">
        <f t="shared" si="0"/>
        <v>112922.7</v>
      </c>
      <c r="F9" s="7"/>
    </row>
    <row r="10" spans="2:10" x14ac:dyDescent="0.2">
      <c r="B10" s="2" t="s">
        <v>4</v>
      </c>
      <c r="D10" s="30">
        <f>(-42316-1747.6+795.6)</f>
        <v>-43268</v>
      </c>
      <c r="E10" s="30">
        <f>(-43656.8-2305.6+60.1)</f>
        <v>-45902.3</v>
      </c>
      <c r="F10" s="11" t="s">
        <v>45</v>
      </c>
    </row>
    <row r="11" spans="2:10" ht="33.75" x14ac:dyDescent="0.2">
      <c r="B11" s="9" t="s">
        <v>7</v>
      </c>
      <c r="C11" s="9"/>
      <c r="D11" s="31">
        <f>(-10174.5-24170.2-876.5)</f>
        <v>-35221.199999999997</v>
      </c>
      <c r="E11" s="31">
        <f>(-11241.5-28181.1-1036.8)</f>
        <v>-40459.4</v>
      </c>
      <c r="F11" s="42" t="s">
        <v>46</v>
      </c>
    </row>
    <row r="12" spans="2:10" x14ac:dyDescent="0.2">
      <c r="B12" s="3" t="s">
        <v>36</v>
      </c>
      <c r="C12" s="3"/>
      <c r="D12" s="33">
        <f>D9+D10+D11</f>
        <v>21606.800000000003</v>
      </c>
      <c r="E12" s="33">
        <f>E9+E10+E11</f>
        <v>26560.999999999993</v>
      </c>
      <c r="F12" s="11"/>
    </row>
    <row r="13" spans="2:10" x14ac:dyDescent="0.2">
      <c r="B13" s="2" t="s">
        <v>5</v>
      </c>
      <c r="D13" s="30">
        <v>-3422.5</v>
      </c>
      <c r="E13" s="30">
        <v>-3356.7</v>
      </c>
      <c r="F13" s="11"/>
    </row>
    <row r="14" spans="2:10" x14ac:dyDescent="0.2">
      <c r="B14" s="2" t="s">
        <v>6</v>
      </c>
      <c r="D14" s="30">
        <v>0</v>
      </c>
      <c r="E14" s="30">
        <v>0</v>
      </c>
      <c r="F14" s="11"/>
    </row>
    <row r="15" spans="2:10" x14ac:dyDescent="0.2">
      <c r="B15" s="12" t="s">
        <v>37</v>
      </c>
      <c r="C15" s="12"/>
      <c r="D15" s="34">
        <f>SUM(D12:D14)</f>
        <v>18184.300000000003</v>
      </c>
      <c r="E15" s="34">
        <f>SUM(E12:E14)</f>
        <v>23204.299999999992</v>
      </c>
      <c r="F15" s="7"/>
    </row>
    <row r="16" spans="2:10" x14ac:dyDescent="0.2">
      <c r="B16" s="2" t="s">
        <v>48</v>
      </c>
      <c r="D16" s="30">
        <v>1769.2</v>
      </c>
      <c r="E16" s="30">
        <v>2589.1999999999998</v>
      </c>
      <c r="F16" s="11"/>
    </row>
    <row r="17" spans="2:11" x14ac:dyDescent="0.2">
      <c r="B17" s="2" t="s">
        <v>47</v>
      </c>
      <c r="D17" s="30">
        <v>-919</v>
      </c>
      <c r="E17" s="30">
        <v>-1119.5</v>
      </c>
      <c r="F17" s="11"/>
    </row>
    <row r="18" spans="2:11" ht="14.25" x14ac:dyDescent="0.2">
      <c r="B18" s="9" t="s">
        <v>8</v>
      </c>
      <c r="C18" s="9"/>
      <c r="D18" s="31">
        <f>(-371.8-269.1)</f>
        <v>-640.90000000000009</v>
      </c>
      <c r="E18" s="39">
        <f>(-110.8-273.7)</f>
        <v>-384.5</v>
      </c>
      <c r="F18" s="11" t="s">
        <v>49</v>
      </c>
    </row>
    <row r="19" spans="2:11" x14ac:dyDescent="0.2">
      <c r="B19" s="3" t="s">
        <v>9</v>
      </c>
      <c r="C19" s="3"/>
      <c r="D19" s="35">
        <f>SUM(D15:D18)</f>
        <v>18393.600000000002</v>
      </c>
      <c r="E19" s="35">
        <f>SUM(E15:E18)</f>
        <v>24289.499999999993</v>
      </c>
      <c r="F19" s="13"/>
      <c r="G19" s="14"/>
      <c r="H19" s="14"/>
      <c r="I19" s="14"/>
      <c r="J19" s="14"/>
    </row>
    <row r="20" spans="2:11" x14ac:dyDescent="0.2">
      <c r="B20" s="9" t="s">
        <v>10</v>
      </c>
      <c r="C20" s="9"/>
      <c r="D20" s="31">
        <v>-6141.1</v>
      </c>
      <c r="E20" s="31">
        <v>-8220.2000000000007</v>
      </c>
      <c r="F20" s="11"/>
    </row>
    <row r="21" spans="2:11" ht="13.5" thickBot="1" x14ac:dyDescent="0.25">
      <c r="B21" s="15" t="s">
        <v>11</v>
      </c>
      <c r="C21" s="15"/>
      <c r="D21" s="29">
        <f>SUM(D19:D20)</f>
        <v>12252.500000000002</v>
      </c>
      <c r="E21" s="29">
        <f>SUM(E19:E20)</f>
        <v>16069.299999999992</v>
      </c>
      <c r="F21" s="7"/>
      <c r="G21" s="14"/>
      <c r="H21" s="14"/>
      <c r="I21" s="14"/>
      <c r="J21" s="14"/>
      <c r="K21" s="14"/>
    </row>
    <row r="22" spans="2:11" ht="13.5" thickTop="1" x14ac:dyDescent="0.2">
      <c r="D22" s="36"/>
      <c r="E22" s="36"/>
      <c r="F22" s="7"/>
    </row>
    <row r="23" spans="2:11" x14ac:dyDescent="0.2">
      <c r="B23" s="16" t="s">
        <v>12</v>
      </c>
      <c r="C23" s="10"/>
      <c r="D23" s="6">
        <v>43100</v>
      </c>
      <c r="E23" s="6">
        <v>43465</v>
      </c>
      <c r="F23" s="7"/>
    </row>
    <row r="24" spans="2:11" ht="14.1" customHeight="1" x14ac:dyDescent="0.2">
      <c r="B24" s="17" t="s">
        <v>13</v>
      </c>
      <c r="D24" s="30">
        <f>(14476.9+97.3)</f>
        <v>14574.199999999999</v>
      </c>
      <c r="E24" s="30">
        <f>(15987.7+112.9)</f>
        <v>16100.6</v>
      </c>
      <c r="F24" s="11" t="s">
        <v>50</v>
      </c>
    </row>
    <row r="25" spans="2:11" x14ac:dyDescent="0.2">
      <c r="B25" s="2" t="s">
        <v>41</v>
      </c>
      <c r="D25" s="30">
        <v>13935.9</v>
      </c>
      <c r="E25" s="30">
        <v>19251.3</v>
      </c>
      <c r="F25" s="11"/>
    </row>
    <row r="26" spans="2:11" x14ac:dyDescent="0.2">
      <c r="B26" s="17" t="s">
        <v>14</v>
      </c>
      <c r="D26" s="30">
        <v>9024.7000000000007</v>
      </c>
      <c r="E26" s="30">
        <v>9655.5</v>
      </c>
      <c r="F26" s="11"/>
    </row>
    <row r="27" spans="2:11" x14ac:dyDescent="0.2">
      <c r="B27" s="17" t="s">
        <v>51</v>
      </c>
      <c r="D27" s="30">
        <v>889.7</v>
      </c>
      <c r="E27" s="30">
        <v>1245.9000000000001</v>
      </c>
      <c r="F27" s="11"/>
    </row>
    <row r="28" spans="2:11" x14ac:dyDescent="0.2">
      <c r="B28" s="17" t="s">
        <v>53</v>
      </c>
      <c r="D28" s="30">
        <f>169.6</f>
        <v>169.6</v>
      </c>
      <c r="E28" s="30">
        <f>(223.9)</f>
        <v>223.9</v>
      </c>
      <c r="F28" s="11"/>
    </row>
    <row r="29" spans="2:11" x14ac:dyDescent="0.2">
      <c r="B29" s="17" t="s">
        <v>39</v>
      </c>
      <c r="D29" s="30">
        <v>63.9</v>
      </c>
      <c r="E29" s="30">
        <v>188.5</v>
      </c>
      <c r="F29" s="11"/>
    </row>
    <row r="30" spans="2:11" x14ac:dyDescent="0.2">
      <c r="B30" s="9" t="s">
        <v>40</v>
      </c>
      <c r="C30" s="9"/>
      <c r="D30" s="31">
        <f>(288+427.9)</f>
        <v>715.9</v>
      </c>
      <c r="E30" s="31">
        <f>(178.9+524.9)</f>
        <v>703.8</v>
      </c>
      <c r="F30" s="11" t="s">
        <v>52</v>
      </c>
    </row>
    <row r="31" spans="2:11" x14ac:dyDescent="0.2">
      <c r="B31" s="3" t="s">
        <v>15</v>
      </c>
      <c r="D31" s="35">
        <f>SUM(D24:D30)</f>
        <v>39373.9</v>
      </c>
      <c r="E31" s="35">
        <f>SUM(E24:E30)</f>
        <v>47369.500000000007</v>
      </c>
      <c r="F31" s="7"/>
    </row>
    <row r="32" spans="2:11" x14ac:dyDescent="0.2">
      <c r="B32" s="2" t="s">
        <v>16</v>
      </c>
      <c r="D32" s="30">
        <f>(26161.8+941.6)</f>
        <v>27103.399999999998</v>
      </c>
      <c r="E32" s="30">
        <f>(24006.2+1052)</f>
        <v>25058.2</v>
      </c>
      <c r="F32" s="11" t="s">
        <v>17</v>
      </c>
    </row>
    <row r="33" spans="2:11" x14ac:dyDescent="0.2">
      <c r="B33" s="2" t="s">
        <v>18</v>
      </c>
      <c r="D33" s="30">
        <v>832.3</v>
      </c>
      <c r="E33" s="30">
        <v>718.1</v>
      </c>
      <c r="F33" s="11"/>
    </row>
    <row r="34" spans="2:11" x14ac:dyDescent="0.2">
      <c r="B34" s="2" t="s">
        <v>41</v>
      </c>
      <c r="D34" s="30">
        <v>5852.8</v>
      </c>
      <c r="E34" s="30">
        <v>7333.6</v>
      </c>
      <c r="F34" s="11"/>
    </row>
    <row r="35" spans="2:11" x14ac:dyDescent="0.2">
      <c r="B35" s="2" t="s">
        <v>54</v>
      </c>
      <c r="D35" s="30">
        <v>463.5</v>
      </c>
      <c r="E35" s="30">
        <v>401.4</v>
      </c>
      <c r="F35" s="11"/>
    </row>
    <row r="36" spans="2:11" ht="13.5" thickBot="1" x14ac:dyDescent="0.25">
      <c r="B36" s="15" t="s">
        <v>19</v>
      </c>
      <c r="C36" s="18"/>
      <c r="D36" s="29">
        <f>SUM(D31:D35)</f>
        <v>73625.900000000009</v>
      </c>
      <c r="E36" s="29">
        <f>SUM(E31:E35)</f>
        <v>80880.800000000017</v>
      </c>
      <c r="F36" s="7"/>
      <c r="G36" s="14"/>
      <c r="H36" s="14"/>
      <c r="I36" s="14"/>
      <c r="J36" s="14"/>
      <c r="K36" s="14"/>
    </row>
    <row r="37" spans="2:11" ht="16.5" thickTop="1" x14ac:dyDescent="0.25">
      <c r="D37" s="37"/>
      <c r="E37" s="37"/>
      <c r="F37" s="7"/>
    </row>
    <row r="38" spans="2:11" x14ac:dyDescent="0.2">
      <c r="B38" s="2" t="s">
        <v>20</v>
      </c>
      <c r="D38" s="30">
        <v>0</v>
      </c>
      <c r="E38" s="30">
        <v>0</v>
      </c>
      <c r="F38" s="11"/>
    </row>
    <row r="39" spans="2:11" x14ac:dyDescent="0.2">
      <c r="B39" s="2" t="s">
        <v>21</v>
      </c>
      <c r="D39" s="30">
        <v>3140.2</v>
      </c>
      <c r="E39" s="30">
        <v>3161.8</v>
      </c>
      <c r="F39" s="11" t="s">
        <v>67</v>
      </c>
    </row>
    <row r="40" spans="2:11" x14ac:dyDescent="0.2">
      <c r="B40" s="2" t="s">
        <v>68</v>
      </c>
      <c r="D40" s="30">
        <f>(52.5+9793.9)</f>
        <v>9846.4</v>
      </c>
      <c r="E40" s="30">
        <f>(107.7+12296)</f>
        <v>12403.7</v>
      </c>
      <c r="F40" s="11" t="s">
        <v>22</v>
      </c>
    </row>
    <row r="41" spans="2:11" x14ac:dyDescent="0.2">
      <c r="B41" s="2" t="s">
        <v>23</v>
      </c>
      <c r="D41" s="30">
        <v>1065.9000000000001</v>
      </c>
      <c r="E41" s="30">
        <v>1411.4</v>
      </c>
      <c r="F41" s="11" t="s">
        <v>67</v>
      </c>
    </row>
    <row r="42" spans="2:11" x14ac:dyDescent="0.2">
      <c r="B42" s="9" t="s">
        <v>24</v>
      </c>
      <c r="C42" s="9"/>
      <c r="D42" s="31">
        <v>874.6</v>
      </c>
      <c r="E42" s="31">
        <f>(1572.6)</f>
        <v>1572.6</v>
      </c>
      <c r="F42" s="11" t="s">
        <v>67</v>
      </c>
    </row>
    <row r="43" spans="2:11" x14ac:dyDescent="0.2">
      <c r="B43" s="3" t="s">
        <v>25</v>
      </c>
      <c r="D43" s="35">
        <f>SUM(D38:D42)</f>
        <v>14927.099999999999</v>
      </c>
      <c r="E43" s="35">
        <f>SUM(E38:E42)</f>
        <v>18549.5</v>
      </c>
      <c r="F43" s="7"/>
    </row>
    <row r="44" spans="2:11" x14ac:dyDescent="0.2">
      <c r="B44" s="2" t="s">
        <v>26</v>
      </c>
      <c r="D44" s="30">
        <v>351.4</v>
      </c>
      <c r="E44" s="30">
        <v>351.4</v>
      </c>
      <c r="F44" s="11" t="s">
        <v>67</v>
      </c>
    </row>
    <row r="45" spans="2:11" x14ac:dyDescent="0.2">
      <c r="B45" s="2" t="s">
        <v>27</v>
      </c>
      <c r="D45" s="30">
        <v>1219.5999999999999</v>
      </c>
      <c r="E45" s="30">
        <v>588.20000000000005</v>
      </c>
      <c r="F45" s="11" t="s">
        <v>67</v>
      </c>
    </row>
    <row r="46" spans="2:11" x14ac:dyDescent="0.2">
      <c r="B46" s="2" t="s">
        <v>42</v>
      </c>
      <c r="D46" s="30">
        <v>6</v>
      </c>
      <c r="E46" s="30">
        <v>5.0999999999999996</v>
      </c>
      <c r="F46" s="11" t="s">
        <v>69</v>
      </c>
    </row>
    <row r="47" spans="2:11" x14ac:dyDescent="0.2">
      <c r="B47" s="2" t="s">
        <v>24</v>
      </c>
      <c r="D47" s="30">
        <v>22915.9</v>
      </c>
      <c r="E47" s="30">
        <v>24649.200000000001</v>
      </c>
      <c r="F47" s="11"/>
    </row>
    <row r="48" spans="2:11" x14ac:dyDescent="0.2">
      <c r="B48" s="2" t="s">
        <v>28</v>
      </c>
      <c r="D48" s="30">
        <v>34205.9</v>
      </c>
      <c r="E48" s="30">
        <v>36737.4</v>
      </c>
      <c r="F48" s="11" t="s">
        <v>67</v>
      </c>
    </row>
    <row r="49" spans="2:5" ht="13.5" thickBot="1" x14ac:dyDescent="0.25">
      <c r="B49" s="15" t="s">
        <v>29</v>
      </c>
      <c r="C49" s="18"/>
      <c r="D49" s="29">
        <f>SUM(D43:D48)</f>
        <v>73625.899999999994</v>
      </c>
      <c r="E49" s="29">
        <f>SUM(E43:E48)</f>
        <v>80880.800000000003</v>
      </c>
    </row>
    <row r="50" spans="2:5" ht="13.5" thickTop="1" x14ac:dyDescent="0.2">
      <c r="B50" s="19" t="s">
        <v>30</v>
      </c>
      <c r="C50" s="20"/>
      <c r="D50" s="21">
        <f>D49-D36</f>
        <v>0</v>
      </c>
      <c r="E50" s="21">
        <f>E49-E36</f>
        <v>0</v>
      </c>
    </row>
    <row r="51" spans="2:5" x14ac:dyDescent="0.2">
      <c r="B51" s="19"/>
      <c r="C51" s="20"/>
      <c r="D51" s="21"/>
      <c r="E51" s="21"/>
    </row>
    <row r="52" spans="2:5" ht="13.5" thickBot="1" x14ac:dyDescent="0.25">
      <c r="B52" s="3"/>
      <c r="D52" s="4"/>
      <c r="E52" s="4"/>
    </row>
    <row r="53" spans="2:5" x14ac:dyDescent="0.2">
      <c r="B53" s="16" t="s">
        <v>31</v>
      </c>
      <c r="C53" s="10"/>
      <c r="D53" s="6">
        <v>43100</v>
      </c>
      <c r="E53" s="6">
        <v>43465</v>
      </c>
    </row>
    <row r="54" spans="2:5" x14ac:dyDescent="0.2">
      <c r="B54" s="19" t="s">
        <v>32</v>
      </c>
      <c r="C54" s="22"/>
      <c r="D54" s="30">
        <v>18177.900000000001</v>
      </c>
      <c r="E54" s="30">
        <v>20524.5</v>
      </c>
    </row>
    <row r="55" spans="2:5" ht="25.5" x14ac:dyDescent="0.2">
      <c r="B55" s="24" t="s">
        <v>33</v>
      </c>
      <c r="C55" s="23"/>
      <c r="D55" s="30">
        <v>-1985.6</v>
      </c>
      <c r="E55" s="30">
        <v>-1659.8</v>
      </c>
    </row>
    <row r="56" spans="2:5" ht="13.5" thickBot="1" x14ac:dyDescent="0.25">
      <c r="B56" s="18" t="s">
        <v>35</v>
      </c>
      <c r="C56" s="18"/>
      <c r="D56" s="38">
        <f>SUM(D54:D55)</f>
        <v>16192.300000000001</v>
      </c>
      <c r="E56" s="38">
        <f>SUM(E54:E55)</f>
        <v>18864.7</v>
      </c>
    </row>
    <row r="57" spans="2:5" ht="13.5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showGridLines="0" tabSelected="1" workbookViewId="0">
      <selection activeCell="C23" sqref="C23:D23"/>
    </sheetView>
  </sheetViews>
  <sheetFormatPr defaultRowHeight="15.75" x14ac:dyDescent="0.25"/>
  <cols>
    <col min="2" max="2" width="27.75" customWidth="1"/>
    <col min="3" max="3" width="13" customWidth="1"/>
    <col min="4" max="4" width="14.375" customWidth="1"/>
  </cols>
  <sheetData>
    <row r="1" spans="1:4" x14ac:dyDescent="0.25">
      <c r="A1" s="50" t="s">
        <v>76</v>
      </c>
    </row>
    <row r="3" spans="1:4" x14ac:dyDescent="0.25">
      <c r="B3" s="50" t="s">
        <v>77</v>
      </c>
      <c r="C3" s="51">
        <v>44182</v>
      </c>
      <c r="D3" s="51">
        <v>44183</v>
      </c>
    </row>
    <row r="5" spans="1:4" x14ac:dyDescent="0.25">
      <c r="A5" t="s">
        <v>80</v>
      </c>
      <c r="B5" t="s">
        <v>78</v>
      </c>
    </row>
    <row r="6" spans="1:4" x14ac:dyDescent="0.25">
      <c r="A6" t="s">
        <v>81</v>
      </c>
      <c r="B6" t="s">
        <v>79</v>
      </c>
    </row>
    <row r="7" spans="1:4" x14ac:dyDescent="0.25">
      <c r="B7" t="s">
        <v>82</v>
      </c>
      <c r="C7" s="32">
        <v>100096</v>
      </c>
      <c r="D7" s="32">
        <v>112922.7</v>
      </c>
    </row>
    <row r="8" spans="1:4" x14ac:dyDescent="0.25">
      <c r="B8" s="50" t="s">
        <v>83</v>
      </c>
      <c r="D8" s="53">
        <f>D7/C7-1</f>
        <v>0.12814398177749364</v>
      </c>
    </row>
    <row r="10" spans="1:4" x14ac:dyDescent="0.25">
      <c r="B10" s="50" t="s">
        <v>84</v>
      </c>
    </row>
    <row r="11" spans="1:4" x14ac:dyDescent="0.25">
      <c r="B11" t="s">
        <v>85</v>
      </c>
    </row>
    <row r="12" spans="1:4" x14ac:dyDescent="0.25">
      <c r="B12" t="s">
        <v>86</v>
      </c>
    </row>
    <row r="13" spans="1:4" x14ac:dyDescent="0.25">
      <c r="B13" s="50" t="s">
        <v>87</v>
      </c>
      <c r="C13" s="54">
        <f>'Reorganized Sheet'!D31/'Reorganized Sheet'!D43</f>
        <v>2.6377461127747521</v>
      </c>
      <c r="D13" s="54">
        <f>'Reorganized Sheet'!E31/'Reorganized Sheet'!E43</f>
        <v>2.5536806922019464</v>
      </c>
    </row>
    <row r="15" spans="1:4" x14ac:dyDescent="0.25">
      <c r="B15" s="50" t="s">
        <v>88</v>
      </c>
    </row>
    <row r="16" spans="1:4" x14ac:dyDescent="0.25">
      <c r="B16" t="s">
        <v>36</v>
      </c>
    </row>
    <row r="17" spans="2:4" x14ac:dyDescent="0.25">
      <c r="B17" t="s">
        <v>89</v>
      </c>
      <c r="C17" s="52">
        <f>'Reorganized Sheet'!D12/'Reorganized Sheet'!D9</f>
        <v>0.21586077365728903</v>
      </c>
      <c r="D17" s="52">
        <f>'Reorganized Sheet'!E12/'Reorganized Sheet'!E9</f>
        <v>0.23521400037370691</v>
      </c>
    </row>
    <row r="19" spans="2:4" x14ac:dyDescent="0.25">
      <c r="B19" s="50" t="s">
        <v>90</v>
      </c>
      <c r="C19" s="52">
        <f>'Reorganized Sheet'!D21/'Reorganized Sheet'!D48</f>
        <v>0.35819843945050417</v>
      </c>
      <c r="D19" s="52">
        <f>'Reorganized Sheet'!E21/'Reorganized Sheet'!E48</f>
        <v>0.43740983303118869</v>
      </c>
    </row>
    <row r="21" spans="2:4" x14ac:dyDescent="0.25">
      <c r="B21" s="50" t="s">
        <v>91</v>
      </c>
      <c r="C21" s="54">
        <f>('Reorganized Sheet'!D38+'Reorganized Sheet'!D44)/'Reorganized Sheet'!D48</f>
        <v>1.0273081544411929E-2</v>
      </c>
      <c r="D21" s="54">
        <f>('Reorganized Sheet'!E38+'Reorganized Sheet'!E44)/'Reorganized Sheet'!E48</f>
        <v>9.5651842536488684E-3</v>
      </c>
    </row>
    <row r="23" spans="2:4" x14ac:dyDescent="0.25">
      <c r="B23" s="50" t="s">
        <v>92</v>
      </c>
      <c r="C23" s="55">
        <f>-('Reorganized Sheet'!D15/'Reorganized Sheet'!D17)</f>
        <v>19.78705114254625</v>
      </c>
      <c r="D23" s="55">
        <f>-('Reorganized Sheet'!E15/'Reorganized Sheet'!E17)</f>
        <v>20.727378293881191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C7" sqref="C7"/>
    </sheetView>
  </sheetViews>
  <sheetFormatPr defaultColWidth="11" defaultRowHeight="15.75" x14ac:dyDescent="0.25"/>
  <cols>
    <col min="1" max="1" width="3.5" customWidth="1"/>
    <col min="2" max="2" width="45" customWidth="1"/>
    <col min="3" max="3" width="19.625" customWidth="1"/>
  </cols>
  <sheetData>
    <row r="2" spans="2:3" ht="23.25" x14ac:dyDescent="0.35">
      <c r="B2" s="45" t="s">
        <v>70</v>
      </c>
      <c r="C2" s="45">
        <v>2018</v>
      </c>
    </row>
    <row r="3" spans="2:3" ht="28.5" x14ac:dyDescent="0.45">
      <c r="B3" s="27" t="s">
        <v>71</v>
      </c>
      <c r="C3" s="46">
        <f>'Reorganized Sheet'!E9/'Reorganized Sheet'!D9-1</f>
        <v>0.12814398177749364</v>
      </c>
    </row>
    <row r="4" spans="2:3" ht="28.5" x14ac:dyDescent="0.45">
      <c r="B4" s="27" t="s">
        <v>72</v>
      </c>
      <c r="C4" s="47">
        <f>'Reorganized Sheet'!E31/'Reorganized Sheet'!E43</f>
        <v>2.5536806922019464</v>
      </c>
    </row>
    <row r="5" spans="2:3" ht="28.5" x14ac:dyDescent="0.45">
      <c r="B5" s="27" t="s">
        <v>73</v>
      </c>
      <c r="C5" s="47">
        <f>('Reorganized Sheet'!E38+'Reorganized Sheet'!E44)/'Reorganized Sheet'!E48</f>
        <v>9.5651842536488684E-3</v>
      </c>
    </row>
    <row r="6" spans="2:3" ht="28.5" x14ac:dyDescent="0.45">
      <c r="B6" s="27" t="s">
        <v>74</v>
      </c>
      <c r="C6" s="48" t="str">
        <f>IF(-('Reorganized Sheet'!E15/'Reorganized Sheet'!E17)&gt;10,"n/m",-('Reorganized Sheet'!E15/'Reorganized Sheet'!E17))</f>
        <v>n/m</v>
      </c>
    </row>
    <row r="7" spans="2:3" ht="28.5" x14ac:dyDescent="0.45">
      <c r="B7" s="27" t="s">
        <v>75</v>
      </c>
      <c r="C7" s="49">
        <f>'Reorganized Sheet'!E21/'Reorganized Sheet'!E48</f>
        <v>0.43740983303118869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Exercise</vt:lpstr>
      <vt:lpstr>Nestle India</vt:lpstr>
      <vt:lpstr>Reorganized Sheet</vt:lpstr>
      <vt:lpstr>My Ratios</vt:lpstr>
      <vt:lpstr>Ratio</vt:lpstr>
      <vt:lpstr>'Nestle India'!Print_Area</vt:lpstr>
      <vt:lpstr>'Nestle India'!Print_Titles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2019-06-07T08:58:06Z</dcterms:created>
  <dcterms:modified xsi:type="dcterms:W3CDTF">2020-07-07T15:23:07Z</dcterms:modified>
</cp:coreProperties>
</file>