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firstSheet="4" activeTab="9"/>
  </bookViews>
  <sheets>
    <sheet name="1" sheetId="2" r:id="rId1"/>
    <sheet name="Sheet2" sheetId="3" r:id="rId2"/>
    <sheet name="Sheet3" sheetId="4" r:id="rId3"/>
    <sheet name="01A.handout_wine" sheetId="1" r:id="rId4"/>
    <sheet name="Dump " sheetId="6" r:id="rId5"/>
    <sheet name="Actual" sheetId="7" r:id="rId6"/>
    <sheet name="Without Constatnt- dump model" sheetId="8" r:id="rId7"/>
    <sheet name="With beta - dump model" sheetId="9" r:id="rId8"/>
    <sheet name="Logistic Regression" sheetId="10" r:id="rId9"/>
    <sheet name="Sheet1" sheetId="11" r:id="rId10"/>
  </sheets>
  <definedNames>
    <definedName name="solver_adj" localSheetId="5" hidden="1">Actual!$Q$2:$Q$3</definedName>
    <definedName name="solver_adj" localSheetId="4" hidden="1">'Dump '!$P$2</definedName>
    <definedName name="solver_adj" localSheetId="9" hidden="1">Sheet1!$K$2</definedName>
    <definedName name="solver_adj" localSheetId="7" hidden="1">'With beta - dump model'!$R$2</definedName>
    <definedName name="solver_cvg" localSheetId="5" hidden="1">0.0001</definedName>
    <definedName name="solver_cvg" localSheetId="4" hidden="1">0.0001</definedName>
    <definedName name="solver_cvg" localSheetId="9" hidden="1">0.0001</definedName>
    <definedName name="solver_cvg" localSheetId="7" hidden="1">0.0001</definedName>
    <definedName name="solver_drv" localSheetId="5" hidden="1">1</definedName>
    <definedName name="solver_drv" localSheetId="4" hidden="1">1</definedName>
    <definedName name="solver_drv" localSheetId="9" hidden="1">1</definedName>
    <definedName name="solver_drv" localSheetId="7" hidden="1">1</definedName>
    <definedName name="solver_est" localSheetId="5" hidden="1">1</definedName>
    <definedName name="solver_est" localSheetId="4" hidden="1">1</definedName>
    <definedName name="solver_est" localSheetId="9" hidden="1">1</definedName>
    <definedName name="solver_est" localSheetId="7" hidden="1">1</definedName>
    <definedName name="solver_itr" localSheetId="5" hidden="1">100</definedName>
    <definedName name="solver_itr" localSheetId="4" hidden="1">100</definedName>
    <definedName name="solver_itr" localSheetId="9" hidden="1">100</definedName>
    <definedName name="solver_itr" localSheetId="7" hidden="1">100</definedName>
    <definedName name="solver_lin" localSheetId="5" hidden="1">2</definedName>
    <definedName name="solver_lin" localSheetId="4" hidden="1">2</definedName>
    <definedName name="solver_lin" localSheetId="9" hidden="1">2</definedName>
    <definedName name="solver_lin" localSheetId="7" hidden="1">2</definedName>
    <definedName name="solver_neg" localSheetId="5" hidden="1">2</definedName>
    <definedName name="solver_neg" localSheetId="4" hidden="1">2</definedName>
    <definedName name="solver_neg" localSheetId="9" hidden="1">2</definedName>
    <definedName name="solver_neg" localSheetId="7" hidden="1">2</definedName>
    <definedName name="solver_num" localSheetId="5" hidden="1">0</definedName>
    <definedName name="solver_num" localSheetId="4" hidden="1">0</definedName>
    <definedName name="solver_num" localSheetId="9" hidden="1">0</definedName>
    <definedName name="solver_num" localSheetId="7" hidden="1">0</definedName>
    <definedName name="solver_nwt" localSheetId="5" hidden="1">1</definedName>
    <definedName name="solver_nwt" localSheetId="4" hidden="1">1</definedName>
    <definedName name="solver_nwt" localSheetId="9" hidden="1">1</definedName>
    <definedName name="solver_nwt" localSheetId="7" hidden="1">1</definedName>
    <definedName name="solver_opt" localSheetId="5" hidden="1">Actual!$Q$5</definedName>
    <definedName name="solver_opt" localSheetId="4" hidden="1">'Dump '!$P$6</definedName>
    <definedName name="solver_opt" localSheetId="9" hidden="1">Sheet1!$K$6</definedName>
    <definedName name="solver_opt" localSheetId="7" hidden="1">'With beta - dump model'!$R$4</definedName>
    <definedName name="solver_pre" localSheetId="5" hidden="1">0.000001</definedName>
    <definedName name="solver_pre" localSheetId="4" hidden="1">0.000001</definedName>
    <definedName name="solver_pre" localSheetId="9" hidden="1">0.000001</definedName>
    <definedName name="solver_pre" localSheetId="7" hidden="1">0.000001</definedName>
    <definedName name="solver_scl" localSheetId="5" hidden="1">2</definedName>
    <definedName name="solver_scl" localSheetId="4" hidden="1">2</definedName>
    <definedName name="solver_scl" localSheetId="9" hidden="1">2</definedName>
    <definedName name="solver_scl" localSheetId="7" hidden="1">2</definedName>
    <definedName name="solver_sho" localSheetId="5" hidden="1">2</definedName>
    <definedName name="solver_sho" localSheetId="4" hidden="1">2</definedName>
    <definedName name="solver_sho" localSheetId="9" hidden="1">2</definedName>
    <definedName name="solver_sho" localSheetId="7" hidden="1">2</definedName>
    <definedName name="solver_tim" localSheetId="5" hidden="1">100</definedName>
    <definedName name="solver_tim" localSheetId="4" hidden="1">100</definedName>
    <definedName name="solver_tim" localSheetId="9" hidden="1">100</definedName>
    <definedName name="solver_tim" localSheetId="7" hidden="1">100</definedName>
    <definedName name="solver_tol" localSheetId="5" hidden="1">0.05</definedName>
    <definedName name="solver_tol" localSheetId="4" hidden="1">0.05</definedName>
    <definedName name="solver_tol" localSheetId="9" hidden="1">0.05</definedName>
    <definedName name="solver_tol" localSheetId="7" hidden="1">0.05</definedName>
    <definedName name="solver_typ" localSheetId="5" hidden="1">2</definedName>
    <definedName name="solver_typ" localSheetId="4" hidden="1">2</definedName>
    <definedName name="solver_typ" localSheetId="9" hidden="1">1</definedName>
    <definedName name="solver_typ" localSheetId="7" hidden="1">2</definedName>
    <definedName name="solver_val" localSheetId="5" hidden="1">0</definedName>
    <definedName name="solver_val" localSheetId="4" hidden="1">0</definedName>
    <definedName name="solver_val" localSheetId="9" hidden="1">0</definedName>
    <definedName name="solver_val" localSheetId="7" hidden="1">0</definedName>
  </definedNames>
  <calcPr calcId="125725"/>
</workbook>
</file>

<file path=xl/calcChain.xml><?xml version="1.0" encoding="utf-8"?>
<calcChain xmlns="http://schemas.openxmlformats.org/spreadsheetml/2006/main">
  <c r="C3" i="11"/>
  <c r="C4"/>
  <c r="C5"/>
  <c r="C6"/>
  <c r="C7"/>
  <c r="C8"/>
  <c r="C9"/>
  <c r="C10"/>
  <c r="C11"/>
  <c r="C2"/>
  <c r="C14" i="10"/>
  <c r="D14"/>
  <c r="E14"/>
  <c r="F14"/>
  <c r="G14"/>
  <c r="H14"/>
  <c r="I14"/>
  <c r="J14"/>
  <c r="K14"/>
  <c r="D13"/>
  <c r="C13"/>
  <c r="D12"/>
  <c r="C12"/>
  <c r="C11"/>
  <c r="D11"/>
  <c r="R6" i="9"/>
  <c r="R5"/>
  <c r="H3"/>
  <c r="I3" s="1"/>
  <c r="J3" s="1"/>
  <c r="H4"/>
  <c r="I4" s="1"/>
  <c r="J4" s="1"/>
  <c r="H5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I20" s="1"/>
  <c r="J20" s="1"/>
  <c r="H21"/>
  <c r="I21" s="1"/>
  <c r="J21" s="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"/>
  <c r="I2" s="1"/>
  <c r="J2" s="1"/>
  <c r="N2" i="8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"/>
  <c r="Q7" i="7"/>
  <c r="H3"/>
  <c r="I3" s="1"/>
  <c r="J3" s="1"/>
  <c r="H4"/>
  <c r="I4" s="1"/>
  <c r="J4" s="1"/>
  <c r="H5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I20" s="1"/>
  <c r="J20" s="1"/>
  <c r="H21"/>
  <c r="I21" s="1"/>
  <c r="J21" s="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"/>
  <c r="I2" s="1"/>
  <c r="J2" s="1"/>
  <c r="H3" i="6"/>
  <c r="I3" s="1"/>
  <c r="J3" s="1"/>
  <c r="H4"/>
  <c r="I4" s="1"/>
  <c r="J4" s="1"/>
  <c r="H5"/>
  <c r="I5" s="1"/>
  <c r="J5" s="1"/>
  <c r="H6"/>
  <c r="I6" s="1"/>
  <c r="J6" s="1"/>
  <c r="H7"/>
  <c r="I7" s="1"/>
  <c r="J7" s="1"/>
  <c r="H8"/>
  <c r="I8" s="1"/>
  <c r="J8" s="1"/>
  <c r="H9"/>
  <c r="I9" s="1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I20" s="1"/>
  <c r="J20" s="1"/>
  <c r="H21"/>
  <c r="I21" s="1"/>
  <c r="J21" s="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"/>
  <c r="I2" s="1"/>
  <c r="J2" s="1"/>
  <c r="I4" i="1"/>
  <c r="I5" s="1"/>
  <c r="K5" i="11" l="1"/>
  <c r="K6" s="1"/>
  <c r="R4" i="9"/>
  <c r="P6" i="6"/>
  <c r="Q5" i="7"/>
</calcChain>
</file>

<file path=xl/sharedStrings.xml><?xml version="1.0" encoding="utf-8"?>
<sst xmlns="http://schemas.openxmlformats.org/spreadsheetml/2006/main" count="169" uniqueCount="66">
  <si>
    <t>Year</t>
  </si>
  <si>
    <t>Price</t>
  </si>
  <si>
    <t>WinterRain</t>
  </si>
  <si>
    <t>AGST</t>
  </si>
  <si>
    <t>HarvestRain</t>
  </si>
  <si>
    <t>Age</t>
  </si>
  <si>
    <t>FrancePop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</si>
  <si>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</si>
  <si>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</si>
  <si>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</si>
  <si>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</si>
  <si>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</si>
  <si>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</si>
  <si>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</si>
  <si>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</si>
  <si>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</si>
  <si>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</si>
  <si>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</si>
  <si>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</si>
  <si>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</si>
  <si>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</si>
  <si>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</si>
  <si>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</si>
  <si>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</si>
  <si>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</si>
  <si>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</si>
  <si>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</si>
  <si>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</si>
  <si>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</si>
  <si>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</si>
  <si>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</si>
  <si>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Parameter</t>
  </si>
  <si>
    <t xml:space="preserve">Alpa </t>
  </si>
  <si>
    <t>Forecasted price</t>
  </si>
  <si>
    <t>Error</t>
  </si>
  <si>
    <t>Square Error</t>
  </si>
  <si>
    <t>Forecast Price</t>
  </si>
  <si>
    <t>Forecast Error</t>
  </si>
  <si>
    <t xml:space="preserve">SuareError </t>
  </si>
  <si>
    <t xml:space="preserve">Alpha </t>
  </si>
  <si>
    <t>beta</t>
  </si>
  <si>
    <t xml:space="preserve">sum of square </t>
  </si>
  <si>
    <t>sum of squares</t>
  </si>
  <si>
    <t>Dump model</t>
  </si>
  <si>
    <t>R square</t>
  </si>
  <si>
    <t>Fore cast error</t>
  </si>
  <si>
    <t>Squeared error</t>
  </si>
  <si>
    <t>sum of squared error</t>
  </si>
  <si>
    <t>Forecast price</t>
  </si>
  <si>
    <t>Error square</t>
  </si>
  <si>
    <t>Sum of square</t>
  </si>
  <si>
    <t>dump model</t>
  </si>
  <si>
    <t>R2</t>
  </si>
  <si>
    <t>Trial</t>
  </si>
  <si>
    <t>Outocme</t>
  </si>
  <si>
    <t>H</t>
  </si>
  <si>
    <t>T</t>
  </si>
  <si>
    <t>P(h)</t>
  </si>
  <si>
    <t>Joint Likelihhod</t>
  </si>
  <si>
    <t>Outcome</t>
  </si>
  <si>
    <t>Likelihoood</t>
  </si>
  <si>
    <t>P</t>
  </si>
  <si>
    <t>Maximisaiton</t>
  </si>
  <si>
    <t>joint Like</t>
  </si>
  <si>
    <t>Log</t>
  </si>
  <si>
    <t>Use Solver - Maximize log(l) by changing p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</si>
</sst>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11" fontId="0" fillId="0" borderId="0" xfId="0" applyNumberFormat="1" applyFill="1" applyBorder="1" applyAlignme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21"/>
    </sheetView>
  </sheetViews>
  <sheetFormatPr defaultRowHeight="15"/>
  <cols>
    <col min="1" max="1" width="21.42578125" customWidth="1"/>
    <col min="2" max="2" width="19.140625" customWidth="1"/>
    <col min="3" max="3" width="14.28515625" customWidth="1"/>
    <col min="4" max="4" width="17.28515625" customWidth="1"/>
  </cols>
  <sheetData>
    <row r="1" spans="1:9">
      <c r="A1" t="s">
        <v>7</v>
      </c>
    </row>
    <row r="2" spans="1:9" ht="15.75" thickBot="1"/>
    <row r="3" spans="1:9">
      <c r="A3" s="4" t="s">
        <v>8</v>
      </c>
      <c r="B3" s="4"/>
    </row>
    <row r="4" spans="1:9">
      <c r="A4" s="1" t="s">
        <v>9</v>
      </c>
      <c r="B4" s="1">
        <v>0.65956286114359075</v>
      </c>
    </row>
    <row r="5" spans="1:9">
      <c r="A5" s="1" t="s">
        <v>10</v>
      </c>
      <c r="B5" s="1">
        <v>0.43502316779991951</v>
      </c>
    </row>
    <row r="6" spans="1:9">
      <c r="A6" s="1" t="s">
        <v>11</v>
      </c>
      <c r="B6" s="1">
        <v>0.41045895770426383</v>
      </c>
    </row>
    <row r="7" spans="1:9">
      <c r="A7" s="1" t="s">
        <v>12</v>
      </c>
      <c r="B7" s="1">
        <v>0.49934196468605246</v>
      </c>
    </row>
    <row r="8" spans="1:9" ht="15.75" thickBot="1">
      <c r="A8" s="2" t="s">
        <v>13</v>
      </c>
      <c r="B8" s="2">
        <v>25</v>
      </c>
    </row>
    <row r="10" spans="1:9" ht="15.75" thickBot="1">
      <c r="A10" t="s">
        <v>14</v>
      </c>
    </row>
    <row r="11" spans="1:9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>
      <c r="A12" s="1" t="s">
        <v>15</v>
      </c>
      <c r="B12" s="1">
        <v>1</v>
      </c>
      <c r="C12" s="1">
        <v>4.4157625785798817</v>
      </c>
      <c r="D12" s="1">
        <v>4.4157625785798817</v>
      </c>
      <c r="E12" s="1">
        <v>17.709633898500808</v>
      </c>
      <c r="F12" s="1">
        <v>3.3504948933642541E-4</v>
      </c>
    </row>
    <row r="13" spans="1:9">
      <c r="A13" s="1" t="s">
        <v>16</v>
      </c>
      <c r="B13" s="1">
        <v>23</v>
      </c>
      <c r="C13" s="1">
        <v>5.7348751470201176</v>
      </c>
      <c r="D13" s="1">
        <v>0.24934239769652686</v>
      </c>
      <c r="E13" s="1"/>
      <c r="F13" s="1"/>
    </row>
    <row r="14" spans="1:9" ht="15.75" thickBot="1">
      <c r="A14" s="2" t="s">
        <v>17</v>
      </c>
      <c r="B14" s="2">
        <v>24</v>
      </c>
      <c r="C14" s="2">
        <v>10.150637725599999</v>
      </c>
      <c r="D14" s="2"/>
      <c r="E14" s="2"/>
      <c r="F14" s="2"/>
    </row>
    <row r="15" spans="1:9" ht="15.75" thickBot="1"/>
    <row r="16" spans="1:9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>
      <c r="A17" s="1" t="s">
        <v>18</v>
      </c>
      <c r="B17" s="1">
        <v>-3.4177613134854639</v>
      </c>
      <c r="C17" s="1">
        <v>2.4935130271168817</v>
      </c>
      <c r="D17" s="1">
        <v>-1.3706611019543147</v>
      </c>
      <c r="E17" s="1">
        <v>0.18370993846365713</v>
      </c>
      <c r="F17" s="1">
        <v>-8.5759859842651682</v>
      </c>
      <c r="G17" s="1">
        <v>1.7404633572942405</v>
      </c>
      <c r="H17" s="1">
        <v>-8.5759859842651682</v>
      </c>
      <c r="I17" s="1">
        <v>1.7404633572942405</v>
      </c>
    </row>
    <row r="18" spans="1:9" ht="15.75" thickBot="1">
      <c r="A18" s="2" t="s">
        <v>3</v>
      </c>
      <c r="B18" s="2">
        <v>0.63509430745642714</v>
      </c>
      <c r="C18" s="2">
        <v>0.15091535455299246</v>
      </c>
      <c r="D18" s="2">
        <v>4.2082815849822621</v>
      </c>
      <c r="E18" s="2">
        <v>3.3504948933642422E-4</v>
      </c>
      <c r="F18" s="2">
        <v>0.32290211251337569</v>
      </c>
      <c r="G18" s="2">
        <v>0.94728650239947854</v>
      </c>
      <c r="H18" s="2">
        <v>0.32290211251337569</v>
      </c>
      <c r="I18" s="2">
        <v>0.94728650239947854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1"/>
  <sheetViews>
    <sheetView tabSelected="1" workbookViewId="0">
      <selection activeCell="D9" sqref="D9"/>
    </sheetView>
  </sheetViews>
  <sheetFormatPr defaultRowHeight="15"/>
  <cols>
    <col min="1" max="1" width="13.7109375" customWidth="1"/>
    <col min="2" max="2" width="17.7109375" customWidth="1"/>
    <col min="3" max="3" width="15.85546875" customWidth="1"/>
  </cols>
  <sheetData>
    <row r="1" spans="1:11">
      <c r="A1" t="s">
        <v>53</v>
      </c>
      <c r="B1" t="s">
        <v>59</v>
      </c>
      <c r="C1" t="s">
        <v>60</v>
      </c>
    </row>
    <row r="2" spans="1:11">
      <c r="A2">
        <v>1</v>
      </c>
      <c r="B2" t="s">
        <v>56</v>
      </c>
      <c r="C2">
        <f>IF(B2="H", $K$2,1-$K$2)</f>
        <v>0.30000000244140657</v>
      </c>
      <c r="J2" t="s">
        <v>61</v>
      </c>
      <c r="K2">
        <v>0.69999999755859343</v>
      </c>
    </row>
    <row r="3" spans="1:11">
      <c r="A3">
        <v>2</v>
      </c>
      <c r="B3" t="s">
        <v>56</v>
      </c>
      <c r="C3">
        <f t="shared" ref="C3:C11" si="0">IF(B3="H", $K$2,1-$K$2)</f>
        <v>0.30000000244140657</v>
      </c>
    </row>
    <row r="4" spans="1:11">
      <c r="A4">
        <v>3</v>
      </c>
      <c r="B4" t="s">
        <v>56</v>
      </c>
      <c r="C4">
        <f t="shared" si="0"/>
        <v>0.30000000244140657</v>
      </c>
      <c r="J4" t="s">
        <v>62</v>
      </c>
    </row>
    <row r="5" spans="1:11">
      <c r="A5">
        <v>4</v>
      </c>
      <c r="B5" t="s">
        <v>55</v>
      </c>
      <c r="C5">
        <f t="shared" si="0"/>
        <v>0.69999999755859343</v>
      </c>
      <c r="J5" t="s">
        <v>63</v>
      </c>
      <c r="K5">
        <f>PRODUCT(C2:C11)</f>
        <v>2.2235660999999993E-3</v>
      </c>
    </row>
    <row r="6" spans="1:11">
      <c r="A6">
        <v>5</v>
      </c>
      <c r="B6" t="s">
        <v>55</v>
      </c>
      <c r="C6">
        <f t="shared" si="0"/>
        <v>0.69999999755859343</v>
      </c>
      <c r="J6" t="s">
        <v>64</v>
      </c>
      <c r="K6">
        <f>LN(K5)</f>
        <v>-6.1086430205489348</v>
      </c>
    </row>
    <row r="7" spans="1:11">
      <c r="A7">
        <v>6</v>
      </c>
      <c r="B7" t="s">
        <v>55</v>
      </c>
      <c r="C7">
        <f t="shared" si="0"/>
        <v>0.69999999755859343</v>
      </c>
    </row>
    <row r="8" spans="1:11">
      <c r="A8">
        <v>7</v>
      </c>
      <c r="B8" t="s">
        <v>55</v>
      </c>
      <c r="C8">
        <f t="shared" si="0"/>
        <v>0.69999999755859343</v>
      </c>
    </row>
    <row r="9" spans="1:11">
      <c r="A9">
        <v>8</v>
      </c>
      <c r="B9" t="s">
        <v>55</v>
      </c>
      <c r="C9">
        <f t="shared" si="0"/>
        <v>0.69999999755859343</v>
      </c>
    </row>
    <row r="10" spans="1:11">
      <c r="A10">
        <v>9</v>
      </c>
      <c r="B10" t="s">
        <v>55</v>
      </c>
      <c r="C10">
        <f t="shared" si="0"/>
        <v>0.69999999755859343</v>
      </c>
      <c r="J10" t="s">
        <v>65</v>
      </c>
    </row>
    <row r="11" spans="1:11">
      <c r="A11">
        <v>10</v>
      </c>
      <c r="B11" t="s">
        <v>55</v>
      </c>
      <c r="C11">
        <f t="shared" si="0"/>
        <v>0.69999999755859343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sqref="A1:I21"/>
    </sheetView>
  </sheetViews>
  <sheetFormatPr defaultRowHeight="15"/>
  <cols>
    <col min="1" max="1" width="30.42578125" customWidth="1"/>
    <col min="2" max="2" width="14" customWidth="1"/>
  </cols>
  <sheetData>
    <row r="1" spans="1:9">
      <c r="A1" t="s">
        <v>7</v>
      </c>
    </row>
    <row r="2" spans="1:9" ht="15.75" thickBot="1"/>
    <row r="3" spans="1:9">
      <c r="A3" s="4" t="s">
        <v>8</v>
      </c>
      <c r="B3" s="4"/>
    </row>
    <row r="4" spans="1:9">
      <c r="A4" s="1" t="s">
        <v>9</v>
      </c>
      <c r="B4" s="1">
        <v>0.65956286114359075</v>
      </c>
    </row>
    <row r="5" spans="1:9">
      <c r="A5" s="1" t="s">
        <v>10</v>
      </c>
      <c r="B5" s="1">
        <v>0.43502316779991962</v>
      </c>
    </row>
    <row r="6" spans="1:9">
      <c r="A6" s="1" t="s">
        <v>11</v>
      </c>
      <c r="B6" s="1">
        <v>0.41045895770426394</v>
      </c>
    </row>
    <row r="7" spans="1:9">
      <c r="A7" s="1" t="s">
        <v>12</v>
      </c>
      <c r="B7" s="1">
        <v>0.51858032901671169</v>
      </c>
    </row>
    <row r="8" spans="1:9" ht="15.75" thickBot="1">
      <c r="A8" s="2" t="s">
        <v>13</v>
      </c>
      <c r="B8" s="2">
        <v>25</v>
      </c>
    </row>
    <row r="10" spans="1:9" ht="15.75" thickBot="1">
      <c r="A10" t="s">
        <v>14</v>
      </c>
    </row>
    <row r="11" spans="1:9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>
      <c r="A12" s="1" t="s">
        <v>15</v>
      </c>
      <c r="B12" s="1">
        <v>1</v>
      </c>
      <c r="C12" s="1">
        <v>4.7625731718091409</v>
      </c>
      <c r="D12" s="1">
        <v>4.7625731718091409</v>
      </c>
      <c r="E12" s="1">
        <v>17.709633898500815</v>
      </c>
      <c r="F12" s="1">
        <v>3.3504948933642541E-4</v>
      </c>
    </row>
    <row r="13" spans="1:9">
      <c r="A13" s="1" t="s">
        <v>16</v>
      </c>
      <c r="B13" s="1">
        <v>23</v>
      </c>
      <c r="C13" s="1">
        <v>6.1852878257908603</v>
      </c>
      <c r="D13" s="1">
        <v>0.2689255576430809</v>
      </c>
      <c r="E13" s="1"/>
      <c r="F13" s="1"/>
    </row>
    <row r="14" spans="1:9" ht="15.75" thickBot="1">
      <c r="A14" s="2" t="s">
        <v>17</v>
      </c>
      <c r="B14" s="2">
        <v>24</v>
      </c>
      <c r="C14" s="2">
        <v>10.947860997600001</v>
      </c>
      <c r="D14" s="2"/>
      <c r="E14" s="2"/>
      <c r="F14" s="2"/>
    </row>
    <row r="15" spans="1:9" ht="15.75" thickBot="1"/>
    <row r="16" spans="1:9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>
      <c r="A17" s="1" t="s">
        <v>18</v>
      </c>
      <c r="B17" s="1">
        <v>11.668470421555895</v>
      </c>
      <c r="C17" s="1">
        <v>1.1549850427493114</v>
      </c>
      <c r="D17" s="1">
        <v>10.102702623559887</v>
      </c>
      <c r="E17" s="1">
        <v>6.3019360218398727E-10</v>
      </c>
      <c r="F17" s="1">
        <v>9.2792018365910138</v>
      </c>
      <c r="G17" s="1">
        <v>14.057739006520777</v>
      </c>
      <c r="H17" s="1">
        <v>9.2792018365910138</v>
      </c>
      <c r="I17" s="1">
        <v>14.057739006520777</v>
      </c>
    </row>
    <row r="18" spans="1:9" ht="15.75" thickBot="1">
      <c r="A18" s="2" t="s">
        <v>1</v>
      </c>
      <c r="B18" s="2">
        <v>0.68497412540540825</v>
      </c>
      <c r="C18" s="2">
        <v>0.16276813030996248</v>
      </c>
      <c r="D18" s="2">
        <v>4.2082815849822621</v>
      </c>
      <c r="E18" s="2">
        <v>3.3504948933642422E-4</v>
      </c>
      <c r="F18" s="2">
        <v>0.34826259582807401</v>
      </c>
      <c r="G18" s="2">
        <v>1.0216856549827424</v>
      </c>
      <c r="H18" s="2">
        <v>0.34826259582807401</v>
      </c>
      <c r="I18" s="2">
        <v>1.0216856549827424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G12" sqref="G12"/>
    </sheetView>
  </sheetViews>
  <sheetFormatPr defaultRowHeight="15"/>
  <cols>
    <col min="1" max="1" width="19" customWidth="1"/>
    <col min="6" max="6" width="19.5703125" customWidth="1"/>
  </cols>
  <sheetData>
    <row r="1" spans="1:9">
      <c r="A1" t="s">
        <v>7</v>
      </c>
    </row>
    <row r="2" spans="1:9" ht="15.75" thickBot="1"/>
    <row r="3" spans="1:9">
      <c r="A3" s="4" t="s">
        <v>8</v>
      </c>
      <c r="B3" s="4"/>
    </row>
    <row r="4" spans="1:9">
      <c r="A4" s="1" t="s">
        <v>9</v>
      </c>
      <c r="B4" s="1">
        <v>0.99753296058444696</v>
      </c>
    </row>
    <row r="5" spans="1:9">
      <c r="A5" s="1" t="s">
        <v>10</v>
      </c>
      <c r="B5" s="1">
        <v>0.9950720074523719</v>
      </c>
    </row>
    <row r="6" spans="1:9">
      <c r="A6" s="1" t="s">
        <v>11</v>
      </c>
      <c r="B6" s="1">
        <v>0.95340534078570516</v>
      </c>
    </row>
    <row r="7" spans="1:9">
      <c r="A7" s="1" t="s">
        <v>12</v>
      </c>
      <c r="B7" s="1">
        <v>1.1837980433247655</v>
      </c>
    </row>
    <row r="8" spans="1:9" ht="15.75" thickBot="1">
      <c r="A8" s="2" t="s">
        <v>13</v>
      </c>
      <c r="B8" s="2">
        <v>25</v>
      </c>
    </row>
    <row r="10" spans="1:9" ht="15.75" thickBot="1">
      <c r="A10" t="s">
        <v>14</v>
      </c>
    </row>
    <row r="11" spans="1:9">
      <c r="A11" s="3"/>
      <c r="B11" s="3" t="s">
        <v>19</v>
      </c>
      <c r="C11" s="3" t="s">
        <v>20</v>
      </c>
      <c r="D11" s="3" t="s">
        <v>21</v>
      </c>
      <c r="E11" s="3" t="s">
        <v>22</v>
      </c>
      <c r="F11" s="3" t="s">
        <v>23</v>
      </c>
    </row>
    <row r="12" spans="1:9">
      <c r="A12" s="1" t="s">
        <v>15</v>
      </c>
      <c r="B12" s="1">
        <v>1</v>
      </c>
      <c r="C12" s="1">
        <v>6791.2691726428902</v>
      </c>
      <c r="D12" s="1">
        <v>6791.2691726428902</v>
      </c>
      <c r="E12" s="1">
        <v>4846.1372349987341</v>
      </c>
      <c r="F12" s="5">
        <v>2.9612475652289601E-28</v>
      </c>
    </row>
    <row r="13" spans="1:9">
      <c r="A13" s="1" t="s">
        <v>16</v>
      </c>
      <c r="B13" s="1">
        <v>24</v>
      </c>
      <c r="C13" s="1">
        <v>33.633067377109043</v>
      </c>
      <c r="D13" s="1">
        <v>1.4013778073795435</v>
      </c>
      <c r="E13" s="1"/>
      <c r="F13" s="1"/>
    </row>
    <row r="14" spans="1:9" ht="15.75" thickBot="1">
      <c r="A14" s="2" t="s">
        <v>17</v>
      </c>
      <c r="B14" s="2">
        <v>25</v>
      </c>
      <c r="C14" s="2">
        <v>6824.9022400199992</v>
      </c>
      <c r="D14" s="2"/>
      <c r="E14" s="2"/>
      <c r="F14" s="2"/>
    </row>
    <row r="15" spans="1:9" ht="15.75" thickBot="1"/>
    <row r="16" spans="1:9">
      <c r="A16" s="3"/>
      <c r="B16" s="3" t="s">
        <v>24</v>
      </c>
      <c r="C16" s="3" t="s">
        <v>12</v>
      </c>
      <c r="D16" s="3" t="s">
        <v>25</v>
      </c>
      <c r="E16" s="3" t="s">
        <v>26</v>
      </c>
      <c r="F16" s="3" t="s">
        <v>27</v>
      </c>
      <c r="G16" s="3" t="s">
        <v>28</v>
      </c>
      <c r="H16" s="3" t="s">
        <v>29</v>
      </c>
      <c r="I16" s="3" t="s">
        <v>30</v>
      </c>
    </row>
    <row r="17" spans="1:9">
      <c r="A17" s="1" t="s">
        <v>18</v>
      </c>
      <c r="B17" s="1">
        <v>0</v>
      </c>
      <c r="C17" s="1" t="e">
        <v>#N/A</v>
      </c>
      <c r="D17" s="1" t="e">
        <v>#N/A</v>
      </c>
      <c r="E17" s="1" t="e">
        <v>#N/A</v>
      </c>
      <c r="F17" s="1" t="e">
        <v>#N/A</v>
      </c>
      <c r="G17" s="1" t="e">
        <v>#N/A</v>
      </c>
      <c r="H17" s="1" t="e">
        <v>#N/A</v>
      </c>
      <c r="I17" s="1" t="e">
        <v>#N/A</v>
      </c>
    </row>
    <row r="18" spans="1:9" ht="15.75" thickBot="1">
      <c r="A18" s="2" t="s">
        <v>1</v>
      </c>
      <c r="B18" s="2">
        <v>2.3227286802578675</v>
      </c>
      <c r="C18" s="2">
        <v>3.3365729779132054E-2</v>
      </c>
      <c r="D18" s="2">
        <v>69.614202825276521</v>
      </c>
      <c r="E18" s="2">
        <v>3.3139229989902037E-29</v>
      </c>
      <c r="F18" s="2">
        <v>2.2538651990365097</v>
      </c>
      <c r="G18" s="2">
        <v>2.3915921614792253</v>
      </c>
      <c r="H18" s="2">
        <v>2.2538651990365097</v>
      </c>
      <c r="I18" s="2">
        <v>2.3915921614792253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6"/>
  <sheetViews>
    <sheetView workbookViewId="0">
      <selection activeCell="I3" sqref="I3"/>
    </sheetView>
  </sheetViews>
  <sheetFormatPr defaultRowHeight="15"/>
  <cols>
    <col min="3" max="3" width="0" hidden="1" customWidth="1"/>
    <col min="4" max="4" width="16.7109375" customWidth="1"/>
    <col min="5" max="5" width="17.7109375" hidden="1" customWidth="1"/>
    <col min="6" max="6" width="0" hidden="1" customWidth="1"/>
    <col min="7" max="7" width="21.42578125" hidden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</row>
    <row r="3" spans="1:9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</row>
    <row r="4" spans="1:9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I4">
        <f>CORREL(B2:B26,D2:D26)</f>
        <v>0.65956286114359064</v>
      </c>
    </row>
    <row r="5" spans="1:9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I5">
        <f>I4^2</f>
        <v>0.43502316779991945</v>
      </c>
    </row>
    <row r="6" spans="1:9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</row>
    <row r="7" spans="1:9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</row>
    <row r="8" spans="1:9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</row>
    <row r="9" spans="1:9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</row>
    <row r="10" spans="1:9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</row>
    <row r="11" spans="1:9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</row>
    <row r="12" spans="1:9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</row>
    <row r="13" spans="1:9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</row>
    <row r="14" spans="1:9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</row>
    <row r="15" spans="1:9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</row>
    <row r="16" spans="1:9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</row>
    <row r="17" spans="1:7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</row>
    <row r="18" spans="1:7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</row>
    <row r="19" spans="1:7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</row>
    <row r="20" spans="1:7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</row>
    <row r="21" spans="1:7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</row>
    <row r="22" spans="1:7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</row>
    <row r="23" spans="1:7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</row>
    <row r="24" spans="1:7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</row>
    <row r="25" spans="1:7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</row>
    <row r="26" spans="1:7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26"/>
  <sheetViews>
    <sheetView workbookViewId="0">
      <selection activeCell="H2" sqref="H2"/>
    </sheetView>
  </sheetViews>
  <sheetFormatPr defaultRowHeight="15"/>
  <cols>
    <col min="3" max="3" width="0" hidden="1" customWidth="1"/>
    <col min="4" max="4" width="16.7109375" customWidth="1"/>
    <col min="5" max="5" width="17.7109375" hidden="1" customWidth="1"/>
    <col min="6" max="6" width="0" hidden="1" customWidth="1"/>
    <col min="7" max="7" width="21.42578125" hidden="1" customWidth="1"/>
    <col min="8" max="8" width="19.5703125" customWidth="1"/>
    <col min="9" max="9" width="20.28515625" customWidth="1"/>
    <col min="10" max="10" width="18.14062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  <c r="I1" t="s">
        <v>34</v>
      </c>
      <c r="J1" t="s">
        <v>35</v>
      </c>
      <c r="O1" t="s">
        <v>31</v>
      </c>
    </row>
    <row r="2" spans="1:16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  <c r="H2">
        <f>$P$2</f>
        <v>7.0672239980468747</v>
      </c>
      <c r="I2">
        <f>B2-H2</f>
        <v>0.42777600195312537</v>
      </c>
      <c r="J2">
        <f>I2^2</f>
        <v>0.18299230784700032</v>
      </c>
      <c r="O2" t="s">
        <v>32</v>
      </c>
      <c r="P2">
        <v>7.0672239980468747</v>
      </c>
    </row>
    <row r="3" spans="1:16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  <c r="H3">
        <f t="shared" ref="H3:H26" si="0">$P$2</f>
        <v>7.0672239980468747</v>
      </c>
      <c r="I3">
        <f t="shared" ref="I3:I26" si="1">B3-H3</f>
        <v>0.97207600195312605</v>
      </c>
      <c r="J3">
        <f t="shared" ref="J3:J26" si="2">I3^2</f>
        <v>0.94493175357317394</v>
      </c>
    </row>
    <row r="4" spans="1:16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H4">
        <f t="shared" si="0"/>
        <v>7.0672239980468747</v>
      </c>
      <c r="I4">
        <f t="shared" si="1"/>
        <v>0.61857600195312568</v>
      </c>
      <c r="J4">
        <f t="shared" si="2"/>
        <v>0.38263627019231333</v>
      </c>
    </row>
    <row r="5" spans="1:16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H5">
        <f t="shared" si="0"/>
        <v>7.0672239980468747</v>
      </c>
      <c r="I5">
        <f t="shared" si="1"/>
        <v>-8.2723998046875025E-2</v>
      </c>
      <c r="J5">
        <f t="shared" si="2"/>
        <v>6.8432598528593829E-3</v>
      </c>
    </row>
    <row r="6" spans="1:16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  <c r="H6">
        <f t="shared" si="0"/>
        <v>7.0672239980468747</v>
      </c>
      <c r="I6">
        <f t="shared" si="1"/>
        <v>-0.29002399804687506</v>
      </c>
      <c r="J6">
        <f t="shared" si="2"/>
        <v>8.4113919443093793E-2</v>
      </c>
      <c r="O6" t="s">
        <v>42</v>
      </c>
      <c r="P6">
        <f>SUM(J2:J26)</f>
        <v>10.150637725599998</v>
      </c>
    </row>
    <row r="7" spans="1:16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  <c r="H7">
        <f t="shared" si="0"/>
        <v>7.0672239980468747</v>
      </c>
      <c r="I7">
        <f t="shared" si="1"/>
        <v>1.0084760019531247</v>
      </c>
      <c r="J7">
        <f t="shared" si="2"/>
        <v>1.0170238465153587</v>
      </c>
    </row>
    <row r="8" spans="1:16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  <c r="H8">
        <f t="shared" si="0"/>
        <v>7.0672239980468747</v>
      </c>
      <c r="I8">
        <f t="shared" si="1"/>
        <v>-0.54842399804687503</v>
      </c>
      <c r="J8">
        <f t="shared" si="2"/>
        <v>0.30076888163371879</v>
      </c>
    </row>
    <row r="9" spans="1:16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  <c r="H9">
        <f t="shared" si="0"/>
        <v>7.0672239980468747</v>
      </c>
      <c r="I9">
        <f t="shared" si="1"/>
        <v>1.4264760019531257</v>
      </c>
      <c r="J9">
        <f t="shared" si="2"/>
        <v>2.0348337841481738</v>
      </c>
    </row>
    <row r="10" spans="1:16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  <c r="H10">
        <f t="shared" si="0"/>
        <v>7.0672239980468747</v>
      </c>
      <c r="I10">
        <f t="shared" si="1"/>
        <v>0.32077600195312517</v>
      </c>
      <c r="J10">
        <f t="shared" si="2"/>
        <v>0.10289724342903137</v>
      </c>
    </row>
    <row r="11" spans="1:16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  <c r="H11">
        <f t="shared" si="0"/>
        <v>7.0672239980468747</v>
      </c>
      <c r="I11">
        <f t="shared" si="1"/>
        <v>-0.35452399804687484</v>
      </c>
      <c r="J11">
        <f t="shared" si="2"/>
        <v>0.12568726519114051</v>
      </c>
    </row>
    <row r="12" spans="1:16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  <c r="H12">
        <f t="shared" si="0"/>
        <v>7.0672239980468747</v>
      </c>
      <c r="I12">
        <f t="shared" si="1"/>
        <v>0.24217600195312539</v>
      </c>
      <c r="J12">
        <f t="shared" si="2"/>
        <v>5.8649215922000189E-2</v>
      </c>
    </row>
    <row r="13" spans="1:16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  <c r="H13">
        <f t="shared" si="0"/>
        <v>7.0672239980468747</v>
      </c>
      <c r="I13">
        <f t="shared" si="1"/>
        <v>-0.81542399804687449</v>
      </c>
      <c r="J13">
        <f t="shared" si="2"/>
        <v>0.66491629659074913</v>
      </c>
    </row>
    <row r="14" spans="1:16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  <c r="H14">
        <f t="shared" si="0"/>
        <v>7.0672239980468747</v>
      </c>
      <c r="I14">
        <f t="shared" si="1"/>
        <v>0.67707600195312523</v>
      </c>
      <c r="J14">
        <f t="shared" si="2"/>
        <v>0.45843191242082842</v>
      </c>
    </row>
    <row r="15" spans="1:16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  <c r="H15">
        <f t="shared" si="0"/>
        <v>7.0672239980468747</v>
      </c>
      <c r="I15">
        <f t="shared" si="1"/>
        <v>-0.22742399804687441</v>
      </c>
      <c r="J15">
        <f t="shared" si="2"/>
        <v>5.1721674887624733E-2</v>
      </c>
    </row>
    <row r="16" spans="1:16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  <c r="H16">
        <f t="shared" si="0"/>
        <v>7.0672239980468747</v>
      </c>
      <c r="I16">
        <f t="shared" si="1"/>
        <v>-0.82372399804687468</v>
      </c>
      <c r="J16">
        <f t="shared" si="2"/>
        <v>0.67852122495832756</v>
      </c>
    </row>
    <row r="17" spans="1:10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  <c r="H17">
        <f t="shared" si="0"/>
        <v>7.0672239980468747</v>
      </c>
      <c r="I17">
        <f t="shared" si="1"/>
        <v>-0.72132399804687442</v>
      </c>
      <c r="J17">
        <f t="shared" si="2"/>
        <v>0.52030831015832724</v>
      </c>
    </row>
    <row r="18" spans="1:10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  <c r="H18">
        <f t="shared" si="0"/>
        <v>7.0672239980468747</v>
      </c>
      <c r="I18">
        <f t="shared" si="1"/>
        <v>0.52107600195312553</v>
      </c>
      <c r="J18">
        <f t="shared" si="2"/>
        <v>0.2715201998114537</v>
      </c>
    </row>
    <row r="19" spans="1:10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  <c r="H19">
        <f t="shared" si="0"/>
        <v>7.0672239980468747</v>
      </c>
      <c r="I19">
        <f t="shared" si="1"/>
        <v>0.12617600195312484</v>
      </c>
      <c r="J19">
        <f t="shared" si="2"/>
        <v>1.5920383468874963E-2</v>
      </c>
    </row>
    <row r="20" spans="1:10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  <c r="H20">
        <f t="shared" si="0"/>
        <v>7.0672239980468747</v>
      </c>
      <c r="I20">
        <f t="shared" si="1"/>
        <v>-0.86232399804687443</v>
      </c>
      <c r="J20">
        <f t="shared" si="2"/>
        <v>0.74360267760754595</v>
      </c>
    </row>
    <row r="21" spans="1:10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  <c r="H21">
        <f t="shared" si="0"/>
        <v>7.0672239980468747</v>
      </c>
      <c r="I21">
        <f t="shared" si="1"/>
        <v>-0.43052399804687447</v>
      </c>
      <c r="J21">
        <f t="shared" si="2"/>
        <v>0.18535091289426517</v>
      </c>
    </row>
    <row r="22" spans="1:10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  <c r="H22">
        <f t="shared" si="0"/>
        <v>7.0672239980468747</v>
      </c>
      <c r="I22">
        <f t="shared" si="1"/>
        <v>-0.77312399804687448</v>
      </c>
      <c r="J22">
        <f t="shared" si="2"/>
        <v>0.59772071635598356</v>
      </c>
    </row>
    <row r="23" spans="1:10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  <c r="H23">
        <f t="shared" si="0"/>
        <v>7.0672239980468747</v>
      </c>
      <c r="I23">
        <f t="shared" si="1"/>
        <v>0.22477600195312508</v>
      </c>
      <c r="J23">
        <f t="shared" si="2"/>
        <v>5.0524251054031293E-2</v>
      </c>
    </row>
    <row r="24" spans="1:10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  <c r="H24">
        <f t="shared" si="0"/>
        <v>7.0672239980468747</v>
      </c>
      <c r="I24">
        <f t="shared" si="1"/>
        <v>5.3876001953125474E-2</v>
      </c>
      <c r="J24">
        <f t="shared" si="2"/>
        <v>2.9026235864531799E-3</v>
      </c>
    </row>
    <row r="25" spans="1:10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  <c r="H25">
        <f t="shared" si="0"/>
        <v>7.0672239980468747</v>
      </c>
      <c r="I25">
        <f t="shared" si="1"/>
        <v>-0.80852399804687458</v>
      </c>
      <c r="J25">
        <f t="shared" si="2"/>
        <v>0.65371105541770247</v>
      </c>
    </row>
    <row r="26" spans="1:10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  <c r="H26">
        <f t="shared" si="0"/>
        <v>7.0672239980468747</v>
      </c>
      <c r="I26">
        <f t="shared" si="1"/>
        <v>0.11877600195312521</v>
      </c>
      <c r="J26">
        <f t="shared" si="2"/>
        <v>1.4107738639968804E-2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workbookViewId="0">
      <selection activeCell="H2" sqref="H2"/>
    </sheetView>
  </sheetViews>
  <sheetFormatPr defaultRowHeight="15"/>
  <cols>
    <col min="3" max="3" width="0" hidden="1" customWidth="1"/>
    <col min="4" max="4" width="16.7109375" customWidth="1"/>
    <col min="5" max="5" width="17.7109375" hidden="1" customWidth="1"/>
    <col min="6" max="6" width="0" hidden="1" customWidth="1"/>
    <col min="7" max="7" width="21.42578125" hidden="1" customWidth="1"/>
    <col min="8" max="8" width="19.5703125" customWidth="1"/>
    <col min="9" max="9" width="19.42578125" customWidth="1"/>
    <col min="16" max="16" width="16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36</v>
      </c>
      <c r="I1" t="s">
        <v>37</v>
      </c>
      <c r="J1" t="s">
        <v>38</v>
      </c>
    </row>
    <row r="2" spans="1:17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  <c r="H2">
        <f>$Q$2+($Q$3*D2)</f>
        <v>7.4529095582282725</v>
      </c>
      <c r="I2">
        <f>B2-H2</f>
        <v>4.2090441771727605E-2</v>
      </c>
      <c r="J2">
        <f>I2^2</f>
        <v>1.771605288539192E-3</v>
      </c>
      <c r="P2" t="s">
        <v>39</v>
      </c>
      <c r="Q2">
        <v>-3.4174202486232574</v>
      </c>
    </row>
    <row r="3" spans="1:17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  <c r="H3">
        <f t="shared" ref="H3:H26" si="0">$Q$2+($Q$3*D3)</f>
        <v>7.2094231123627193</v>
      </c>
      <c r="I3">
        <f t="shared" ref="I3:I26" si="1">B3-H3</f>
        <v>0.82987688763728151</v>
      </c>
      <c r="J3">
        <f t="shared" ref="J3:J26" si="2">I3^2</f>
        <v>0.68869564863454114</v>
      </c>
      <c r="P3" t="s">
        <v>40</v>
      </c>
      <c r="Q3">
        <v>0.63507158546048759</v>
      </c>
    </row>
    <row r="4" spans="1:17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H4">
        <f t="shared" si="0"/>
        <v>7.4740574420241046</v>
      </c>
      <c r="I4">
        <f t="shared" si="1"/>
        <v>0.21174255797589581</v>
      </c>
      <c r="J4">
        <f t="shared" si="2"/>
        <v>4.4834910858175599E-2</v>
      </c>
    </row>
    <row r="5" spans="1:17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H5">
        <f t="shared" si="0"/>
        <v>6.828380161086427</v>
      </c>
      <c r="I5">
        <f t="shared" si="1"/>
        <v>0.15611983891357273</v>
      </c>
      <c r="J5">
        <f t="shared" si="2"/>
        <v>2.4373404102399899E-2</v>
      </c>
      <c r="P5" t="s">
        <v>41</v>
      </c>
      <c r="Q5">
        <f>SUM(J2:J26)</f>
        <v>5.7348751816748109</v>
      </c>
    </row>
    <row r="6" spans="1:17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  <c r="H6">
        <f t="shared" si="0"/>
        <v>7.0083594484059279</v>
      </c>
      <c r="I6">
        <f t="shared" si="1"/>
        <v>-0.23115944840592828</v>
      </c>
      <c r="J6">
        <f t="shared" si="2"/>
        <v>5.3434690587333016E-2</v>
      </c>
      <c r="P6" t="s">
        <v>43</v>
      </c>
      <c r="Q6">
        <v>10.15</v>
      </c>
    </row>
    <row r="7" spans="1:17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  <c r="H7">
        <f t="shared" si="0"/>
        <v>7.6857268014580864</v>
      </c>
      <c r="I7">
        <f t="shared" si="1"/>
        <v>0.38997319854191304</v>
      </c>
      <c r="J7">
        <f t="shared" si="2"/>
        <v>0.15207909558101032</v>
      </c>
      <c r="P7" t="s">
        <v>44</v>
      </c>
      <c r="Q7">
        <f>(Q6-Q5)/(Q6)</f>
        <v>0.4349876668300679</v>
      </c>
    </row>
    <row r="8" spans="1:17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  <c r="H8">
        <f t="shared" si="0"/>
        <v>7.0083594484059279</v>
      </c>
      <c r="I8">
        <f t="shared" si="1"/>
        <v>-0.48955944840592824</v>
      </c>
      <c r="J8">
        <f t="shared" si="2"/>
        <v>0.23966845352351671</v>
      </c>
    </row>
    <row r="9" spans="1:17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  <c r="H9">
        <f t="shared" si="0"/>
        <v>7.5904660636390133</v>
      </c>
      <c r="I9">
        <f t="shared" si="1"/>
        <v>0.90323393636098714</v>
      </c>
      <c r="J9">
        <f t="shared" si="2"/>
        <v>0.81583154379416378</v>
      </c>
    </row>
    <row r="10" spans="1:17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  <c r="H10">
        <f t="shared" si="0"/>
        <v>6.9342465943826905</v>
      </c>
      <c r="I10">
        <f t="shared" si="1"/>
        <v>0.45375340561730937</v>
      </c>
      <c r="J10">
        <f t="shared" si="2"/>
        <v>0.20589215310930647</v>
      </c>
    </row>
    <row r="11" spans="1:17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  <c r="H11">
        <f t="shared" si="0"/>
        <v>6.5638093385835887</v>
      </c>
      <c r="I11">
        <f t="shared" si="1"/>
        <v>0.14889066141641116</v>
      </c>
      <c r="J11">
        <f t="shared" si="2"/>
        <v>2.2168429057016388E-2</v>
      </c>
    </row>
    <row r="12" spans="1:17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  <c r="H12">
        <f t="shared" si="0"/>
        <v>7.5481702960473438</v>
      </c>
      <c r="I12">
        <f t="shared" si="1"/>
        <v>-0.23877029604734368</v>
      </c>
      <c r="J12">
        <f t="shared" si="2"/>
        <v>5.7011254274536141E-2</v>
      </c>
    </row>
    <row r="13" spans="1:17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  <c r="H13">
        <f t="shared" si="0"/>
        <v>6.3415342836724182</v>
      </c>
      <c r="I13">
        <f t="shared" si="1"/>
        <v>-8.973428367241798E-2</v>
      </c>
      <c r="J13">
        <f t="shared" si="2"/>
        <v>8.0522416662019806E-3</v>
      </c>
    </row>
    <row r="14" spans="1:17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  <c r="H14">
        <f t="shared" si="0"/>
        <v>7.0824087952706236</v>
      </c>
      <c r="I14">
        <f t="shared" si="1"/>
        <v>0.66189120472937635</v>
      </c>
      <c r="J14">
        <f t="shared" si="2"/>
        <v>0.43809996689810521</v>
      </c>
    </row>
    <row r="15" spans="1:17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  <c r="H15">
        <f t="shared" si="0"/>
        <v>6.8918873196324757</v>
      </c>
      <c r="I15">
        <f t="shared" si="1"/>
        <v>-5.2087319632475371E-2</v>
      </c>
      <c r="J15">
        <f t="shared" si="2"/>
        <v>2.7130888664956541E-3</v>
      </c>
    </row>
    <row r="16" spans="1:17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  <c r="H16">
        <f t="shared" si="0"/>
        <v>6.8707394358366418</v>
      </c>
      <c r="I16">
        <f t="shared" si="1"/>
        <v>-0.62723943583664177</v>
      </c>
      <c r="J16">
        <f t="shared" si="2"/>
        <v>0.39342930986866864</v>
      </c>
    </row>
    <row r="17" spans="1:10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  <c r="H17">
        <f t="shared" si="0"/>
        <v>7.0930144907478123</v>
      </c>
      <c r="I17">
        <f t="shared" si="1"/>
        <v>-0.747114490747812</v>
      </c>
      <c r="J17">
        <f t="shared" si="2"/>
        <v>0.55818006228536243</v>
      </c>
    </row>
    <row r="18" spans="1:10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  <c r="H18">
        <f t="shared" si="0"/>
        <v>7.1671273447710515</v>
      </c>
      <c r="I18">
        <f t="shared" si="1"/>
        <v>0.42117265522894876</v>
      </c>
      <c r="J18">
        <f t="shared" si="2"/>
        <v>0.17738640551260293</v>
      </c>
    </row>
    <row r="19" spans="1:10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  <c r="H19">
        <f t="shared" si="0"/>
        <v>7.2306345033171002</v>
      </c>
      <c r="I19">
        <f t="shared" si="1"/>
        <v>-3.7234503317100653E-2</v>
      </c>
      <c r="J19">
        <f t="shared" si="2"/>
        <v>1.3864082372711795E-3</v>
      </c>
    </row>
    <row r="20" spans="1:10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  <c r="H20">
        <f t="shared" si="0"/>
        <v>6.0980478378068668</v>
      </c>
      <c r="I20">
        <f t="shared" si="1"/>
        <v>0.10685216219313354</v>
      </c>
      <c r="J20">
        <f t="shared" si="2"/>
        <v>1.1417384565347716E-2</v>
      </c>
    </row>
    <row r="21" spans="1:10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  <c r="H21">
        <f t="shared" si="0"/>
        <v>7.4211559789552464</v>
      </c>
      <c r="I21">
        <f t="shared" si="1"/>
        <v>-0.7844559789552461</v>
      </c>
      <c r="J21">
        <f t="shared" si="2"/>
        <v>0.61537118291863346</v>
      </c>
    </row>
    <row r="22" spans="1:10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  <c r="H22">
        <f t="shared" si="0"/>
        <v>6.9342465943826905</v>
      </c>
      <c r="I22">
        <f t="shared" si="1"/>
        <v>-0.64014659438269028</v>
      </c>
      <c r="J22">
        <f t="shared" si="2"/>
        <v>0.40978766229975661</v>
      </c>
    </row>
    <row r="23" spans="1:10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  <c r="H23">
        <f t="shared" si="0"/>
        <v>7.3470431249320072</v>
      </c>
      <c r="I23">
        <f t="shared" si="1"/>
        <v>-5.5043124932007359E-2</v>
      </c>
      <c r="J23">
        <f t="shared" si="2"/>
        <v>3.02974560228057E-3</v>
      </c>
    </row>
    <row r="24" spans="1:10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  <c r="H24">
        <f t="shared" si="0"/>
        <v>7.7915932347543482</v>
      </c>
      <c r="I24">
        <f t="shared" si="1"/>
        <v>-0.67049323475434797</v>
      </c>
      <c r="J24">
        <f t="shared" si="2"/>
        <v>0.44956117785134919</v>
      </c>
    </row>
    <row r="25" spans="1:10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  <c r="H25">
        <f t="shared" si="0"/>
        <v>6.4790907890831591</v>
      </c>
      <c r="I25">
        <f t="shared" si="1"/>
        <v>-0.2203907890831589</v>
      </c>
      <c r="J25">
        <f t="shared" si="2"/>
        <v>4.8572099912697432E-2</v>
      </c>
    </row>
    <row r="26" spans="1:10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  <c r="H26">
        <f t="shared" si="0"/>
        <v>6.6273164971296374</v>
      </c>
      <c r="I26">
        <f t="shared" si="1"/>
        <v>0.5586835028703625</v>
      </c>
      <c r="J26">
        <f t="shared" si="2"/>
        <v>0.31212725637949834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26"/>
  <sheetViews>
    <sheetView workbookViewId="0">
      <selection activeCell="N2" sqref="N2"/>
    </sheetView>
  </sheetViews>
  <sheetFormatPr defaultRowHeight="15"/>
  <cols>
    <col min="3" max="3" width="0" hidden="1" customWidth="1"/>
    <col min="4" max="4" width="16.7109375" customWidth="1"/>
    <col min="5" max="5" width="17.7109375" hidden="1" customWidth="1"/>
    <col min="6" max="6" width="0" hidden="1" customWidth="1"/>
    <col min="7" max="7" width="21.42578125" hidden="1" customWidth="1"/>
    <col min="8" max="8" width="16.5703125" customWidth="1"/>
    <col min="9" max="9" width="16.425781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45</v>
      </c>
      <c r="I1" t="s">
        <v>46</v>
      </c>
    </row>
    <row r="2" spans="1:14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  <c r="H2">
        <f>B2</f>
        <v>7.4950000000000001</v>
      </c>
      <c r="I2">
        <f>H2^2</f>
        <v>56.175025000000005</v>
      </c>
      <c r="M2" t="s">
        <v>47</v>
      </c>
      <c r="N2">
        <f>SUM(I2:I26)</f>
        <v>1258.79201438</v>
      </c>
    </row>
    <row r="3" spans="1:14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  <c r="H3">
        <f t="shared" ref="H3:H26" si="0">B3</f>
        <v>8.0393000000000008</v>
      </c>
      <c r="I3">
        <f t="shared" ref="I3:I26" si="1">H3^2</f>
        <v>64.630344490000013</v>
      </c>
    </row>
    <row r="4" spans="1:14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H4">
        <f t="shared" si="0"/>
        <v>7.6858000000000004</v>
      </c>
      <c r="I4">
        <f t="shared" si="1"/>
        <v>59.071521640000007</v>
      </c>
    </row>
    <row r="5" spans="1:14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H5">
        <f t="shared" si="0"/>
        <v>6.9844999999999997</v>
      </c>
      <c r="I5">
        <f t="shared" si="1"/>
        <v>48.783240249999999</v>
      </c>
    </row>
    <row r="6" spans="1:14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  <c r="H6">
        <f t="shared" si="0"/>
        <v>6.7771999999999997</v>
      </c>
      <c r="I6">
        <f t="shared" si="1"/>
        <v>45.930439839999998</v>
      </c>
    </row>
    <row r="7" spans="1:14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  <c r="H7">
        <f t="shared" si="0"/>
        <v>8.0756999999999994</v>
      </c>
      <c r="I7">
        <f t="shared" si="1"/>
        <v>65.216930489999996</v>
      </c>
    </row>
    <row r="8" spans="1:14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  <c r="H8">
        <f t="shared" si="0"/>
        <v>6.5187999999999997</v>
      </c>
      <c r="I8">
        <f t="shared" si="1"/>
        <v>42.494753439999997</v>
      </c>
    </row>
    <row r="9" spans="1:14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  <c r="H9">
        <f t="shared" si="0"/>
        <v>8.4937000000000005</v>
      </c>
      <c r="I9">
        <f t="shared" si="1"/>
        <v>72.142939690000006</v>
      </c>
    </row>
    <row r="10" spans="1:14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  <c r="H10">
        <f t="shared" si="0"/>
        <v>7.3879999999999999</v>
      </c>
      <c r="I10">
        <f t="shared" si="1"/>
        <v>54.582543999999999</v>
      </c>
    </row>
    <row r="11" spans="1:14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  <c r="H11">
        <f t="shared" si="0"/>
        <v>6.7126999999999999</v>
      </c>
      <c r="I11">
        <f t="shared" si="1"/>
        <v>45.060341289999997</v>
      </c>
    </row>
    <row r="12" spans="1:14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  <c r="H12">
        <f t="shared" si="0"/>
        <v>7.3094000000000001</v>
      </c>
      <c r="I12">
        <f t="shared" si="1"/>
        <v>53.427328360000004</v>
      </c>
    </row>
    <row r="13" spans="1:14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  <c r="H13">
        <f t="shared" si="0"/>
        <v>6.2518000000000002</v>
      </c>
      <c r="I13">
        <f t="shared" si="1"/>
        <v>39.085003240000006</v>
      </c>
    </row>
    <row r="14" spans="1:14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  <c r="H14">
        <f t="shared" si="0"/>
        <v>7.7443</v>
      </c>
      <c r="I14">
        <f t="shared" si="1"/>
        <v>59.974182489999997</v>
      </c>
    </row>
    <row r="15" spans="1:14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  <c r="H15">
        <f t="shared" si="0"/>
        <v>6.8398000000000003</v>
      </c>
      <c r="I15">
        <f t="shared" si="1"/>
        <v>46.782864040000007</v>
      </c>
    </row>
    <row r="16" spans="1:14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  <c r="H16">
        <f t="shared" si="0"/>
        <v>6.2435</v>
      </c>
      <c r="I16">
        <f t="shared" si="1"/>
        <v>38.981292250000003</v>
      </c>
    </row>
    <row r="17" spans="1:9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  <c r="H17">
        <f t="shared" si="0"/>
        <v>6.3459000000000003</v>
      </c>
      <c r="I17">
        <f t="shared" si="1"/>
        <v>40.270446810000003</v>
      </c>
    </row>
    <row r="18" spans="1:9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  <c r="H18">
        <f t="shared" si="0"/>
        <v>7.5883000000000003</v>
      </c>
      <c r="I18">
        <f t="shared" si="1"/>
        <v>57.582296890000002</v>
      </c>
    </row>
    <row r="19" spans="1:9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  <c r="H19">
        <f t="shared" si="0"/>
        <v>7.1933999999999996</v>
      </c>
      <c r="I19">
        <f t="shared" si="1"/>
        <v>51.745003559999994</v>
      </c>
    </row>
    <row r="20" spans="1:9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  <c r="H20">
        <f t="shared" si="0"/>
        <v>6.2049000000000003</v>
      </c>
      <c r="I20">
        <f t="shared" si="1"/>
        <v>38.500784010000004</v>
      </c>
    </row>
    <row r="21" spans="1:9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  <c r="H21">
        <f t="shared" si="0"/>
        <v>6.6367000000000003</v>
      </c>
      <c r="I21">
        <f t="shared" si="1"/>
        <v>44.045786890000002</v>
      </c>
    </row>
    <row r="22" spans="1:9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  <c r="H22">
        <f t="shared" si="0"/>
        <v>6.2941000000000003</v>
      </c>
      <c r="I22">
        <f t="shared" si="1"/>
        <v>39.615694810000001</v>
      </c>
    </row>
    <row r="23" spans="1:9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  <c r="H23">
        <f t="shared" si="0"/>
        <v>7.2919999999999998</v>
      </c>
      <c r="I23">
        <f t="shared" si="1"/>
        <v>53.173263999999996</v>
      </c>
    </row>
    <row r="24" spans="1:9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  <c r="H24">
        <f t="shared" si="0"/>
        <v>7.1211000000000002</v>
      </c>
      <c r="I24">
        <f t="shared" si="1"/>
        <v>50.710065210000003</v>
      </c>
    </row>
    <row r="25" spans="1:9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  <c r="H25">
        <f t="shared" si="0"/>
        <v>6.2587000000000002</v>
      </c>
      <c r="I25">
        <f t="shared" si="1"/>
        <v>39.171325690000003</v>
      </c>
    </row>
    <row r="26" spans="1:9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  <c r="H26">
        <f t="shared" si="0"/>
        <v>7.1859999999999999</v>
      </c>
      <c r="I26">
        <f t="shared" si="1"/>
        <v>51.638596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6"/>
  <sheetViews>
    <sheetView workbookViewId="0">
      <selection activeCell="O8" sqref="O8"/>
    </sheetView>
  </sheetViews>
  <sheetFormatPr defaultRowHeight="15"/>
  <cols>
    <col min="3" max="3" width="0" hidden="1" customWidth="1"/>
    <col min="4" max="4" width="16.7109375" customWidth="1"/>
    <col min="5" max="5" width="17.7109375" hidden="1" customWidth="1"/>
    <col min="6" max="6" width="0" hidden="1" customWidth="1"/>
    <col min="7" max="7" width="21.42578125" hidden="1" customWidth="1"/>
    <col min="8" max="8" width="22" customWidth="1"/>
    <col min="17" max="17" width="16.1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</v>
      </c>
      <c r="I1" t="s">
        <v>34</v>
      </c>
      <c r="J1" t="s">
        <v>49</v>
      </c>
    </row>
    <row r="2" spans="1:18">
      <c r="A2">
        <v>1952</v>
      </c>
      <c r="B2">
        <v>7.4950000000000001</v>
      </c>
      <c r="C2">
        <v>600</v>
      </c>
      <c r="D2">
        <v>17.116700000000002</v>
      </c>
      <c r="E2">
        <v>160</v>
      </c>
      <c r="F2">
        <v>31</v>
      </c>
      <c r="G2">
        <v>43183.569000000003</v>
      </c>
      <c r="H2">
        <f>$R$2*D2</f>
        <v>7.3329051189321222</v>
      </c>
      <c r="I2">
        <f>B2-H2</f>
        <v>0.16209488106787795</v>
      </c>
      <c r="J2">
        <f>I2^2</f>
        <v>2.6274750468409498E-2</v>
      </c>
      <c r="Q2" t="s">
        <v>40</v>
      </c>
      <c r="R2">
        <v>0.42840647548488442</v>
      </c>
    </row>
    <row r="3" spans="1:18">
      <c r="A3">
        <v>1953</v>
      </c>
      <c r="B3">
        <v>8.0393000000000008</v>
      </c>
      <c r="C3">
        <v>690</v>
      </c>
      <c r="D3">
        <v>16.7333</v>
      </c>
      <c r="E3">
        <v>80</v>
      </c>
      <c r="F3">
        <v>30</v>
      </c>
      <c r="G3">
        <v>43495.03</v>
      </c>
      <c r="H3">
        <f t="shared" ref="H3:H26" si="0">$R$2*D3</f>
        <v>7.1686540762312161</v>
      </c>
      <c r="I3">
        <f t="shared" ref="I3:I26" si="1">B3-H3</f>
        <v>0.87064592376878469</v>
      </c>
      <c r="J3">
        <f t="shared" ref="J3:J26" si="2">I3^2</f>
        <v>0.75802432457520041</v>
      </c>
    </row>
    <row r="4" spans="1:18">
      <c r="A4">
        <v>1955</v>
      </c>
      <c r="B4">
        <v>7.6858000000000004</v>
      </c>
      <c r="C4">
        <v>502</v>
      </c>
      <c r="D4">
        <v>17.149999999999999</v>
      </c>
      <c r="E4">
        <v>130</v>
      </c>
      <c r="F4">
        <v>28</v>
      </c>
      <c r="G4">
        <v>44217.857000000004</v>
      </c>
      <c r="H4">
        <f t="shared" si="0"/>
        <v>7.3471710545657674</v>
      </c>
      <c r="I4">
        <f t="shared" si="1"/>
        <v>0.33862894543423305</v>
      </c>
      <c r="J4">
        <f t="shared" si="2"/>
        <v>0.11466956268590078</v>
      </c>
      <c r="Q4" t="s">
        <v>50</v>
      </c>
      <c r="R4">
        <f>SUM(J2:J26)</f>
        <v>6.2033176658784299</v>
      </c>
    </row>
    <row r="5" spans="1:18">
      <c r="A5">
        <v>1957</v>
      </c>
      <c r="B5">
        <v>6.9844999999999997</v>
      </c>
      <c r="C5">
        <v>420</v>
      </c>
      <c r="D5">
        <v>16.133299999999998</v>
      </c>
      <c r="E5">
        <v>110</v>
      </c>
      <c r="F5">
        <v>26</v>
      </c>
      <c r="G5">
        <v>45152.252</v>
      </c>
      <c r="H5">
        <f t="shared" si="0"/>
        <v>6.9116101909402854</v>
      </c>
      <c r="I5">
        <f t="shared" si="1"/>
        <v>7.2889809059714317E-2</v>
      </c>
      <c r="J5">
        <f t="shared" si="2"/>
        <v>5.3129242647616112E-3</v>
      </c>
      <c r="Q5" t="s">
        <v>51</v>
      </c>
      <c r="R5">
        <f>'Without Constatnt- dump model'!N2</f>
        <v>1258.79201438</v>
      </c>
    </row>
    <row r="6" spans="1:18">
      <c r="A6">
        <v>1958</v>
      </c>
      <c r="B6">
        <v>6.7771999999999997</v>
      </c>
      <c r="C6">
        <v>582</v>
      </c>
      <c r="D6">
        <v>16.416699999999999</v>
      </c>
      <c r="E6">
        <v>187</v>
      </c>
      <c r="F6">
        <v>25</v>
      </c>
      <c r="G6">
        <v>45653.805</v>
      </c>
      <c r="H6">
        <f t="shared" si="0"/>
        <v>7.0330205860927011</v>
      </c>
      <c r="I6">
        <f t="shared" si="1"/>
        <v>-0.25582058609270142</v>
      </c>
      <c r="J6">
        <f t="shared" si="2"/>
        <v>6.5444172268813258E-2</v>
      </c>
      <c r="Q6" t="s">
        <v>52</v>
      </c>
      <c r="R6">
        <f>(R5-R4)/R5</f>
        <v>0.99507200745237201</v>
      </c>
    </row>
    <row r="7" spans="1:18">
      <c r="A7">
        <v>1959</v>
      </c>
      <c r="B7">
        <v>8.0756999999999994</v>
      </c>
      <c r="C7">
        <v>485</v>
      </c>
      <c r="D7">
        <v>17.4833</v>
      </c>
      <c r="E7">
        <v>187</v>
      </c>
      <c r="F7">
        <v>24</v>
      </c>
      <c r="G7">
        <v>46128.637999999999</v>
      </c>
      <c r="H7">
        <f t="shared" si="0"/>
        <v>7.4899589328448801</v>
      </c>
      <c r="I7">
        <f t="shared" si="1"/>
        <v>0.58574106715511931</v>
      </c>
      <c r="J7">
        <f t="shared" si="2"/>
        <v>0.343092597752018</v>
      </c>
    </row>
    <row r="8" spans="1:18">
      <c r="A8">
        <v>1960</v>
      </c>
      <c r="B8">
        <v>6.5187999999999997</v>
      </c>
      <c r="C8">
        <v>763</v>
      </c>
      <c r="D8">
        <v>16.416699999999999</v>
      </c>
      <c r="E8">
        <v>290</v>
      </c>
      <c r="F8">
        <v>23</v>
      </c>
      <c r="G8">
        <v>46583.995000000003</v>
      </c>
      <c r="H8">
        <f t="shared" si="0"/>
        <v>7.0330205860927011</v>
      </c>
      <c r="I8">
        <f t="shared" si="1"/>
        <v>-0.51422058609270138</v>
      </c>
      <c r="J8">
        <f t="shared" si="2"/>
        <v>0.26442281116152133</v>
      </c>
    </row>
    <row r="9" spans="1:18">
      <c r="A9">
        <v>1961</v>
      </c>
      <c r="B9">
        <v>8.4937000000000005</v>
      </c>
      <c r="C9">
        <v>830</v>
      </c>
      <c r="D9">
        <v>17.333300000000001</v>
      </c>
      <c r="E9">
        <v>38</v>
      </c>
      <c r="F9">
        <v>22</v>
      </c>
      <c r="G9">
        <v>47128.004999999997</v>
      </c>
      <c r="H9">
        <f t="shared" si="0"/>
        <v>7.4256979615221477</v>
      </c>
      <c r="I9">
        <f t="shared" si="1"/>
        <v>1.0680020384778528</v>
      </c>
      <c r="J9">
        <f t="shared" si="2"/>
        <v>1.140628354192849</v>
      </c>
    </row>
    <row r="10" spans="1:18">
      <c r="A10">
        <v>1962</v>
      </c>
      <c r="B10">
        <v>7.3879999999999999</v>
      </c>
      <c r="C10">
        <v>697</v>
      </c>
      <c r="D10">
        <v>16.3</v>
      </c>
      <c r="E10">
        <v>52</v>
      </c>
      <c r="F10">
        <v>21</v>
      </c>
      <c r="G10">
        <v>48088.673000000003</v>
      </c>
      <c r="H10">
        <f t="shared" si="0"/>
        <v>6.9830255504036165</v>
      </c>
      <c r="I10">
        <f t="shared" si="1"/>
        <v>0.4049744495963834</v>
      </c>
      <c r="J10">
        <f t="shared" si="2"/>
        <v>0.16400430482589368</v>
      </c>
    </row>
    <row r="11" spans="1:18">
      <c r="A11">
        <v>1963</v>
      </c>
      <c r="B11">
        <v>6.7126999999999999</v>
      </c>
      <c r="C11">
        <v>608</v>
      </c>
      <c r="D11">
        <v>15.716699999999999</v>
      </c>
      <c r="E11">
        <v>155</v>
      </c>
      <c r="F11">
        <v>20</v>
      </c>
      <c r="G11">
        <v>48798.99</v>
      </c>
      <c r="H11">
        <f t="shared" si="0"/>
        <v>6.7331360532532827</v>
      </c>
      <c r="I11">
        <f t="shared" si="1"/>
        <v>-2.0436053253282793E-2</v>
      </c>
      <c r="J11">
        <f t="shared" si="2"/>
        <v>4.1763227257101023E-4</v>
      </c>
    </row>
    <row r="12" spans="1:18">
      <c r="A12">
        <v>1964</v>
      </c>
      <c r="B12">
        <v>7.3094000000000001</v>
      </c>
      <c r="C12">
        <v>402</v>
      </c>
      <c r="D12">
        <v>17.2667</v>
      </c>
      <c r="E12">
        <v>96</v>
      </c>
      <c r="F12">
        <v>19</v>
      </c>
      <c r="G12">
        <v>49356.942999999999</v>
      </c>
      <c r="H12">
        <f t="shared" si="0"/>
        <v>7.3971660902548537</v>
      </c>
      <c r="I12">
        <f t="shared" si="1"/>
        <v>-8.7766090254853601E-2</v>
      </c>
      <c r="J12">
        <f t="shared" si="2"/>
        <v>7.7028865986231085E-3</v>
      </c>
    </row>
    <row r="13" spans="1:18">
      <c r="A13">
        <v>1965</v>
      </c>
      <c r="B13">
        <v>6.2518000000000002</v>
      </c>
      <c r="C13">
        <v>602</v>
      </c>
      <c r="D13">
        <v>15.3667</v>
      </c>
      <c r="E13">
        <v>267</v>
      </c>
      <c r="F13">
        <v>18</v>
      </c>
      <c r="G13">
        <v>49801.821000000004</v>
      </c>
      <c r="H13">
        <f t="shared" si="0"/>
        <v>6.583193786833573</v>
      </c>
      <c r="I13">
        <f t="shared" si="1"/>
        <v>-0.33139378683357279</v>
      </c>
      <c r="J13">
        <f t="shared" si="2"/>
        <v>0.10982184195189548</v>
      </c>
    </row>
    <row r="14" spans="1:18">
      <c r="A14">
        <v>1966</v>
      </c>
      <c r="B14">
        <v>7.7443</v>
      </c>
      <c r="C14">
        <v>819</v>
      </c>
      <c r="D14">
        <v>16.533300000000001</v>
      </c>
      <c r="E14">
        <v>86</v>
      </c>
      <c r="F14">
        <v>17</v>
      </c>
      <c r="G14">
        <v>50254.966</v>
      </c>
      <c r="H14">
        <f t="shared" si="0"/>
        <v>7.0829727811342398</v>
      </c>
      <c r="I14">
        <f t="shared" si="1"/>
        <v>0.66132721886576018</v>
      </c>
      <c r="J14">
        <f t="shared" si="2"/>
        <v>0.43735369041272104</v>
      </c>
    </row>
    <row r="15" spans="1:18">
      <c r="A15">
        <v>1967</v>
      </c>
      <c r="B15">
        <v>6.8398000000000003</v>
      </c>
      <c r="C15">
        <v>714</v>
      </c>
      <c r="D15">
        <v>16.2333</v>
      </c>
      <c r="E15">
        <v>118</v>
      </c>
      <c r="F15">
        <v>16</v>
      </c>
      <c r="G15">
        <v>50650.406000000003</v>
      </c>
      <c r="H15">
        <f t="shared" si="0"/>
        <v>6.954450838488774</v>
      </c>
      <c r="I15">
        <f t="shared" si="1"/>
        <v>-0.11465083848877367</v>
      </c>
      <c r="J15">
        <f t="shared" si="2"/>
        <v>1.3144814766178865E-2</v>
      </c>
    </row>
    <row r="16" spans="1:18">
      <c r="A16">
        <v>1968</v>
      </c>
      <c r="B16">
        <v>6.2435</v>
      </c>
      <c r="C16">
        <v>610</v>
      </c>
      <c r="D16">
        <v>16.2</v>
      </c>
      <c r="E16">
        <v>292</v>
      </c>
      <c r="F16">
        <v>15</v>
      </c>
      <c r="G16">
        <v>51034.413</v>
      </c>
      <c r="H16">
        <f t="shared" si="0"/>
        <v>6.940184902855127</v>
      </c>
      <c r="I16">
        <f t="shared" si="1"/>
        <v>-0.69668490285512696</v>
      </c>
      <c r="J16">
        <f t="shared" si="2"/>
        <v>0.48536985386625769</v>
      </c>
    </row>
    <row r="17" spans="1:10">
      <c r="A17">
        <v>1969</v>
      </c>
      <c r="B17">
        <v>6.3459000000000003</v>
      </c>
      <c r="C17">
        <v>575</v>
      </c>
      <c r="D17">
        <v>16.55</v>
      </c>
      <c r="E17">
        <v>244</v>
      </c>
      <c r="F17">
        <v>14</v>
      </c>
      <c r="G17">
        <v>51470.275999999998</v>
      </c>
      <c r="H17">
        <f t="shared" si="0"/>
        <v>7.0901271692748375</v>
      </c>
      <c r="I17">
        <f t="shared" si="1"/>
        <v>-0.74422716927483723</v>
      </c>
      <c r="J17">
        <f t="shared" si="2"/>
        <v>0.5538740794868372</v>
      </c>
    </row>
    <row r="18" spans="1:10">
      <c r="A18">
        <v>1970</v>
      </c>
      <c r="B18">
        <v>7.5883000000000003</v>
      </c>
      <c r="C18">
        <v>622</v>
      </c>
      <c r="D18">
        <v>16.666699999999999</v>
      </c>
      <c r="E18">
        <v>89</v>
      </c>
      <c r="F18">
        <v>13</v>
      </c>
      <c r="G18">
        <v>51918.389000000003</v>
      </c>
      <c r="H18">
        <f t="shared" si="0"/>
        <v>7.140122204963923</v>
      </c>
      <c r="I18">
        <f t="shared" si="1"/>
        <v>0.44817779503607724</v>
      </c>
      <c r="J18">
        <f t="shared" si="2"/>
        <v>0.20086333596340006</v>
      </c>
    </row>
    <row r="19" spans="1:10">
      <c r="A19">
        <v>1971</v>
      </c>
      <c r="B19">
        <v>7.1933999999999996</v>
      </c>
      <c r="C19">
        <v>551</v>
      </c>
      <c r="D19">
        <v>16.7667</v>
      </c>
      <c r="E19">
        <v>112</v>
      </c>
      <c r="F19">
        <v>12</v>
      </c>
      <c r="G19">
        <v>52431.646999999997</v>
      </c>
      <c r="H19">
        <f t="shared" si="0"/>
        <v>7.1829628525124116</v>
      </c>
      <c r="I19">
        <f t="shared" si="1"/>
        <v>1.043714748758795E-2</v>
      </c>
      <c r="J19">
        <f t="shared" si="2"/>
        <v>1.0893404767766345E-4</v>
      </c>
    </row>
    <row r="20" spans="1:10">
      <c r="A20">
        <v>1972</v>
      </c>
      <c r="B20">
        <v>6.2049000000000003</v>
      </c>
      <c r="C20">
        <v>536</v>
      </c>
      <c r="D20">
        <v>14.9833</v>
      </c>
      <c r="E20">
        <v>158</v>
      </c>
      <c r="F20">
        <v>11</v>
      </c>
      <c r="G20">
        <v>52894.182999999997</v>
      </c>
      <c r="H20">
        <f t="shared" si="0"/>
        <v>6.4189427441326687</v>
      </c>
      <c r="I20">
        <f t="shared" si="1"/>
        <v>-0.21404274413266844</v>
      </c>
      <c r="J20">
        <f t="shared" si="2"/>
        <v>4.5814296315842967E-2</v>
      </c>
    </row>
    <row r="21" spans="1:10">
      <c r="A21">
        <v>1973</v>
      </c>
      <c r="B21">
        <v>6.6367000000000003</v>
      </c>
      <c r="C21">
        <v>376</v>
      </c>
      <c r="D21">
        <v>17.066700000000001</v>
      </c>
      <c r="E21">
        <v>123</v>
      </c>
      <c r="F21">
        <v>10</v>
      </c>
      <c r="G21">
        <v>53332.805</v>
      </c>
      <c r="H21">
        <f t="shared" si="0"/>
        <v>7.3114847951578774</v>
      </c>
      <c r="I21">
        <f t="shared" si="1"/>
        <v>-0.67478479515787715</v>
      </c>
      <c r="J21">
        <f t="shared" si="2"/>
        <v>0.45533451977625822</v>
      </c>
    </row>
    <row r="22" spans="1:10">
      <c r="A22">
        <v>1974</v>
      </c>
      <c r="B22">
        <v>6.2941000000000003</v>
      </c>
      <c r="C22">
        <v>574</v>
      </c>
      <c r="D22">
        <v>16.3</v>
      </c>
      <c r="E22">
        <v>184</v>
      </c>
      <c r="F22">
        <v>9</v>
      </c>
      <c r="G22">
        <v>53689.61</v>
      </c>
      <c r="H22">
        <f t="shared" si="0"/>
        <v>6.9830255504036165</v>
      </c>
      <c r="I22">
        <f t="shared" si="1"/>
        <v>-0.68892555040361625</v>
      </c>
      <c r="J22">
        <f t="shared" si="2"/>
        <v>0.47461841399892557</v>
      </c>
    </row>
    <row r="23" spans="1:10">
      <c r="A23">
        <v>1975</v>
      </c>
      <c r="B23">
        <v>7.2919999999999998</v>
      </c>
      <c r="C23">
        <v>572</v>
      </c>
      <c r="D23">
        <v>16.95</v>
      </c>
      <c r="E23">
        <v>171</v>
      </c>
      <c r="F23">
        <v>8</v>
      </c>
      <c r="G23">
        <v>53955.042000000001</v>
      </c>
      <c r="H23">
        <f t="shared" si="0"/>
        <v>7.2614897594687902</v>
      </c>
      <c r="I23">
        <f t="shared" si="1"/>
        <v>3.0510240531209654E-2</v>
      </c>
      <c r="J23">
        <f t="shared" si="2"/>
        <v>9.308747772722683E-4</v>
      </c>
    </row>
    <row r="24" spans="1:10">
      <c r="A24">
        <v>1976</v>
      </c>
      <c r="B24">
        <v>7.1211000000000002</v>
      </c>
      <c r="C24">
        <v>418</v>
      </c>
      <c r="D24">
        <v>17.649999999999999</v>
      </c>
      <c r="E24">
        <v>247</v>
      </c>
      <c r="F24">
        <v>7</v>
      </c>
      <c r="G24">
        <v>54159.048999999999</v>
      </c>
      <c r="H24">
        <f t="shared" si="0"/>
        <v>7.5613742923082095</v>
      </c>
      <c r="I24">
        <f t="shared" si="1"/>
        <v>-0.44027429230820925</v>
      </c>
      <c r="J24">
        <f t="shared" si="2"/>
        <v>0.19384145246749448</v>
      </c>
    </row>
    <row r="25" spans="1:10">
      <c r="A25">
        <v>1977</v>
      </c>
      <c r="B25">
        <v>6.2587000000000002</v>
      </c>
      <c r="C25">
        <v>821</v>
      </c>
      <c r="D25">
        <v>15.583299999999999</v>
      </c>
      <c r="E25">
        <v>87</v>
      </c>
      <c r="F25">
        <v>6</v>
      </c>
      <c r="G25">
        <v>54378.362000000001</v>
      </c>
      <c r="H25">
        <f t="shared" si="0"/>
        <v>6.6759866294235994</v>
      </c>
      <c r="I25">
        <f t="shared" si="1"/>
        <v>-0.41728662942359929</v>
      </c>
      <c r="J25">
        <f t="shared" si="2"/>
        <v>0.17412813109570827</v>
      </c>
    </row>
    <row r="26" spans="1:10">
      <c r="A26">
        <v>1978</v>
      </c>
      <c r="B26">
        <v>7.1859999999999999</v>
      </c>
      <c r="C26">
        <v>763</v>
      </c>
      <c r="D26">
        <v>15.816700000000001</v>
      </c>
      <c r="E26">
        <v>51</v>
      </c>
      <c r="F26">
        <v>5</v>
      </c>
      <c r="G26">
        <v>54602.192999999999</v>
      </c>
      <c r="H26">
        <f t="shared" si="0"/>
        <v>6.7759767008017722</v>
      </c>
      <c r="I26">
        <f t="shared" si="1"/>
        <v>0.41002329919822778</v>
      </c>
      <c r="J26">
        <f t="shared" si="2"/>
        <v>0.16811910588539941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K14"/>
  <sheetViews>
    <sheetView workbookViewId="0">
      <selection activeCell="B4" sqref="B4"/>
    </sheetView>
  </sheetViews>
  <sheetFormatPr defaultRowHeight="15"/>
  <cols>
    <col min="3" max="3" width="11.5703125" customWidth="1"/>
    <col min="4" max="4" width="12.42578125" customWidth="1"/>
    <col min="5" max="5" width="16.85546875" customWidth="1"/>
  </cols>
  <sheetData>
    <row r="2" spans="1:11">
      <c r="C2" t="s">
        <v>57</v>
      </c>
    </row>
    <row r="3" spans="1:11">
      <c r="A3" t="s">
        <v>53</v>
      </c>
      <c r="B3" t="s">
        <v>54</v>
      </c>
      <c r="C3" s="6">
        <v>0.1</v>
      </c>
      <c r="D3" s="6">
        <v>0.2</v>
      </c>
      <c r="E3" s="6">
        <v>0.3</v>
      </c>
      <c r="F3" s="6">
        <v>0.4</v>
      </c>
      <c r="G3" s="6">
        <v>0.5</v>
      </c>
      <c r="H3" s="6">
        <v>0.6</v>
      </c>
      <c r="I3" s="6">
        <v>0.7</v>
      </c>
      <c r="J3" s="6">
        <v>0.8</v>
      </c>
      <c r="K3" s="6">
        <v>0.9</v>
      </c>
    </row>
    <row r="4" spans="1:11">
      <c r="A4">
        <v>1</v>
      </c>
      <c r="B4" t="s">
        <v>55</v>
      </c>
      <c r="C4">
        <v>0.1</v>
      </c>
      <c r="D4">
        <v>0.2</v>
      </c>
      <c r="E4">
        <v>0.3</v>
      </c>
      <c r="F4">
        <v>0.4</v>
      </c>
      <c r="G4">
        <v>0.5</v>
      </c>
      <c r="H4">
        <v>0.6</v>
      </c>
      <c r="I4">
        <v>0.7</v>
      </c>
      <c r="J4">
        <v>0.8</v>
      </c>
      <c r="K4">
        <v>0.9</v>
      </c>
    </row>
    <row r="5" spans="1:11">
      <c r="A5">
        <v>2</v>
      </c>
      <c r="B5" t="s">
        <v>55</v>
      </c>
      <c r="C5">
        <v>0.1</v>
      </c>
      <c r="D5">
        <v>0.2</v>
      </c>
      <c r="E5">
        <v>0.3</v>
      </c>
      <c r="F5">
        <v>0.4</v>
      </c>
      <c r="G5">
        <v>0.5</v>
      </c>
      <c r="H5">
        <v>0.6</v>
      </c>
      <c r="I5">
        <v>0.7</v>
      </c>
      <c r="J5">
        <v>0.8</v>
      </c>
      <c r="K5">
        <v>0.9</v>
      </c>
    </row>
    <row r="6" spans="1:11">
      <c r="A6">
        <v>3</v>
      </c>
      <c r="B6" t="s">
        <v>55</v>
      </c>
      <c r="C6">
        <v>0.1</v>
      </c>
      <c r="D6">
        <v>0.2</v>
      </c>
      <c r="E6">
        <v>0.3</v>
      </c>
      <c r="F6">
        <v>0.4</v>
      </c>
      <c r="G6">
        <v>0.5</v>
      </c>
      <c r="H6">
        <v>0.6</v>
      </c>
      <c r="I6">
        <v>0.7</v>
      </c>
      <c r="J6">
        <v>0.8</v>
      </c>
      <c r="K6">
        <v>0.9</v>
      </c>
    </row>
    <row r="7" spans="1:11">
      <c r="A7">
        <v>4</v>
      </c>
      <c r="B7" t="s">
        <v>55</v>
      </c>
      <c r="C7">
        <v>0.1</v>
      </c>
      <c r="D7">
        <v>0.2</v>
      </c>
      <c r="E7">
        <v>0.3</v>
      </c>
      <c r="F7">
        <v>0.4</v>
      </c>
      <c r="G7">
        <v>0.5</v>
      </c>
      <c r="H7">
        <v>0.6</v>
      </c>
      <c r="I7">
        <v>0.7</v>
      </c>
      <c r="J7">
        <v>0.8</v>
      </c>
      <c r="K7">
        <v>0.9</v>
      </c>
    </row>
    <row r="8" spans="1:11">
      <c r="A8">
        <v>5</v>
      </c>
      <c r="B8" t="s">
        <v>55</v>
      </c>
      <c r="C8">
        <v>0.1</v>
      </c>
      <c r="D8">
        <v>0.2</v>
      </c>
      <c r="E8">
        <v>0.3</v>
      </c>
      <c r="F8">
        <v>0.4</v>
      </c>
      <c r="G8">
        <v>0.5</v>
      </c>
      <c r="H8">
        <v>0.6</v>
      </c>
      <c r="I8">
        <v>0.7</v>
      </c>
      <c r="J8">
        <v>0.8</v>
      </c>
      <c r="K8">
        <v>0.9</v>
      </c>
    </row>
    <row r="9" spans="1:11">
      <c r="A9">
        <v>6</v>
      </c>
      <c r="B9" t="s">
        <v>55</v>
      </c>
      <c r="C9">
        <v>0.1</v>
      </c>
      <c r="D9">
        <v>0.2</v>
      </c>
      <c r="E9">
        <v>0.3</v>
      </c>
      <c r="F9">
        <v>0.4</v>
      </c>
      <c r="G9">
        <v>0.5</v>
      </c>
      <c r="H9">
        <v>0.6</v>
      </c>
      <c r="I9">
        <v>0.7</v>
      </c>
      <c r="J9">
        <v>0.8</v>
      </c>
      <c r="K9">
        <v>0.9</v>
      </c>
    </row>
    <row r="10" spans="1:11">
      <c r="A10">
        <v>7</v>
      </c>
      <c r="B10" t="s">
        <v>55</v>
      </c>
      <c r="C10">
        <v>0.1</v>
      </c>
      <c r="D10">
        <v>0.2</v>
      </c>
      <c r="E10">
        <v>0.3</v>
      </c>
      <c r="F10">
        <v>0.4</v>
      </c>
      <c r="G10">
        <v>0.5</v>
      </c>
      <c r="H10">
        <v>0.6</v>
      </c>
      <c r="I10">
        <v>0.7</v>
      </c>
      <c r="J10">
        <v>0.8</v>
      </c>
      <c r="K10">
        <v>0.9</v>
      </c>
    </row>
    <row r="11" spans="1:11">
      <c r="A11">
        <v>8</v>
      </c>
      <c r="B11" t="s">
        <v>56</v>
      </c>
      <c r="C11">
        <f t="shared" ref="C11:C13" si="0">IF(B11="H",$C$3,1-$C$3)</f>
        <v>0.9</v>
      </c>
      <c r="D11">
        <f t="shared" ref="D11" si="1">IF(B11="H",$D$3,1-$D$3)</f>
        <v>0.8</v>
      </c>
      <c r="E11">
        <v>0.7</v>
      </c>
      <c r="F11">
        <v>0.6</v>
      </c>
      <c r="G11">
        <v>0.5</v>
      </c>
      <c r="H11">
        <v>0.4</v>
      </c>
      <c r="I11">
        <v>0.3</v>
      </c>
      <c r="J11">
        <v>0.2</v>
      </c>
      <c r="K11">
        <v>0.1</v>
      </c>
    </row>
    <row r="12" spans="1:11">
      <c r="A12">
        <v>9</v>
      </c>
      <c r="B12" t="s">
        <v>56</v>
      </c>
      <c r="C12">
        <f t="shared" si="0"/>
        <v>0.9</v>
      </c>
      <c r="D12">
        <f t="shared" ref="D12:D13" si="2">IF(B12="H",$D$3,1-$D$3)</f>
        <v>0.8</v>
      </c>
      <c r="E12">
        <v>0.7</v>
      </c>
      <c r="F12">
        <v>0.6</v>
      </c>
      <c r="G12">
        <v>0.5</v>
      </c>
      <c r="H12">
        <v>0.4</v>
      </c>
      <c r="I12">
        <v>0.3</v>
      </c>
      <c r="J12">
        <v>0.2</v>
      </c>
      <c r="K12">
        <v>0.1</v>
      </c>
    </row>
    <row r="13" spans="1:11">
      <c r="A13">
        <v>10</v>
      </c>
      <c r="B13" t="s">
        <v>56</v>
      </c>
      <c r="C13">
        <f t="shared" si="0"/>
        <v>0.9</v>
      </c>
      <c r="D13">
        <f t="shared" si="2"/>
        <v>0.8</v>
      </c>
      <c r="E13">
        <v>0.7</v>
      </c>
      <c r="F13">
        <v>0.6</v>
      </c>
      <c r="G13">
        <v>0.5</v>
      </c>
      <c r="H13">
        <v>0.4</v>
      </c>
      <c r="I13">
        <v>0.3</v>
      </c>
      <c r="J13">
        <v>0.2</v>
      </c>
      <c r="K13">
        <v>0.1</v>
      </c>
    </row>
    <row r="14" spans="1:11">
      <c r="B14" t="s">
        <v>58</v>
      </c>
      <c r="C14">
        <f>PRODUCT(C4:C13)</f>
        <v>7.2900000000000051E-8</v>
      </c>
      <c r="D14">
        <f t="shared" ref="D14:K14" si="3">PRODUCT(D4:D13)</f>
        <v>6.5536000000000036E-6</v>
      </c>
      <c r="E14">
        <f t="shared" si="3"/>
        <v>7.5014099999999977E-5</v>
      </c>
      <c r="F14">
        <f t="shared" si="3"/>
        <v>3.5389440000000008E-4</v>
      </c>
      <c r="G14">
        <f t="shared" si="3"/>
        <v>9.765625E-4</v>
      </c>
      <c r="H14">
        <f t="shared" si="3"/>
        <v>1.7915904000000002E-3</v>
      </c>
      <c r="I14">
        <f t="shared" si="3"/>
        <v>2.2235660999999989E-3</v>
      </c>
      <c r="J14">
        <f t="shared" si="3"/>
        <v>1.6777216000000009E-3</v>
      </c>
      <c r="K14">
        <f t="shared" si="3"/>
        <v>4.7829690000000016E-4</v>
      </c>
    </row>
  </sheetData>
  <conditionalFormatting sqref="C14:K14">
    <cfRule type="colorScale" priority="1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Sheet2</vt:lpstr>
      <vt:lpstr>Sheet3</vt:lpstr>
      <vt:lpstr>01A.handout_wine</vt:lpstr>
      <vt:lpstr>Dump </vt:lpstr>
      <vt:lpstr>Actual</vt:lpstr>
      <vt:lpstr>Without Constatnt- dump model</vt:lpstr>
      <vt:lpstr>With beta - dump model</vt:lpstr>
      <vt:lpstr>Logistic Regression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prabanch ev</dc:creator>
  <cp:lastModifiedBy>prabanch</cp:lastModifiedBy>
  <dcterms:created xsi:type="dcterms:W3CDTF">2017-01-04T10:00:40Z</dcterms:created>
  <dcterms:modified xsi:type="dcterms:W3CDTF">2017-01-05T04:11:25Z</dcterms:modified>
</cp:coreProperties>
</file>