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win10\Desktop\Adv Excel-Dashboard-MIS Reports\"/>
    </mc:Choice>
  </mc:AlternateContent>
  <bookViews>
    <workbookView xWindow="0" yWindow="0" windowWidth="21600" windowHeight="9510"/>
  </bookViews>
  <sheets>
    <sheet name="Calendar View" sheetId="3" r:id="rId1"/>
    <sheet name="Employee Leave Tracker" sheetId="1" r:id="rId2"/>
    <sheet name="List of Employees" sheetId="2" r:id="rId3"/>
    <sheet name="Leave Types" sheetId="4" r:id="rId4"/>
    <sheet name="Company Holidays" sheetId="5" r:id="rId5"/>
  </sheets>
  <definedNames>
    <definedName name="_xlnm._FilterDatabase" localSheetId="0" hidden="1">'Calendar View'!$H$19:$K$22</definedName>
    <definedName name="Calendar_Year">'Calendar View'!$C$3</definedName>
    <definedName name="ColumnTitle3">Employees[[#Headers],[Employee Names]]</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Names]</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Title1">AttendanceRecord[[#Headers],[Weekday/Month]]</definedName>
    <definedName name="Title2">LeaveTracker[[#Headers],[Employee Name]]</definedName>
    <definedName name="valSelEmployee">'Calendar View'!$C$2</definedName>
  </definedNames>
  <calcPr calcId="152511"/>
</workbook>
</file>

<file path=xl/calcChain.xml><?xml version="1.0" encoding="utf-8"?>
<calcChain xmlns="http://schemas.openxmlformats.org/spreadsheetml/2006/main">
  <c r="D11" i="1" l="1"/>
  <c r="D24" i="1"/>
  <c r="D22" i="1"/>
  <c r="D21" i="1"/>
  <c r="D20" i="1"/>
  <c r="D19" i="1"/>
  <c r="D18" i="1"/>
  <c r="D12" i="1"/>
  <c r="D9" i="1"/>
  <c r="D8" i="1"/>
  <c r="D7" i="1"/>
  <c r="C22" i="1"/>
  <c r="C24" i="1"/>
  <c r="C21" i="1"/>
  <c r="C20" i="1"/>
  <c r="C19" i="1"/>
  <c r="C18" i="1"/>
  <c r="C12" i="1"/>
  <c r="C11" i="1"/>
  <c r="C9" i="1"/>
  <c r="C8" i="1"/>
  <c r="C7" i="1"/>
  <c r="B9" i="5"/>
  <c r="B8" i="5"/>
  <c r="B7" i="5"/>
  <c r="B6" i="5"/>
  <c r="B5" i="5"/>
  <c r="B4" i="5"/>
  <c r="D4" i="1"/>
  <c r="D5" i="1"/>
  <c r="D6" i="1"/>
  <c r="D10" i="1"/>
  <c r="D13" i="1"/>
  <c r="D14" i="1"/>
  <c r="D15" i="1"/>
  <c r="D16" i="1"/>
  <c r="D17" i="1"/>
  <c r="D23" i="1"/>
  <c r="D25" i="1"/>
  <c r="D26" i="1"/>
  <c r="C4" i="1"/>
  <c r="C5" i="1"/>
  <c r="C6" i="1"/>
  <c r="C10" i="1"/>
  <c r="C13" i="1"/>
  <c r="C14" i="1"/>
  <c r="C15" i="1"/>
  <c r="C16" i="1"/>
  <c r="C17" i="1"/>
  <c r="C23" i="1"/>
  <c r="C25" i="1"/>
  <c r="C26" i="1"/>
  <c r="F26" i="1" l="1"/>
  <c r="F16" i="1"/>
  <c r="F10" i="1"/>
  <c r="F4" i="1"/>
  <c r="F19" i="1"/>
  <c r="F25" i="1"/>
  <c r="F15" i="1"/>
  <c r="F6" i="1"/>
  <c r="F11" i="1"/>
  <c r="F20" i="1"/>
  <c r="F22" i="1"/>
  <c r="F23" i="1"/>
  <c r="F14" i="1"/>
  <c r="F5" i="1"/>
  <c r="F7" i="1"/>
  <c r="F12" i="1"/>
  <c r="F21" i="1"/>
  <c r="F9" i="1"/>
  <c r="F17" i="1"/>
  <c r="F13" i="1"/>
  <c r="F8" i="1"/>
  <c r="F18" i="1"/>
  <c r="F24" i="1"/>
  <c r="C3" i="3"/>
  <c r="AC20" i="3" l="1"/>
  <c r="AC21" i="3"/>
  <c r="X20" i="3"/>
  <c r="X21" i="3"/>
  <c r="S20" i="3"/>
  <c r="S21" i="3"/>
  <c r="N21" i="3"/>
  <c r="N20"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H22" i="3" l="1"/>
  <c r="X22" i="3"/>
  <c r="AC22" i="3"/>
  <c r="S22" i="3"/>
  <c r="N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1" i="3"/>
  <c r="C20" i="3"/>
  <c r="C22" i="3" l="1"/>
</calcChain>
</file>

<file path=xl/sharedStrings.xml><?xml version="1.0" encoding="utf-8"?>
<sst xmlns="http://schemas.openxmlformats.org/spreadsheetml/2006/main" count="144" uniqueCount="96">
  <si>
    <t>Employee Name</t>
  </si>
  <si>
    <t>Sick Leave</t>
  </si>
  <si>
    <t>Bereavement</t>
  </si>
  <si>
    <t>Other</t>
  </si>
  <si>
    <t>List of Employees</t>
  </si>
  <si>
    <t>Start Date</t>
  </si>
  <si>
    <t>End Date</t>
  </si>
  <si>
    <t>Days on Leave</t>
  </si>
  <si>
    <t>Working Days</t>
  </si>
  <si>
    <t>Employee 1</t>
  </si>
  <si>
    <t>Employee 2</t>
  </si>
  <si>
    <t>Employee 3</t>
  </si>
  <si>
    <t>Employee 4</t>
  </si>
  <si>
    <t>Employee 5</t>
  </si>
  <si>
    <t>Company Holidays</t>
  </si>
  <si>
    <t>Days</t>
  </si>
  <si>
    <t>Description</t>
  </si>
  <si>
    <t>New Year's Day</t>
  </si>
  <si>
    <t>Christmas</t>
  </si>
  <si>
    <t>Independence Day</t>
  </si>
  <si>
    <t>Thanksgiving</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</si>
  <si>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</si>
  <si>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</si>
  <si>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</si>
  <si>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</si>
  <si>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</si>
  <si>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</si>
  <si>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</si>
  <si>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</si>
  <si>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</si>
  <si>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</si>
  <si>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</si>
  <si>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</si>
  <si>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</si>
  <si>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</si>
  <si>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</si>
  <si>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</si>
  <si>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</si>
  <si>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</si>
  <si>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</si>
  <si>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</si>
  <si>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</si>
  <si>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</si>
  <si>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</si>
  <si>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</si>
  <si>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</si>
  <si>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</si>
  <si>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</si>
  <si>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</si>
  <si>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</si>
  <si>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</si>
  <si>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</si>
  <si>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</si>
  <si>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</si>
  <si>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</si>
  <si>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</si>
  <si>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</si>
  <si>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</si>
  <si>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</si>
  <si>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</si>
  <si>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</si>
  <si>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</si>
  <si>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</si>
  <si>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</si>
  <si>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</si>
  <si>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</si>
  <si>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</si>
  <si>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</si>
  <si>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</si>
  <si>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</si>
  <si>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</si>
  <si>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</si>
  <si>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</si>
  <si>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</si>
  <si>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</si>
  <si>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</si>
  <si>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</si>
  <si>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</si>
  <si>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</si>
  <si>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</si>
  <si>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</si>
  <si>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</si>
  <si>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</si>
  <si>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</si>
  <si>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Employee Leave Tracker</t>
  </si>
  <si>
    <t>Employee Names</t>
  </si>
  <si>
    <t>List of Leave Types</t>
  </si>
  <si>
    <t>James</t>
  </si>
  <si>
    <t>Ramesh</t>
  </si>
  <si>
    <t>Ravi</t>
  </si>
  <si>
    <t>Krishna</t>
  </si>
  <si>
    <t>Nani</t>
  </si>
  <si>
    <t>Vishnu</t>
  </si>
  <si>
    <t>Parmesh</t>
  </si>
  <si>
    <t>Radha</t>
  </si>
  <si>
    <t>Prem Kumar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</si>
</sst>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numFmt numFmtId="165" formatCode="&quot;LAST YEAR &quot;\ General"/>
  </numFmts>
  <fonts count="14"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3">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41">
    <xf numFmtId="0" fontId="0" fillId="0" borderId="0" xfId="0">
      <alignment vertical="center"/>
    </xf>
    <xf numFmtId="0" fontId="0" fillId="0" borderId="0" xfId="0" applyBorder="1">
      <alignment vertical="center"/>
    </xf>
    <xf numFmtId="0" fontId="5" fillId="0" borderId="0" xfId="0" applyFont="1" applyFill="1" applyBorder="1">
      <alignment vertical="center"/>
    </xf>
    <xf numFmtId="0" fontId="2" fillId="0" borderId="0" xfId="0" applyFont="1" applyFill="1" applyBorder="1">
      <alignment vertical="center"/>
    </xf>
    <xf numFmtId="0" fontId="0" fillId="0" borderId="0" xfId="0" applyBorder="1" applyAlignment="1">
      <alignment vertical="center"/>
    </xf>
    <xf numFmtId="0" fontId="10" fillId="0" borderId="0" xfId="0" applyFont="1">
      <alignment vertical="center"/>
    </xf>
    <xf numFmtId="0" fontId="10" fillId="0" borderId="0" xfId="0" applyFont="1" applyBorder="1" applyAlignme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Border="1" applyAlignment="1">
      <alignment horizontal="right" vertical="center" indent="1"/>
    </xf>
    <xf numFmtId="0" fontId="4" fillId="0" borderId="0" xfId="8">
      <alignment horizontal="left" vertical="center" indent="2"/>
    </xf>
    <xf numFmtId="0" fontId="0" fillId="0" borderId="0" xfId="0">
      <alignment vertical="center"/>
    </xf>
    <xf numFmtId="0" fontId="0" fillId="0" borderId="0" xfId="0">
      <alignment vertical="center"/>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Fill="1" applyBorder="1" applyAlignment="1">
      <alignment horizontal="left" vertical="center"/>
    </xf>
    <xf numFmtId="0" fontId="9" fillId="0" borderId="0" xfId="1">
      <alignment horizontal="left" vertical="center"/>
    </xf>
    <xf numFmtId="165" fontId="11" fillId="0" borderId="0" xfId="18">
      <alignment horizontal="center" vertical="center"/>
    </xf>
    <xf numFmtId="0" fontId="12" fillId="0" borderId="0" xfId="19" applyFill="1">
      <alignment horizontal="center" vertical="center"/>
    </xf>
    <xf numFmtId="0" fontId="4" fillId="0" borderId="0" xfId="17">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xf numFmtId="0" fontId="7" fillId="2" borderId="0" xfId="9">
      <alignment horizontal="center" vertical="center"/>
    </xf>
    <xf numFmtId="0" fontId="4" fillId="0" borderId="0" xfId="17" applyAlignment="1">
      <alignment horizontal="center" vertical="center"/>
    </xf>
    <xf numFmtId="0" fontId="12" fillId="0" borderId="0" xfId="19">
      <alignment horizontal="center" vertical="center"/>
    </xf>
    <xf numFmtId="0" fontId="4" fillId="0" borderId="0" xfId="17" applyAlignment="1">
      <alignment horizontal="left"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0" fillId="0" borderId="0" xfId="11" applyFont="1">
      <alignment horizontal="left" vertical="center" wrapText="1" indent="1"/>
    </xf>
    <xf numFmtId="0" fontId="1" fillId="0" borderId="0" xfId="11" applyFill="1">
      <alignment horizontal="left" vertical="center" wrapText="1" indent="1"/>
    </xf>
  </cellXfs>
  <cellStyles count="23">
    <cellStyle name="Accent1" xfId="3" builtinId="29" customBuiltin="1"/>
    <cellStyle name="Accent3" xfId="4" builtinId="37" customBuiltin="1"/>
    <cellStyle name="Accent4" xfId="5" builtinId="41" customBuiltin="1"/>
    <cellStyle name="Accent5" xfId="6" builtinId="45" customBuiltin="1"/>
    <cellStyle name="Days" xfId="20"/>
    <cellStyle name="Days_On_Leave" xfId="9"/>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cellStyle name="Normal" xfId="0" builtinId="0" customBuiltin="1"/>
    <cellStyle name="Right Border" xfId="10"/>
    <cellStyle name="Selection" xfId="7"/>
    <cellStyle name="Table Dates" xfId="14"/>
    <cellStyle name="Table Days" xfId="13"/>
    <cellStyle name="Table details" xfId="11"/>
    <cellStyle name="Table Headers" xfId="12"/>
    <cellStyle name="Title" xfId="1" builtinId="15" customBuiltin="1"/>
    <cellStyle name="Year_entry" xfId="22"/>
  </cellStyles>
  <dxfs count="27">
    <dxf>
      <font>
        <strike val="0"/>
        <outline val="0"/>
        <shadow val="0"/>
        <u val="none"/>
        <vertAlign val="baseline"/>
        <sz val="10"/>
        <color theme="1"/>
        <name val="Trebuchet MS"/>
        <scheme val="minor"/>
      </font>
    </dxf>
    <dxf>
      <numFmt numFmtId="1" formatCode="0"/>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b/>
        <i val="0"/>
        <color rgb="FF0070C0"/>
      </font>
    </dxf>
    <dxf>
      <font>
        <color theme="2" tint="-0.24994659260841701"/>
      </font>
    </dxf>
    <dxf>
      <font>
        <color theme="0" tint="-0.14996795556505021"/>
      </font>
      <numFmt numFmtId="166" formatCode="[$-409]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tableStyleElement type="wholeTable" dxfId="26"/>
      <tableStyleElement type="headerRow" dxfId="25"/>
      <tableStyleElement type="firstColumn" dxfId="24"/>
      <tableStyleElement type="firstRowStripe" dxfId="23"/>
      <tableStyleElement type="firstHeaderCell" dxfId="22"/>
    </tableStyle>
    <tableStyle name="Leave Report" table="0" count="13">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firstRowSubheading" dxfId="13"/>
      <tableStyleElement type="secondRowSubheading" dxfId="12"/>
      <tableStyleElement type="thir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AttendanceRecord" displayName="AttendanceRecord" ref="B5:AR17" totalsRowShown="0">
  <autoFilter ref="B5:AR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name="Weekday/Month" dataCellStyle="Months"/>
    <tableColumn id="6" name="SUN">
      <calculatedColumnFormula>IFERROR(IF(TEXT(DATE(Calendar_Year,ROW($A1),1),"ddd")=LEFT(C$5,3),DATE(Calendar_Year,ROW($A1),1),""),"")</calculatedColumnFormula>
    </tableColumn>
    <tableColumn id="7" name="MON">
      <calculatedColumnFormula>IFERROR(IF(TEXT(DATE(Calendar_Year,ROW($A1),1),"ddd")=LEFT(D$5,3),DATE(Calendar_Year,ROW($A1),1),IF(C6&gt;=1,C6+1,"")),"")</calculatedColumnFormula>
    </tableColumn>
    <tableColumn id="8" name="TUE">
      <calculatedColumnFormula>IFERROR(IF(TEXT(DATE(Calendar_Year,ROW($A1),1),"ddd")=LEFT(E$5,3),DATE(Calendar_Year,ROW($A1),1),IF(D6&gt;=1,D6+1,"")),"")</calculatedColumnFormula>
    </tableColumn>
    <tableColumn id="9" name="WED">
      <calculatedColumnFormula>IFERROR(IF(TEXT(DATE(Calendar_Year,ROW($A1),1),"ddd")=LEFT(F$5,3),DATE(Calendar_Year,ROW($A1),1),IF(E6&gt;=1,E6+1,"")),"")</calculatedColumnFormula>
    </tableColumn>
    <tableColumn id="10" name="THU">
      <calculatedColumnFormula>IFERROR(IF(TEXT(DATE(Calendar_Year,ROW($A1),1),"ddd")=LEFT(G$5,3),DATE(Calendar_Year,ROW($A1),1),IF(F6&gt;=1,F6+1,"")),"")</calculatedColumnFormula>
    </tableColumn>
    <tableColumn id="11" name="FRI">
      <calculatedColumnFormula>IFERROR(IF(TEXT(DATE(Calendar_Year,ROW($A1),1),"ddd")=LEFT(H$5,3),DATE(Calendar_Year,ROW($A1),1),IF(G6&gt;=1,G6+1,"")),"")</calculatedColumnFormula>
    </tableColumn>
    <tableColumn id="12" name="SAT">
      <calculatedColumnFormula>IFERROR(IF(TEXT(DATE(Calendar_Year,ROW($A1),1),"ddd")=LEFT(I$5,3),DATE(Calendar_Year,ROW($A1),1),IF(H6&gt;=1,H6+1,"")),"")</calculatedColumnFormula>
    </tableColumn>
    <tableColumn id="13" name="SUN   ">
      <calculatedColumnFormula>IFERROR(IF(I6&gt;=1,I6+1,""),"")</calculatedColumnFormula>
    </tableColumn>
    <tableColumn id="14" name="MON   ">
      <calculatedColumnFormula>IFERROR(IF(J6&gt;=1,J6+1,""),"")</calculatedColumnFormula>
    </tableColumn>
    <tableColumn id="15" name="TUE   ">
      <calculatedColumnFormula>IFERROR(IF(K6&gt;=1,K6+1,""),"")</calculatedColumnFormula>
    </tableColumn>
    <tableColumn id="16" name="WED   ">
      <calculatedColumnFormula>IFERROR(IF(L6&gt;=1,L6+1,""),"")</calculatedColumnFormula>
    </tableColumn>
    <tableColumn id="17" name="THU   ">
      <calculatedColumnFormula>IFERROR(IF(M6&gt;=1,M6+1,""),"")</calculatedColumnFormula>
    </tableColumn>
    <tableColumn id="18" name="FRI   ">
      <calculatedColumnFormula>IFERROR(IF(N6&gt;=1,N6+1,""),"")</calculatedColumnFormula>
    </tableColumn>
    <tableColumn id="19" name="SAT   ">
      <calculatedColumnFormula>IFERROR(IF(O6&gt;=1,O6+1,""),"")</calculatedColumnFormula>
    </tableColumn>
    <tableColumn id="20" name="SUN    ">
      <calculatedColumnFormula>IFERROR(IF(P6&gt;=1,P6+1,""),"")</calculatedColumnFormula>
    </tableColumn>
    <tableColumn id="21" name="MON    ">
      <calculatedColumnFormula>IFERROR(IF(Q6&gt;=1,Q6+1,""),"")</calculatedColumnFormula>
    </tableColumn>
    <tableColumn id="22" name="TUE    ">
      <calculatedColumnFormula>IFERROR(IF(R6&gt;=1,R6+1,""),"")</calculatedColumnFormula>
    </tableColumn>
    <tableColumn id="23" name="WED    ">
      <calculatedColumnFormula>IFERROR(IF(S6&gt;=1,S6+1,""),"")</calculatedColumnFormula>
    </tableColumn>
    <tableColumn id="24" name="THU    ">
      <calculatedColumnFormula>IFERROR(IF(T6&gt;=1,T6+1,""),"")</calculatedColumnFormula>
    </tableColumn>
    <tableColumn id="25" name="FRI    ">
      <calculatedColumnFormula>IFERROR(IF(U6&gt;=1,U6+1,""),"")</calculatedColumnFormula>
    </tableColumn>
    <tableColumn id="26" name="SAT    ">
      <calculatedColumnFormula>IFERROR(IF(V6&gt;=1,V6+1,""),"")</calculatedColumnFormula>
    </tableColumn>
    <tableColumn id="27" name="SUN     ">
      <calculatedColumnFormula>IFERROR(IF(W6&gt;=1,W6+1,""),"")</calculatedColumnFormula>
    </tableColumn>
    <tableColumn id="28" name="MON     ">
      <calculatedColumnFormula>IFERROR(IF(X6&gt;=1,X6+1,""),"")</calculatedColumnFormula>
    </tableColumn>
    <tableColumn id="29" name="TUE     ">
      <calculatedColumnFormula>IFERROR(IF(Y6&gt;=1,Y6+1,""),"")</calculatedColumnFormula>
    </tableColumn>
    <tableColumn id="30" name="WED     ">
      <calculatedColumnFormula>IFERROR(IF(Z6&gt;=1,Z6+1,""),"")</calculatedColumnFormula>
    </tableColumn>
    <tableColumn id="31" name="THU  ">
      <calculatedColumnFormula>IFERROR(IF(AA6&gt;=1,AA6+1,""),"")</calculatedColumnFormula>
    </tableColumn>
    <tableColumn id="32" name="FRI     ">
      <calculatedColumnFormula>IFERROR(IF(AB6&gt;=1,AB6+1,""),"")</calculatedColumnFormula>
    </tableColumn>
    <tableColumn id="33" name="SAT     ">
      <calculatedColumnFormula>IFERROR(IF(AC6&gt;=1,AC6+1,""),"")</calculatedColumnFormula>
    </tableColumn>
    <tableColumn id="34" name="SUN ">
      <calculatedColumnFormula>IFERROR(IF(AD6&gt;=1,AD6+1,""),"")</calculatedColumnFormula>
    </tableColumn>
    <tableColumn id="35" name="MON ">
      <calculatedColumnFormula>IFERROR(IF(AE6&gt;=1,AE6+1,""),"")</calculatedColumnFormula>
    </tableColumn>
    <tableColumn id="36" name="TUE ">
      <calculatedColumnFormula>IFERROR(IF(AF6&gt;=1,AF6+1,""),"")</calculatedColumnFormula>
    </tableColumn>
    <tableColumn id="37" name="WED ">
      <calculatedColumnFormula>IFERROR(IF(AG6&gt;=1,AG6+1,""),"")</calculatedColumnFormula>
    </tableColumn>
    <tableColumn id="38" name="THU ">
      <calculatedColumnFormula>IFERROR(IF(AH6&gt;=1,AH6+1,""),"")</calculatedColumnFormula>
    </tableColumn>
    <tableColumn id="39" name="FRI ">
      <calculatedColumnFormula>IFERROR(IF(AI6&gt;=1,AI6+1,""),"")</calculatedColumnFormula>
    </tableColumn>
    <tableColumn id="40" name="SAT ">
      <calculatedColumnFormula>IFERROR(IF(AJ6&gt;=1,AJ6+1,""),"")</calculatedColumnFormula>
    </tableColumn>
    <tableColumn id="41" name="SUN  ">
      <calculatedColumnFormula>IFERROR(IF(AND(AK6&gt;=1,AK6+1&lt;=DATE(Calendar_Year,ROW($A1)+1,0)),AK6+1,""),"")</calculatedColumnFormula>
    </tableColumn>
    <tableColumn id="42" name="MON  ">
      <calculatedColumnFormula>IFERROR(IF(AND(AL6&gt;=1,AL6+1&lt;=DATE(Calendar_Year,ROW($A1)+1,0)),AL6+1,""),"")</calculatedColumnFormula>
    </tableColumn>
    <tableColumn id="43" name="TUE  ">
      <calculatedColumnFormula>IFERROR(IF(AND(AM6&gt;=1,AM6+1&lt;=DATE(Calendar_Year,ROW($A1)+1,0)),AM6+1,""),"")</calculatedColumnFormula>
    </tableColumn>
    <tableColumn id="44" name="WED  ">
      <calculatedColumnFormula>IFERROR(IF(AND(AN6&gt;=1,AN6+1&lt;=DATE(Calendar_Year,ROW($A1)+1,0)),AN6+1,""),"")</calculatedColumnFormula>
    </tableColumn>
    <tableColumn id="45" name="THU  2">
      <calculatedColumnFormula>IFERROR(IF(AND(AO6&gt;=1,AO6+1&lt;=DATE(Calendar_Year,ROW($A1)+1,0)),AO6+1,""),"")</calculatedColumnFormula>
    </tableColumn>
    <tableColumn id="46" name="FRI  ">
      <calculatedColumnFormula>IFERROR(IF(AND(AP6&gt;=1,AP6+1&lt;=DATE(Calendar_Year,ROW($A1)+1,0)),AP6+1,""),"")</calculatedColumnFormula>
    </tableColumn>
    <tableColumn id="47"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id="1" name="LeaveTracker" displayName="LeaveTracker" ref="B3:F26" headerRowCellStyle="Table Headers">
  <autoFilter ref="B3:F26"/>
  <tableColumns count="5">
    <tableColumn id="1" name="Employee Name" totalsRowLabel="Total" dataCellStyle="Table details"/>
    <tableColumn id="2" name="Start Date" dataCellStyle="Table Dates"/>
    <tableColumn id="3" name="End Date" dataCellStyle="Table Dates"/>
    <tableColumn id="4" name="Type of Leave" dataCellStyle="Table details"/>
    <tableColumn id="5" name="Days" totalsRowFunction="sum" dataDxfId="1" dataCellStyle="Table Days">
      <calculatedColumnFormula>NETWORKDAYS(LeaveTracker[[#This Row],[Start Date]],LeaveTracker[[#This Row],[End Date]],lstHolidays)</calculatedColumnFormula>
    </tableColumn>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id="4" name="Employees" displayName="Employees" ref="B3:B12" totalsRowShown="0" headerRowCellStyle="Table Headers" dataCellStyle="Table details">
  <sortState ref="B3:B25">
    <sortCondition ref="B2:B25"/>
  </sortState>
  <tableColumns count="1">
    <tableColumn id="1" name="Employee Nam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id="5" name="LeaveTypes" displayName="LeaveTypes" ref="B3:B7" totalsRowShown="0" headerRowCellStyle="Table Headers" dataCellStyle="Table details">
  <tableColumns count="1">
    <tableColumn id="1"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5.xml><?xml version="1.0" encoding="utf-8"?>
<table xmlns="http://schemas.openxmlformats.org/spreadsheetml/2006/main" id="9" name="CompanyHolidays" displayName="CompanyHolidays" ref="B3:C9" totalsRowShown="0" dataDxfId="0" headerRowCellStyle="Table Headers">
  <tableColumns count="2">
    <tableColumn id="1" name="Company Holidays" dataCellStyle="Table Dates"/>
    <tableColumn id="2"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R22"/>
  <sheetViews>
    <sheetView showGridLines="0" tabSelected="1" zoomScale="70" zoomScaleNormal="70" workbookViewId="0">
      <selection activeCell="C3" sqref="C3:I3"/>
    </sheetView>
  </sheetViews>
  <sheetFormatPr defaultRowHeight="16.5" x14ac:dyDescent="0.3"/>
  <cols>
    <col min="1" max="1" width="2.625" customWidth="1"/>
    <col min="2" max="2" width="20.25" customWidth="1"/>
    <col min="3" max="44" width="4.625" customWidth="1"/>
    <col min="45" max="45" width="2.625" customWidth="1"/>
  </cols>
  <sheetData>
    <row r="1" spans="1:44" ht="39.950000000000003" customHeight="1" thickBot="1" x14ac:dyDescent="0.35">
      <c r="A1" s="17"/>
      <c r="B1" s="8" t="s">
        <v>21</v>
      </c>
    </row>
    <row r="2" spans="1:44" ht="21.75" customHeight="1" thickTop="1" thickBot="1" x14ac:dyDescent="0.3">
      <c r="B2" s="19" t="s">
        <v>25</v>
      </c>
      <c r="C2" s="31" t="s">
        <v>87</v>
      </c>
      <c r="D2" s="31"/>
      <c r="E2" s="31"/>
      <c r="F2" s="31"/>
      <c r="G2" s="31"/>
      <c r="H2" s="31"/>
      <c r="I2" s="31"/>
      <c r="J2" s="15"/>
      <c r="U2" s="7"/>
      <c r="V2" s="7"/>
      <c r="W2" s="7"/>
      <c r="X2" s="7"/>
      <c r="Y2" s="7"/>
      <c r="Z2" s="7"/>
      <c r="AA2" s="7"/>
      <c r="AB2" s="7"/>
      <c r="AC2" s="1"/>
    </row>
    <row r="3" spans="1:44" ht="21.95" customHeight="1" thickTop="1" thickBot="1" x14ac:dyDescent="0.3">
      <c r="B3" s="19" t="s">
        <v>26</v>
      </c>
      <c r="C3" s="32">
        <f ca="1">YEAR(TODAY())</f>
        <v>2023</v>
      </c>
      <c r="D3" s="32"/>
      <c r="E3" s="32"/>
      <c r="F3" s="32"/>
      <c r="G3" s="32"/>
      <c r="H3" s="32"/>
      <c r="I3" s="32"/>
      <c r="J3" s="15"/>
      <c r="U3" s="7"/>
      <c r="V3" s="7"/>
      <c r="W3" s="7"/>
      <c r="X3" s="7"/>
      <c r="Y3" s="7"/>
      <c r="Z3" s="7"/>
      <c r="AA3" s="7"/>
      <c r="AB3" s="7"/>
      <c r="AC3" s="1"/>
    </row>
    <row r="4" spans="1:44" ht="15" customHeight="1" thickTop="1" x14ac:dyDescent="0.3">
      <c r="B4" s="7"/>
      <c r="C4" s="7"/>
      <c r="D4" s="7"/>
      <c r="E4" s="7"/>
      <c r="F4" s="7"/>
      <c r="G4" s="7"/>
      <c r="H4" s="7"/>
      <c r="I4" s="7"/>
      <c r="J4" s="7"/>
      <c r="K4" s="7"/>
      <c r="L4" s="7"/>
      <c r="M4" s="7"/>
      <c r="N4" s="7"/>
      <c r="O4" s="7"/>
      <c r="P4" s="7"/>
      <c r="Q4" s="7"/>
      <c r="R4" s="7"/>
      <c r="S4" s="7"/>
      <c r="T4" s="7"/>
      <c r="U4" s="7"/>
      <c r="V4" s="7"/>
      <c r="W4" s="7"/>
      <c r="X4" s="7"/>
      <c r="Y4" s="7"/>
      <c r="Z4" s="7"/>
      <c r="AA4" s="7"/>
      <c r="AB4" s="7"/>
      <c r="AC4" s="1"/>
      <c r="AD4" s="1"/>
      <c r="AE4" s="1"/>
      <c r="AF4" s="1"/>
      <c r="AG4" s="1"/>
      <c r="AH4" s="1"/>
      <c r="AI4" s="1"/>
      <c r="AJ4" s="1"/>
      <c r="AK4" s="1"/>
      <c r="AL4" s="1"/>
      <c r="AM4" s="1"/>
      <c r="AN4" s="1"/>
      <c r="AO4" s="1"/>
      <c r="AP4" s="1"/>
      <c r="AQ4" s="1"/>
      <c r="AR4" s="1"/>
    </row>
    <row r="5" spans="1:44" x14ac:dyDescent="0.3">
      <c r="B5" t="s">
        <v>28</v>
      </c>
      <c r="C5" t="s">
        <v>32</v>
      </c>
      <c r="D5" t="s">
        <v>33</v>
      </c>
      <c r="E5" t="s">
        <v>34</v>
      </c>
      <c r="F5" t="s">
        <v>35</v>
      </c>
      <c r="G5" t="s">
        <v>36</v>
      </c>
      <c r="H5" t="s">
        <v>37</v>
      </c>
      <c r="I5" t="s">
        <v>38</v>
      </c>
      <c r="J5" t="s">
        <v>48</v>
      </c>
      <c r="K5" t="s">
        <v>50</v>
      </c>
      <c r="L5" t="s">
        <v>49</v>
      </c>
      <c r="M5" t="s">
        <v>51</v>
      </c>
      <c r="N5" t="s">
        <v>52</v>
      </c>
      <c r="O5" t="s">
        <v>53</v>
      </c>
      <c r="P5" t="s">
        <v>54</v>
      </c>
      <c r="Q5" t="s">
        <v>55</v>
      </c>
      <c r="R5" t="s">
        <v>56</v>
      </c>
      <c r="S5" t="s">
        <v>57</v>
      </c>
      <c r="T5" t="s">
        <v>58</v>
      </c>
      <c r="U5" t="s">
        <v>59</v>
      </c>
      <c r="V5" t="s">
        <v>60</v>
      </c>
      <c r="W5" t="s">
        <v>61</v>
      </c>
      <c r="X5" t="s">
        <v>62</v>
      </c>
      <c r="Y5" t="s">
        <v>63</v>
      </c>
      <c r="Z5" t="s">
        <v>64</v>
      </c>
      <c r="AA5" t="s">
        <v>65</v>
      </c>
      <c r="AB5" t="s">
        <v>66</v>
      </c>
      <c r="AC5" t="s">
        <v>67</v>
      </c>
      <c r="AD5" t="s">
        <v>68</v>
      </c>
      <c r="AE5" t="s">
        <v>69</v>
      </c>
      <c r="AF5" t="s">
        <v>70</v>
      </c>
      <c r="AG5" t="s">
        <v>71</v>
      </c>
      <c r="AH5" t="s">
        <v>72</v>
      </c>
      <c r="AI5" t="s">
        <v>73</v>
      </c>
      <c r="AJ5" t="s">
        <v>74</v>
      </c>
      <c r="AK5" t="s">
        <v>75</v>
      </c>
      <c r="AL5" t="s">
        <v>76</v>
      </c>
      <c r="AM5" t="s">
        <v>77</v>
      </c>
      <c r="AN5" t="s">
        <v>78</v>
      </c>
      <c r="AO5" t="s">
        <v>79</v>
      </c>
      <c r="AP5" t="s">
        <v>80</v>
      </c>
      <c r="AQ5" t="s">
        <v>81</v>
      </c>
      <c r="AR5" t="s">
        <v>82</v>
      </c>
    </row>
    <row r="6" spans="1:44" ht="18.75" customHeight="1" x14ac:dyDescent="0.3">
      <c r="B6" s="16" t="s">
        <v>29</v>
      </c>
      <c r="C6" s="23">
        <f t="shared" ref="C6:C17" ca="1" si="0">IFERROR(IF(TEXT(DATE(Calendar_Year,ROW($A1),1),"ddd")=LEFT(C$5,3),DATE(Calendar_Year,ROW($A1),1),""),"")</f>
        <v>44927</v>
      </c>
      <c r="D6" s="23">
        <f t="shared" ref="D6:I17" ca="1" si="1">IFERROR(IF(TEXT(DATE(Calendar_Year,ROW($A1),1),"ddd")=LEFT(D$5,3),DATE(Calendar_Year,ROW($A1),1),IF(C6&gt;=1,C6+1,"")),"")</f>
        <v>44928</v>
      </c>
      <c r="E6" s="23">
        <f t="shared" ca="1" si="1"/>
        <v>44929</v>
      </c>
      <c r="F6" s="23">
        <f t="shared" ca="1" si="1"/>
        <v>44930</v>
      </c>
      <c r="G6" s="23">
        <f t="shared" ca="1" si="1"/>
        <v>44931</v>
      </c>
      <c r="H6" s="23">
        <f t="shared" ca="1" si="1"/>
        <v>44932</v>
      </c>
      <c r="I6" s="23">
        <f t="shared" ca="1" si="1"/>
        <v>44933</v>
      </c>
      <c r="J6" s="23">
        <f t="shared" ref="J6:J17" ca="1" si="2">IFERROR(IF(I6&gt;=1,I6+1,""),"")</f>
        <v>44934</v>
      </c>
      <c r="K6" s="23">
        <f t="shared" ref="K6:K17" ca="1" si="3">IFERROR(IF(J6&gt;=1,J6+1,""),"")</f>
        <v>44935</v>
      </c>
      <c r="L6" s="23">
        <f t="shared" ref="L6:L17" ca="1" si="4">IFERROR(IF(K6&gt;=1,K6+1,""),"")</f>
        <v>44936</v>
      </c>
      <c r="M6" s="23">
        <f t="shared" ref="M6:M17" ca="1" si="5">IFERROR(IF(L6&gt;=1,L6+1,""),"")</f>
        <v>44937</v>
      </c>
      <c r="N6" s="23">
        <f t="shared" ref="N6:N17" ca="1" si="6">IFERROR(IF(M6&gt;=1,M6+1,""),"")</f>
        <v>44938</v>
      </c>
      <c r="O6" s="23">
        <f t="shared" ref="O6:O17" ca="1" si="7">IFERROR(IF(N6&gt;=1,N6+1,""),"")</f>
        <v>44939</v>
      </c>
      <c r="P6" s="23">
        <f t="shared" ref="P6:P17" ca="1" si="8">IFERROR(IF(O6&gt;=1,O6+1,""),"")</f>
        <v>44940</v>
      </c>
      <c r="Q6" s="23">
        <f t="shared" ref="Q6:Q17" ca="1" si="9">IFERROR(IF(P6&gt;=1,P6+1,""),"")</f>
        <v>44941</v>
      </c>
      <c r="R6" s="23">
        <f t="shared" ref="R6:R17" ca="1" si="10">IFERROR(IF(Q6&gt;=1,Q6+1,""),"")</f>
        <v>44942</v>
      </c>
      <c r="S6" s="23">
        <f t="shared" ref="S6:S17" ca="1" si="11">IFERROR(IF(R6&gt;=1,R6+1,""),"")</f>
        <v>44943</v>
      </c>
      <c r="T6" s="23">
        <f t="shared" ref="T6:T17" ca="1" si="12">IFERROR(IF(S6&gt;=1,S6+1,""),"")</f>
        <v>44944</v>
      </c>
      <c r="U6" s="23">
        <f t="shared" ref="U6:U17" ca="1" si="13">IFERROR(IF(T6&gt;=1,T6+1,""),"")</f>
        <v>44945</v>
      </c>
      <c r="V6" s="23">
        <f t="shared" ref="V6:V17" ca="1" si="14">IFERROR(IF(U6&gt;=1,U6+1,""),"")</f>
        <v>44946</v>
      </c>
      <c r="W6" s="23">
        <f t="shared" ref="W6:W17" ca="1" si="15">IFERROR(IF(V6&gt;=1,V6+1,""),"")</f>
        <v>44947</v>
      </c>
      <c r="X6" s="23">
        <f t="shared" ref="X6:X17" ca="1" si="16">IFERROR(IF(W6&gt;=1,W6+1,""),"")</f>
        <v>44948</v>
      </c>
      <c r="Y6" s="23">
        <f t="shared" ref="Y6:Y17" ca="1" si="17">IFERROR(IF(X6&gt;=1,X6+1,""),"")</f>
        <v>44949</v>
      </c>
      <c r="Z6" s="23">
        <f t="shared" ref="Z6:Z17" ca="1" si="18">IFERROR(IF(Y6&gt;=1,Y6+1,""),"")</f>
        <v>44950</v>
      </c>
      <c r="AA6" s="23">
        <f t="shared" ref="AA6:AA17" ca="1" si="19">IFERROR(IF(Z6&gt;=1,Z6+1,""),"")</f>
        <v>44951</v>
      </c>
      <c r="AB6" s="23">
        <f t="shared" ref="AB6:AB17" ca="1" si="20">IFERROR(IF(AA6&gt;=1,AA6+1,""),"")</f>
        <v>44952</v>
      </c>
      <c r="AC6" s="23">
        <f t="shared" ref="AC6:AC17" ca="1" si="21">IFERROR(IF(AB6&gt;=1,AB6+1,""),"")</f>
        <v>44953</v>
      </c>
      <c r="AD6" s="23">
        <f t="shared" ref="AD6:AD17" ca="1" si="22">IFERROR(IF(AC6&gt;=1,AC6+1,""),"")</f>
        <v>44954</v>
      </c>
      <c r="AE6" s="23">
        <f t="shared" ref="AE6:AE17" ca="1" si="23">IFERROR(IF(AD6&gt;=1,AD6+1,""),"")</f>
        <v>44955</v>
      </c>
      <c r="AF6" s="23">
        <f t="shared" ref="AF6:AF17" ca="1" si="24">IFERROR(IF(AE6&gt;=1,AE6+1,""),"")</f>
        <v>44956</v>
      </c>
      <c r="AG6" s="23">
        <f t="shared" ref="AG6:AG17" ca="1" si="25">IFERROR(IF(AF6&gt;=1,AF6+1,""),"")</f>
        <v>44957</v>
      </c>
      <c r="AH6" s="23">
        <f t="shared" ref="AH6:AH17" ca="1" si="26">IFERROR(IF(AG6&gt;=1,AG6+1,""),"")</f>
        <v>44958</v>
      </c>
      <c r="AI6" s="23">
        <f t="shared" ref="AI6:AI17" ca="1" si="27">IFERROR(IF(AH6&gt;=1,AH6+1,""),"")</f>
        <v>44959</v>
      </c>
      <c r="AJ6" s="23">
        <f t="shared" ref="AJ6:AJ17" ca="1" si="28">IFERROR(IF(AI6&gt;=1,AI6+1,""),"")</f>
        <v>44960</v>
      </c>
      <c r="AK6" s="23">
        <f t="shared" ref="AK6:AK17" ca="1" si="29">IFERROR(IF(AJ6&gt;=1,AJ6+1,""),"")</f>
        <v>44961</v>
      </c>
      <c r="AL6" s="23" t="str">
        <f t="shared" ref="AL6:AR17" ca="1" si="30">IFERROR(IF(AND(AK6&gt;=1,AK6+1&lt;=DATE(Calendar_Year,ROW($A1)+1,0)),AK6+1,""),"")</f>
        <v/>
      </c>
      <c r="AM6" s="23" t="str">
        <f t="shared" ca="1" si="30"/>
        <v/>
      </c>
      <c r="AN6" s="23" t="str">
        <f t="shared" ca="1" si="30"/>
        <v/>
      </c>
      <c r="AO6" s="23" t="str">
        <f t="shared" ca="1" si="30"/>
        <v/>
      </c>
      <c r="AP6" s="23" t="str">
        <f t="shared" ca="1" si="30"/>
        <v/>
      </c>
      <c r="AQ6" s="23" t="str">
        <f t="shared" ca="1" si="30"/>
        <v/>
      </c>
      <c r="AR6" s="23" t="str">
        <f t="shared" ca="1" si="30"/>
        <v/>
      </c>
    </row>
    <row r="7" spans="1:44" ht="18.75" customHeight="1" x14ac:dyDescent="0.3">
      <c r="B7" s="16" t="s">
        <v>30</v>
      </c>
      <c r="C7" s="23" t="str">
        <f t="shared" ca="1" si="0"/>
        <v/>
      </c>
      <c r="D7" s="23" t="str">
        <f t="shared" ca="1" si="1"/>
        <v/>
      </c>
      <c r="E7" s="23" t="str">
        <f t="shared" ca="1" si="1"/>
        <v/>
      </c>
      <c r="F7" s="23">
        <f t="shared" ca="1" si="1"/>
        <v>44958</v>
      </c>
      <c r="G7" s="23">
        <f t="shared" ca="1" si="1"/>
        <v>44959</v>
      </c>
      <c r="H7" s="23">
        <f t="shared" ca="1" si="1"/>
        <v>44960</v>
      </c>
      <c r="I7" s="23">
        <f t="shared" ca="1" si="1"/>
        <v>44961</v>
      </c>
      <c r="J7" s="23">
        <f t="shared" ca="1" si="2"/>
        <v>44962</v>
      </c>
      <c r="K7" s="23">
        <f t="shared" ca="1" si="3"/>
        <v>44963</v>
      </c>
      <c r="L7" s="23">
        <f t="shared" ca="1" si="4"/>
        <v>44964</v>
      </c>
      <c r="M7" s="23">
        <f t="shared" ca="1" si="5"/>
        <v>44965</v>
      </c>
      <c r="N7" s="23">
        <f t="shared" ca="1" si="6"/>
        <v>44966</v>
      </c>
      <c r="O7" s="23">
        <f t="shared" ca="1" si="7"/>
        <v>44967</v>
      </c>
      <c r="P7" s="23">
        <f t="shared" ca="1" si="8"/>
        <v>44968</v>
      </c>
      <c r="Q7" s="23">
        <f t="shared" ca="1" si="9"/>
        <v>44969</v>
      </c>
      <c r="R7" s="23">
        <f t="shared" ca="1" si="10"/>
        <v>44970</v>
      </c>
      <c r="S7" s="23">
        <f t="shared" ca="1" si="11"/>
        <v>44971</v>
      </c>
      <c r="T7" s="23">
        <f t="shared" ca="1" si="12"/>
        <v>44972</v>
      </c>
      <c r="U7" s="23">
        <f t="shared" ca="1" si="13"/>
        <v>44973</v>
      </c>
      <c r="V7" s="23">
        <f t="shared" ca="1" si="14"/>
        <v>44974</v>
      </c>
      <c r="W7" s="23">
        <f t="shared" ca="1" si="15"/>
        <v>44975</v>
      </c>
      <c r="X7" s="23">
        <f t="shared" ca="1" si="16"/>
        <v>44976</v>
      </c>
      <c r="Y7" s="23">
        <f t="shared" ca="1" si="17"/>
        <v>44977</v>
      </c>
      <c r="Z7" s="23">
        <f t="shared" ca="1" si="18"/>
        <v>44978</v>
      </c>
      <c r="AA7" s="23">
        <f t="shared" ca="1" si="19"/>
        <v>44979</v>
      </c>
      <c r="AB7" s="23">
        <f t="shared" ca="1" si="20"/>
        <v>44980</v>
      </c>
      <c r="AC7" s="23">
        <f t="shared" ca="1" si="21"/>
        <v>44981</v>
      </c>
      <c r="AD7" s="23">
        <f t="shared" ca="1" si="22"/>
        <v>44982</v>
      </c>
      <c r="AE7" s="23">
        <f t="shared" ca="1" si="23"/>
        <v>44983</v>
      </c>
      <c r="AF7" s="23">
        <f t="shared" ca="1" si="24"/>
        <v>44984</v>
      </c>
      <c r="AG7" s="23">
        <f t="shared" ca="1" si="25"/>
        <v>44985</v>
      </c>
      <c r="AH7" s="23">
        <f t="shared" ca="1" si="26"/>
        <v>44986</v>
      </c>
      <c r="AI7" s="23">
        <f t="shared" ca="1" si="27"/>
        <v>44987</v>
      </c>
      <c r="AJ7" s="23">
        <f t="shared" ca="1" si="28"/>
        <v>44988</v>
      </c>
      <c r="AK7" s="23">
        <f t="shared" ca="1" si="29"/>
        <v>44989</v>
      </c>
      <c r="AL7" s="23" t="str">
        <f t="shared" ca="1" si="30"/>
        <v/>
      </c>
      <c r="AM7" s="23" t="str">
        <f t="shared" ca="1" si="30"/>
        <v/>
      </c>
      <c r="AN7" s="23" t="str">
        <f t="shared" ca="1" si="30"/>
        <v/>
      </c>
      <c r="AO7" s="23" t="str">
        <f t="shared" ca="1" si="30"/>
        <v/>
      </c>
      <c r="AP7" s="23" t="str">
        <f t="shared" ca="1" si="30"/>
        <v/>
      </c>
      <c r="AQ7" s="23" t="str">
        <f t="shared" ca="1" si="30"/>
        <v/>
      </c>
      <c r="AR7" s="23" t="str">
        <f t="shared" ca="1" si="30"/>
        <v/>
      </c>
    </row>
    <row r="8" spans="1:44" ht="18.75" customHeight="1" x14ac:dyDescent="0.3">
      <c r="A8" s="22"/>
      <c r="B8" s="16" t="s">
        <v>31</v>
      </c>
      <c r="C8" s="23" t="str">
        <f t="shared" ca="1" si="0"/>
        <v/>
      </c>
      <c r="D8" s="23" t="str">
        <f t="shared" ca="1" si="1"/>
        <v/>
      </c>
      <c r="E8" s="23" t="str">
        <f t="shared" ca="1" si="1"/>
        <v/>
      </c>
      <c r="F8" s="23">
        <f t="shared" ca="1" si="1"/>
        <v>44986</v>
      </c>
      <c r="G8" s="23">
        <f t="shared" ca="1" si="1"/>
        <v>44987</v>
      </c>
      <c r="H8" s="23">
        <f t="shared" ca="1" si="1"/>
        <v>44988</v>
      </c>
      <c r="I8" s="23">
        <f t="shared" ca="1" si="1"/>
        <v>44989</v>
      </c>
      <c r="J8" s="23">
        <f t="shared" ca="1" si="2"/>
        <v>44990</v>
      </c>
      <c r="K8" s="23">
        <f t="shared" ca="1" si="3"/>
        <v>44991</v>
      </c>
      <c r="L8" s="23">
        <f t="shared" ca="1" si="4"/>
        <v>44992</v>
      </c>
      <c r="M8" s="23">
        <f t="shared" ca="1" si="5"/>
        <v>44993</v>
      </c>
      <c r="N8" s="23">
        <f t="shared" ca="1" si="6"/>
        <v>44994</v>
      </c>
      <c r="O8" s="23">
        <f t="shared" ca="1" si="7"/>
        <v>44995</v>
      </c>
      <c r="P8" s="23">
        <f t="shared" ca="1" si="8"/>
        <v>44996</v>
      </c>
      <c r="Q8" s="23">
        <f t="shared" ca="1" si="9"/>
        <v>44997</v>
      </c>
      <c r="R8" s="23">
        <f t="shared" ca="1" si="10"/>
        <v>44998</v>
      </c>
      <c r="S8" s="23">
        <f t="shared" ca="1" si="11"/>
        <v>44999</v>
      </c>
      <c r="T8" s="23">
        <f t="shared" ca="1" si="12"/>
        <v>45000</v>
      </c>
      <c r="U8" s="23">
        <f t="shared" ca="1" si="13"/>
        <v>45001</v>
      </c>
      <c r="V8" s="23">
        <f t="shared" ca="1" si="14"/>
        <v>45002</v>
      </c>
      <c r="W8" s="23">
        <f t="shared" ca="1" si="15"/>
        <v>45003</v>
      </c>
      <c r="X8" s="23">
        <f t="shared" ca="1" si="16"/>
        <v>45004</v>
      </c>
      <c r="Y8" s="23">
        <f t="shared" ca="1" si="17"/>
        <v>45005</v>
      </c>
      <c r="Z8" s="23">
        <f t="shared" ca="1" si="18"/>
        <v>45006</v>
      </c>
      <c r="AA8" s="23">
        <f t="shared" ca="1" si="19"/>
        <v>45007</v>
      </c>
      <c r="AB8" s="23">
        <f t="shared" ca="1" si="20"/>
        <v>45008</v>
      </c>
      <c r="AC8" s="23">
        <f t="shared" ca="1" si="21"/>
        <v>45009</v>
      </c>
      <c r="AD8" s="23">
        <f t="shared" ca="1" si="22"/>
        <v>45010</v>
      </c>
      <c r="AE8" s="23">
        <f t="shared" ca="1" si="23"/>
        <v>45011</v>
      </c>
      <c r="AF8" s="23">
        <f t="shared" ca="1" si="24"/>
        <v>45012</v>
      </c>
      <c r="AG8" s="23">
        <f t="shared" ca="1" si="25"/>
        <v>45013</v>
      </c>
      <c r="AH8" s="23">
        <f t="shared" ca="1" si="26"/>
        <v>45014</v>
      </c>
      <c r="AI8" s="23">
        <f t="shared" ca="1" si="27"/>
        <v>45015</v>
      </c>
      <c r="AJ8" s="23">
        <f t="shared" ca="1" si="28"/>
        <v>45016</v>
      </c>
      <c r="AK8" s="23">
        <f t="shared" ca="1" si="29"/>
        <v>45017</v>
      </c>
      <c r="AL8" s="23" t="str">
        <f t="shared" ca="1" si="30"/>
        <v/>
      </c>
      <c r="AM8" s="23" t="str">
        <f t="shared" ca="1" si="30"/>
        <v/>
      </c>
      <c r="AN8" s="23" t="str">
        <f t="shared" ca="1" si="30"/>
        <v/>
      </c>
      <c r="AO8" s="23" t="str">
        <f t="shared" ca="1" si="30"/>
        <v/>
      </c>
      <c r="AP8" s="23" t="str">
        <f t="shared" ca="1" si="30"/>
        <v/>
      </c>
      <c r="AQ8" s="23" t="str">
        <f t="shared" ca="1" si="30"/>
        <v/>
      </c>
      <c r="AR8" s="23" t="str">
        <f t="shared" ca="1" si="30"/>
        <v/>
      </c>
    </row>
    <row r="9" spans="1:44" ht="18.75" customHeight="1" x14ac:dyDescent="0.3">
      <c r="B9" s="16" t="s">
        <v>39</v>
      </c>
      <c r="C9" s="23" t="str">
        <f t="shared" ca="1" si="0"/>
        <v/>
      </c>
      <c r="D9" s="23" t="str">
        <f t="shared" ca="1" si="1"/>
        <v/>
      </c>
      <c r="E9" s="23" t="str">
        <f t="shared" ca="1" si="1"/>
        <v/>
      </c>
      <c r="F9" s="23" t="str">
        <f t="shared" ca="1" si="1"/>
        <v/>
      </c>
      <c r="G9" s="23" t="str">
        <f t="shared" ca="1" si="1"/>
        <v/>
      </c>
      <c r="H9" s="23" t="str">
        <f t="shared" ca="1" si="1"/>
        <v/>
      </c>
      <c r="I9" s="23">
        <f t="shared" ca="1" si="1"/>
        <v>45017</v>
      </c>
      <c r="J9" s="23">
        <f t="shared" ca="1" si="2"/>
        <v>45018</v>
      </c>
      <c r="K9" s="23">
        <f t="shared" ca="1" si="3"/>
        <v>45019</v>
      </c>
      <c r="L9" s="23">
        <f t="shared" ca="1" si="4"/>
        <v>45020</v>
      </c>
      <c r="M9" s="23">
        <f t="shared" ca="1" si="5"/>
        <v>45021</v>
      </c>
      <c r="N9" s="23">
        <f t="shared" ca="1" si="6"/>
        <v>45022</v>
      </c>
      <c r="O9" s="23">
        <f t="shared" ca="1" si="7"/>
        <v>45023</v>
      </c>
      <c r="P9" s="23">
        <f t="shared" ca="1" si="8"/>
        <v>45024</v>
      </c>
      <c r="Q9" s="23">
        <f t="shared" ca="1" si="9"/>
        <v>45025</v>
      </c>
      <c r="R9" s="23">
        <f t="shared" ca="1" si="10"/>
        <v>45026</v>
      </c>
      <c r="S9" s="23">
        <f t="shared" ca="1" si="11"/>
        <v>45027</v>
      </c>
      <c r="T9" s="23">
        <f t="shared" ca="1" si="12"/>
        <v>45028</v>
      </c>
      <c r="U9" s="23">
        <f t="shared" ca="1" si="13"/>
        <v>45029</v>
      </c>
      <c r="V9" s="23">
        <f t="shared" ca="1" si="14"/>
        <v>45030</v>
      </c>
      <c r="W9" s="23">
        <f t="shared" ca="1" si="15"/>
        <v>45031</v>
      </c>
      <c r="X9" s="23">
        <f t="shared" ca="1" si="16"/>
        <v>45032</v>
      </c>
      <c r="Y9" s="23">
        <f t="shared" ca="1" si="17"/>
        <v>45033</v>
      </c>
      <c r="Z9" s="23">
        <f t="shared" ca="1" si="18"/>
        <v>45034</v>
      </c>
      <c r="AA9" s="23">
        <f t="shared" ca="1" si="19"/>
        <v>45035</v>
      </c>
      <c r="AB9" s="23">
        <f t="shared" ca="1" si="20"/>
        <v>45036</v>
      </c>
      <c r="AC9" s="23">
        <f t="shared" ca="1" si="21"/>
        <v>45037</v>
      </c>
      <c r="AD9" s="23">
        <f t="shared" ca="1" si="22"/>
        <v>45038</v>
      </c>
      <c r="AE9" s="23">
        <f t="shared" ca="1" si="23"/>
        <v>45039</v>
      </c>
      <c r="AF9" s="23">
        <f t="shared" ca="1" si="24"/>
        <v>45040</v>
      </c>
      <c r="AG9" s="23">
        <f t="shared" ca="1" si="25"/>
        <v>45041</v>
      </c>
      <c r="AH9" s="23">
        <f t="shared" ca="1" si="26"/>
        <v>45042</v>
      </c>
      <c r="AI9" s="23">
        <f t="shared" ca="1" si="27"/>
        <v>45043</v>
      </c>
      <c r="AJ9" s="23">
        <f t="shared" ca="1" si="28"/>
        <v>45044</v>
      </c>
      <c r="AK9" s="23">
        <f t="shared" ca="1" si="29"/>
        <v>45045</v>
      </c>
      <c r="AL9" s="23">
        <f t="shared" ca="1" si="30"/>
        <v>45046</v>
      </c>
      <c r="AM9" s="23" t="str">
        <f t="shared" ca="1" si="30"/>
        <v/>
      </c>
      <c r="AN9" s="23" t="str">
        <f t="shared" ca="1" si="30"/>
        <v/>
      </c>
      <c r="AO9" s="23" t="str">
        <f t="shared" ca="1" si="30"/>
        <v/>
      </c>
      <c r="AP9" s="23" t="str">
        <f t="shared" ca="1" si="30"/>
        <v/>
      </c>
      <c r="AQ9" s="23" t="str">
        <f t="shared" ca="1" si="30"/>
        <v/>
      </c>
      <c r="AR9" s="23" t="str">
        <f t="shared" ca="1" si="30"/>
        <v/>
      </c>
    </row>
    <row r="10" spans="1:44" ht="18.75" customHeight="1" x14ac:dyDescent="0.3">
      <c r="B10" s="16" t="s">
        <v>40</v>
      </c>
      <c r="C10" s="23" t="str">
        <f t="shared" ca="1" si="0"/>
        <v/>
      </c>
      <c r="D10" s="23">
        <f t="shared" ca="1" si="1"/>
        <v>45047</v>
      </c>
      <c r="E10" s="23">
        <f t="shared" ca="1" si="1"/>
        <v>45048</v>
      </c>
      <c r="F10" s="23">
        <f t="shared" ca="1" si="1"/>
        <v>45049</v>
      </c>
      <c r="G10" s="23">
        <f t="shared" ca="1" si="1"/>
        <v>45050</v>
      </c>
      <c r="H10" s="23">
        <f t="shared" ca="1" si="1"/>
        <v>45051</v>
      </c>
      <c r="I10" s="23">
        <f t="shared" ca="1" si="1"/>
        <v>45052</v>
      </c>
      <c r="J10" s="23">
        <f t="shared" ca="1" si="2"/>
        <v>45053</v>
      </c>
      <c r="K10" s="23">
        <f t="shared" ca="1" si="3"/>
        <v>45054</v>
      </c>
      <c r="L10" s="23">
        <f t="shared" ca="1" si="4"/>
        <v>45055</v>
      </c>
      <c r="M10" s="23">
        <f t="shared" ca="1" si="5"/>
        <v>45056</v>
      </c>
      <c r="N10" s="23">
        <f t="shared" ca="1" si="6"/>
        <v>45057</v>
      </c>
      <c r="O10" s="23">
        <f t="shared" ca="1" si="7"/>
        <v>45058</v>
      </c>
      <c r="P10" s="23">
        <f t="shared" ca="1" si="8"/>
        <v>45059</v>
      </c>
      <c r="Q10" s="23">
        <f t="shared" ca="1" si="9"/>
        <v>45060</v>
      </c>
      <c r="R10" s="23">
        <f t="shared" ca="1" si="10"/>
        <v>45061</v>
      </c>
      <c r="S10" s="23">
        <f t="shared" ca="1" si="11"/>
        <v>45062</v>
      </c>
      <c r="T10" s="23">
        <f t="shared" ca="1" si="12"/>
        <v>45063</v>
      </c>
      <c r="U10" s="23">
        <f t="shared" ca="1" si="13"/>
        <v>45064</v>
      </c>
      <c r="V10" s="23">
        <f t="shared" ca="1" si="14"/>
        <v>45065</v>
      </c>
      <c r="W10" s="23">
        <f t="shared" ca="1" si="15"/>
        <v>45066</v>
      </c>
      <c r="X10" s="23">
        <f t="shared" ca="1" si="16"/>
        <v>45067</v>
      </c>
      <c r="Y10" s="23">
        <f t="shared" ca="1" si="17"/>
        <v>45068</v>
      </c>
      <c r="Z10" s="23">
        <f t="shared" ca="1" si="18"/>
        <v>45069</v>
      </c>
      <c r="AA10" s="23">
        <f t="shared" ca="1" si="19"/>
        <v>45070</v>
      </c>
      <c r="AB10" s="23">
        <f t="shared" ca="1" si="20"/>
        <v>45071</v>
      </c>
      <c r="AC10" s="23">
        <f t="shared" ca="1" si="21"/>
        <v>45072</v>
      </c>
      <c r="AD10" s="23">
        <f t="shared" ca="1" si="22"/>
        <v>45073</v>
      </c>
      <c r="AE10" s="23">
        <f t="shared" ca="1" si="23"/>
        <v>45074</v>
      </c>
      <c r="AF10" s="23">
        <f t="shared" ca="1" si="24"/>
        <v>45075</v>
      </c>
      <c r="AG10" s="23">
        <f t="shared" ca="1" si="25"/>
        <v>45076</v>
      </c>
      <c r="AH10" s="23">
        <f t="shared" ca="1" si="26"/>
        <v>45077</v>
      </c>
      <c r="AI10" s="23">
        <f t="shared" ca="1" si="27"/>
        <v>45078</v>
      </c>
      <c r="AJ10" s="23">
        <f t="shared" ca="1" si="28"/>
        <v>45079</v>
      </c>
      <c r="AK10" s="23">
        <f t="shared" ca="1" si="29"/>
        <v>45080</v>
      </c>
      <c r="AL10" s="23" t="str">
        <f t="shared" ca="1" si="30"/>
        <v/>
      </c>
      <c r="AM10" s="23" t="str">
        <f t="shared" ca="1" si="30"/>
        <v/>
      </c>
      <c r="AN10" s="23" t="str">
        <f t="shared" ca="1" si="30"/>
        <v/>
      </c>
      <c r="AO10" s="23" t="str">
        <f t="shared" ca="1" si="30"/>
        <v/>
      </c>
      <c r="AP10" s="23" t="str">
        <f t="shared" ca="1" si="30"/>
        <v/>
      </c>
      <c r="AQ10" s="23" t="str">
        <f t="shared" ca="1" si="30"/>
        <v/>
      </c>
      <c r="AR10" s="23" t="str">
        <f t="shared" ca="1" si="30"/>
        <v/>
      </c>
    </row>
    <row r="11" spans="1:44" ht="18.75" customHeight="1" x14ac:dyDescent="0.3">
      <c r="B11" s="16" t="s">
        <v>41</v>
      </c>
      <c r="C11" s="23" t="str">
        <f t="shared" ca="1" si="0"/>
        <v/>
      </c>
      <c r="D11" s="23" t="str">
        <f t="shared" ca="1" si="1"/>
        <v/>
      </c>
      <c r="E11" s="23" t="str">
        <f t="shared" ca="1" si="1"/>
        <v/>
      </c>
      <c r="F11" s="23" t="str">
        <f t="shared" ca="1" si="1"/>
        <v/>
      </c>
      <c r="G11" s="23">
        <f t="shared" ca="1" si="1"/>
        <v>45078</v>
      </c>
      <c r="H11" s="23">
        <f t="shared" ca="1" si="1"/>
        <v>45079</v>
      </c>
      <c r="I11" s="23">
        <f t="shared" ca="1" si="1"/>
        <v>45080</v>
      </c>
      <c r="J11" s="23">
        <f t="shared" ca="1" si="2"/>
        <v>45081</v>
      </c>
      <c r="K11" s="23">
        <f t="shared" ca="1" si="3"/>
        <v>45082</v>
      </c>
      <c r="L11" s="23">
        <f t="shared" ca="1" si="4"/>
        <v>45083</v>
      </c>
      <c r="M11" s="23">
        <f t="shared" ca="1" si="5"/>
        <v>45084</v>
      </c>
      <c r="N11" s="23">
        <f t="shared" ca="1" si="6"/>
        <v>45085</v>
      </c>
      <c r="O11" s="23">
        <f t="shared" ca="1" si="7"/>
        <v>45086</v>
      </c>
      <c r="P11" s="23">
        <f t="shared" ca="1" si="8"/>
        <v>45087</v>
      </c>
      <c r="Q11" s="23">
        <f t="shared" ca="1" si="9"/>
        <v>45088</v>
      </c>
      <c r="R11" s="23">
        <f t="shared" ca="1" si="10"/>
        <v>45089</v>
      </c>
      <c r="S11" s="23">
        <f t="shared" ca="1" si="11"/>
        <v>45090</v>
      </c>
      <c r="T11" s="23">
        <f t="shared" ca="1" si="12"/>
        <v>45091</v>
      </c>
      <c r="U11" s="23">
        <f t="shared" ca="1" si="13"/>
        <v>45092</v>
      </c>
      <c r="V11" s="23">
        <f t="shared" ca="1" si="14"/>
        <v>45093</v>
      </c>
      <c r="W11" s="23">
        <f t="shared" ca="1" si="15"/>
        <v>45094</v>
      </c>
      <c r="X11" s="23">
        <f t="shared" ca="1" si="16"/>
        <v>45095</v>
      </c>
      <c r="Y11" s="23">
        <f t="shared" ca="1" si="17"/>
        <v>45096</v>
      </c>
      <c r="Z11" s="23">
        <f t="shared" ca="1" si="18"/>
        <v>45097</v>
      </c>
      <c r="AA11" s="23">
        <f t="shared" ca="1" si="19"/>
        <v>45098</v>
      </c>
      <c r="AB11" s="23">
        <f t="shared" ca="1" si="20"/>
        <v>45099</v>
      </c>
      <c r="AC11" s="23">
        <f t="shared" ca="1" si="21"/>
        <v>45100</v>
      </c>
      <c r="AD11" s="23">
        <f t="shared" ca="1" si="22"/>
        <v>45101</v>
      </c>
      <c r="AE11" s="23">
        <f t="shared" ca="1" si="23"/>
        <v>45102</v>
      </c>
      <c r="AF11" s="23">
        <f t="shared" ca="1" si="24"/>
        <v>45103</v>
      </c>
      <c r="AG11" s="23">
        <f t="shared" ca="1" si="25"/>
        <v>45104</v>
      </c>
      <c r="AH11" s="23">
        <f t="shared" ca="1" si="26"/>
        <v>45105</v>
      </c>
      <c r="AI11" s="23">
        <f t="shared" ca="1" si="27"/>
        <v>45106</v>
      </c>
      <c r="AJ11" s="23">
        <f t="shared" ca="1" si="28"/>
        <v>45107</v>
      </c>
      <c r="AK11" s="23">
        <f t="shared" ca="1" si="29"/>
        <v>45108</v>
      </c>
      <c r="AL11" s="23" t="str">
        <f t="shared" ca="1" si="30"/>
        <v/>
      </c>
      <c r="AM11" s="23" t="str">
        <f t="shared" ca="1" si="30"/>
        <v/>
      </c>
      <c r="AN11" s="23" t="str">
        <f t="shared" ca="1" si="30"/>
        <v/>
      </c>
      <c r="AO11" s="23" t="str">
        <f t="shared" ca="1" si="30"/>
        <v/>
      </c>
      <c r="AP11" s="23" t="str">
        <f t="shared" ca="1" si="30"/>
        <v/>
      </c>
      <c r="AQ11" s="23" t="str">
        <f t="shared" ca="1" si="30"/>
        <v/>
      </c>
      <c r="AR11" s="23" t="str">
        <f t="shared" ca="1" si="30"/>
        <v/>
      </c>
    </row>
    <row r="12" spans="1:44" ht="18.75" customHeight="1" x14ac:dyDescent="0.3">
      <c r="B12" s="16" t="s">
        <v>42</v>
      </c>
      <c r="C12" s="23" t="str">
        <f t="shared" ca="1" si="0"/>
        <v/>
      </c>
      <c r="D12" s="23" t="str">
        <f t="shared" ca="1" si="1"/>
        <v/>
      </c>
      <c r="E12" s="23" t="str">
        <f t="shared" ca="1" si="1"/>
        <v/>
      </c>
      <c r="F12" s="23" t="str">
        <f t="shared" ca="1" si="1"/>
        <v/>
      </c>
      <c r="G12" s="23" t="str">
        <f t="shared" ca="1" si="1"/>
        <v/>
      </c>
      <c r="H12" s="23" t="str">
        <f t="shared" ca="1" si="1"/>
        <v/>
      </c>
      <c r="I12" s="23">
        <f t="shared" ca="1" si="1"/>
        <v>45108</v>
      </c>
      <c r="J12" s="23">
        <f t="shared" ca="1" si="2"/>
        <v>45109</v>
      </c>
      <c r="K12" s="23">
        <f t="shared" ca="1" si="3"/>
        <v>45110</v>
      </c>
      <c r="L12" s="23">
        <f t="shared" ca="1" si="4"/>
        <v>45111</v>
      </c>
      <c r="M12" s="23">
        <f t="shared" ca="1" si="5"/>
        <v>45112</v>
      </c>
      <c r="N12" s="23">
        <f t="shared" ca="1" si="6"/>
        <v>45113</v>
      </c>
      <c r="O12" s="23">
        <f t="shared" ca="1" si="7"/>
        <v>45114</v>
      </c>
      <c r="P12" s="23">
        <f t="shared" ca="1" si="8"/>
        <v>45115</v>
      </c>
      <c r="Q12" s="23">
        <f t="shared" ca="1" si="9"/>
        <v>45116</v>
      </c>
      <c r="R12" s="23">
        <f t="shared" ca="1" si="10"/>
        <v>45117</v>
      </c>
      <c r="S12" s="23">
        <f t="shared" ca="1" si="11"/>
        <v>45118</v>
      </c>
      <c r="T12" s="23">
        <f t="shared" ca="1" si="12"/>
        <v>45119</v>
      </c>
      <c r="U12" s="23">
        <f t="shared" ca="1" si="13"/>
        <v>45120</v>
      </c>
      <c r="V12" s="23">
        <f t="shared" ca="1" si="14"/>
        <v>45121</v>
      </c>
      <c r="W12" s="23">
        <f t="shared" ca="1" si="15"/>
        <v>45122</v>
      </c>
      <c r="X12" s="23">
        <f t="shared" ca="1" si="16"/>
        <v>45123</v>
      </c>
      <c r="Y12" s="23">
        <f t="shared" ca="1" si="17"/>
        <v>45124</v>
      </c>
      <c r="Z12" s="23">
        <f t="shared" ca="1" si="18"/>
        <v>45125</v>
      </c>
      <c r="AA12" s="23">
        <f t="shared" ca="1" si="19"/>
        <v>45126</v>
      </c>
      <c r="AB12" s="23">
        <f t="shared" ca="1" si="20"/>
        <v>45127</v>
      </c>
      <c r="AC12" s="23">
        <f t="shared" ca="1" si="21"/>
        <v>45128</v>
      </c>
      <c r="AD12" s="23">
        <f t="shared" ca="1" si="22"/>
        <v>45129</v>
      </c>
      <c r="AE12" s="23">
        <f t="shared" ca="1" si="23"/>
        <v>45130</v>
      </c>
      <c r="AF12" s="23">
        <f t="shared" ca="1" si="24"/>
        <v>45131</v>
      </c>
      <c r="AG12" s="23">
        <f t="shared" ca="1" si="25"/>
        <v>45132</v>
      </c>
      <c r="AH12" s="23">
        <f t="shared" ca="1" si="26"/>
        <v>45133</v>
      </c>
      <c r="AI12" s="23">
        <f t="shared" ca="1" si="27"/>
        <v>45134</v>
      </c>
      <c r="AJ12" s="23">
        <f t="shared" ca="1" si="28"/>
        <v>45135</v>
      </c>
      <c r="AK12" s="23">
        <f t="shared" ca="1" si="29"/>
        <v>45136</v>
      </c>
      <c r="AL12" s="23">
        <f t="shared" ca="1" si="30"/>
        <v>45137</v>
      </c>
      <c r="AM12" s="23">
        <f t="shared" ca="1" si="30"/>
        <v>45138</v>
      </c>
      <c r="AN12" s="23" t="str">
        <f t="shared" ca="1" si="30"/>
        <v/>
      </c>
      <c r="AO12" s="23" t="str">
        <f t="shared" ca="1" si="30"/>
        <v/>
      </c>
      <c r="AP12" s="23" t="str">
        <f t="shared" ca="1" si="30"/>
        <v/>
      </c>
      <c r="AQ12" s="23" t="str">
        <f t="shared" ca="1" si="30"/>
        <v/>
      </c>
      <c r="AR12" s="23" t="str">
        <f t="shared" ca="1" si="30"/>
        <v/>
      </c>
    </row>
    <row r="13" spans="1:44" ht="18.75" customHeight="1" x14ac:dyDescent="0.3">
      <c r="B13" s="16" t="s">
        <v>43</v>
      </c>
      <c r="C13" s="23" t="str">
        <f t="shared" ca="1" si="0"/>
        <v/>
      </c>
      <c r="D13" s="23" t="str">
        <f t="shared" ca="1" si="1"/>
        <v/>
      </c>
      <c r="E13" s="23">
        <f t="shared" ca="1" si="1"/>
        <v>45139</v>
      </c>
      <c r="F13" s="23">
        <f t="shared" ca="1" si="1"/>
        <v>45140</v>
      </c>
      <c r="G13" s="23">
        <f t="shared" ca="1" si="1"/>
        <v>45141</v>
      </c>
      <c r="H13" s="23">
        <f t="shared" ca="1" si="1"/>
        <v>45142</v>
      </c>
      <c r="I13" s="23">
        <f t="shared" ca="1" si="1"/>
        <v>45143</v>
      </c>
      <c r="J13" s="23">
        <f t="shared" ca="1" si="2"/>
        <v>45144</v>
      </c>
      <c r="K13" s="23">
        <f t="shared" ca="1" si="3"/>
        <v>45145</v>
      </c>
      <c r="L13" s="23">
        <f t="shared" ca="1" si="4"/>
        <v>45146</v>
      </c>
      <c r="M13" s="23">
        <f t="shared" ca="1" si="5"/>
        <v>45147</v>
      </c>
      <c r="N13" s="23">
        <f t="shared" ca="1" si="6"/>
        <v>45148</v>
      </c>
      <c r="O13" s="23">
        <f t="shared" ca="1" si="7"/>
        <v>45149</v>
      </c>
      <c r="P13" s="23">
        <f t="shared" ca="1" si="8"/>
        <v>45150</v>
      </c>
      <c r="Q13" s="23">
        <f t="shared" ca="1" si="9"/>
        <v>45151</v>
      </c>
      <c r="R13" s="23">
        <f t="shared" ca="1" si="10"/>
        <v>45152</v>
      </c>
      <c r="S13" s="23">
        <f t="shared" ca="1" si="11"/>
        <v>45153</v>
      </c>
      <c r="T13" s="23">
        <f t="shared" ca="1" si="12"/>
        <v>45154</v>
      </c>
      <c r="U13" s="23">
        <f t="shared" ca="1" si="13"/>
        <v>45155</v>
      </c>
      <c r="V13" s="23">
        <f t="shared" ca="1" si="14"/>
        <v>45156</v>
      </c>
      <c r="W13" s="23">
        <f t="shared" ca="1" si="15"/>
        <v>45157</v>
      </c>
      <c r="X13" s="23">
        <f t="shared" ca="1" si="16"/>
        <v>45158</v>
      </c>
      <c r="Y13" s="23">
        <f t="shared" ca="1" si="17"/>
        <v>45159</v>
      </c>
      <c r="Z13" s="23">
        <f t="shared" ca="1" si="18"/>
        <v>45160</v>
      </c>
      <c r="AA13" s="23">
        <f t="shared" ca="1" si="19"/>
        <v>45161</v>
      </c>
      <c r="AB13" s="23">
        <f t="shared" ca="1" si="20"/>
        <v>45162</v>
      </c>
      <c r="AC13" s="23">
        <f t="shared" ca="1" si="21"/>
        <v>45163</v>
      </c>
      <c r="AD13" s="23">
        <f t="shared" ca="1" si="22"/>
        <v>45164</v>
      </c>
      <c r="AE13" s="23">
        <f t="shared" ca="1" si="23"/>
        <v>45165</v>
      </c>
      <c r="AF13" s="23">
        <f t="shared" ca="1" si="24"/>
        <v>45166</v>
      </c>
      <c r="AG13" s="23">
        <f t="shared" ca="1" si="25"/>
        <v>45167</v>
      </c>
      <c r="AH13" s="23">
        <f t="shared" ca="1" si="26"/>
        <v>45168</v>
      </c>
      <c r="AI13" s="23">
        <f t="shared" ca="1" si="27"/>
        <v>45169</v>
      </c>
      <c r="AJ13" s="23">
        <f t="shared" ca="1" si="28"/>
        <v>45170</v>
      </c>
      <c r="AK13" s="23">
        <f t="shared" ca="1" si="29"/>
        <v>45171</v>
      </c>
      <c r="AL13" s="23" t="str">
        <f t="shared" ca="1" si="30"/>
        <v/>
      </c>
      <c r="AM13" s="23" t="str">
        <f t="shared" ca="1" si="30"/>
        <v/>
      </c>
      <c r="AN13" s="23" t="str">
        <f t="shared" ca="1" si="30"/>
        <v/>
      </c>
      <c r="AO13" s="23" t="str">
        <f t="shared" ca="1" si="30"/>
        <v/>
      </c>
      <c r="AP13" s="23" t="str">
        <f t="shared" ca="1" si="30"/>
        <v/>
      </c>
      <c r="AQ13" s="23" t="str">
        <f t="shared" ca="1" si="30"/>
        <v/>
      </c>
      <c r="AR13" s="23" t="str">
        <f t="shared" ca="1" si="30"/>
        <v/>
      </c>
    </row>
    <row r="14" spans="1:44" ht="18.75" customHeight="1" x14ac:dyDescent="0.3">
      <c r="B14" s="16" t="s">
        <v>44</v>
      </c>
      <c r="C14" s="23" t="str">
        <f t="shared" ca="1" si="0"/>
        <v/>
      </c>
      <c r="D14" s="23" t="str">
        <f t="shared" ca="1" si="1"/>
        <v/>
      </c>
      <c r="E14" s="23" t="str">
        <f t="shared" ca="1" si="1"/>
        <v/>
      </c>
      <c r="F14" s="23" t="str">
        <f t="shared" ca="1" si="1"/>
        <v/>
      </c>
      <c r="G14" s="23" t="str">
        <f t="shared" ca="1" si="1"/>
        <v/>
      </c>
      <c r="H14" s="23">
        <f t="shared" ca="1" si="1"/>
        <v>45170</v>
      </c>
      <c r="I14" s="23">
        <f t="shared" ca="1" si="1"/>
        <v>45171</v>
      </c>
      <c r="J14" s="23">
        <f t="shared" ca="1" si="2"/>
        <v>45172</v>
      </c>
      <c r="K14" s="23">
        <f t="shared" ca="1" si="3"/>
        <v>45173</v>
      </c>
      <c r="L14" s="23">
        <f t="shared" ca="1" si="4"/>
        <v>45174</v>
      </c>
      <c r="M14" s="23">
        <f t="shared" ca="1" si="5"/>
        <v>45175</v>
      </c>
      <c r="N14" s="23">
        <f t="shared" ca="1" si="6"/>
        <v>45176</v>
      </c>
      <c r="O14" s="23">
        <f t="shared" ca="1" si="7"/>
        <v>45177</v>
      </c>
      <c r="P14" s="23">
        <f t="shared" ca="1" si="8"/>
        <v>45178</v>
      </c>
      <c r="Q14" s="23">
        <f t="shared" ca="1" si="9"/>
        <v>45179</v>
      </c>
      <c r="R14" s="23">
        <f t="shared" ca="1" si="10"/>
        <v>45180</v>
      </c>
      <c r="S14" s="23">
        <f t="shared" ca="1" si="11"/>
        <v>45181</v>
      </c>
      <c r="T14" s="23">
        <f t="shared" ca="1" si="12"/>
        <v>45182</v>
      </c>
      <c r="U14" s="23">
        <f t="shared" ca="1" si="13"/>
        <v>45183</v>
      </c>
      <c r="V14" s="23">
        <f t="shared" ca="1" si="14"/>
        <v>45184</v>
      </c>
      <c r="W14" s="23">
        <f t="shared" ca="1" si="15"/>
        <v>45185</v>
      </c>
      <c r="X14" s="23">
        <f t="shared" ca="1" si="16"/>
        <v>45186</v>
      </c>
      <c r="Y14" s="23">
        <f t="shared" ca="1" si="17"/>
        <v>45187</v>
      </c>
      <c r="Z14" s="23">
        <f t="shared" ca="1" si="18"/>
        <v>45188</v>
      </c>
      <c r="AA14" s="23">
        <f t="shared" ca="1" si="19"/>
        <v>45189</v>
      </c>
      <c r="AB14" s="23">
        <f t="shared" ca="1" si="20"/>
        <v>45190</v>
      </c>
      <c r="AC14" s="23">
        <f t="shared" ca="1" si="21"/>
        <v>45191</v>
      </c>
      <c r="AD14" s="23">
        <f t="shared" ca="1" si="22"/>
        <v>45192</v>
      </c>
      <c r="AE14" s="23">
        <f t="shared" ca="1" si="23"/>
        <v>45193</v>
      </c>
      <c r="AF14" s="23">
        <f t="shared" ca="1" si="24"/>
        <v>45194</v>
      </c>
      <c r="AG14" s="23">
        <f t="shared" ca="1" si="25"/>
        <v>45195</v>
      </c>
      <c r="AH14" s="23">
        <f t="shared" ca="1" si="26"/>
        <v>45196</v>
      </c>
      <c r="AI14" s="23">
        <f t="shared" ca="1" si="27"/>
        <v>45197</v>
      </c>
      <c r="AJ14" s="23">
        <f t="shared" ca="1" si="28"/>
        <v>45198</v>
      </c>
      <c r="AK14" s="23">
        <f t="shared" ca="1" si="29"/>
        <v>45199</v>
      </c>
      <c r="AL14" s="23" t="str">
        <f t="shared" ca="1" si="30"/>
        <v/>
      </c>
      <c r="AM14" s="23" t="str">
        <f t="shared" ca="1" si="30"/>
        <v/>
      </c>
      <c r="AN14" s="23" t="str">
        <f t="shared" ca="1" si="30"/>
        <v/>
      </c>
      <c r="AO14" s="23" t="str">
        <f t="shared" ca="1" si="30"/>
        <v/>
      </c>
      <c r="AP14" s="23" t="str">
        <f t="shared" ca="1" si="30"/>
        <v/>
      </c>
      <c r="AQ14" s="23" t="str">
        <f t="shared" ca="1" si="30"/>
        <v/>
      </c>
      <c r="AR14" s="23" t="str">
        <f t="shared" ca="1" si="30"/>
        <v/>
      </c>
    </row>
    <row r="15" spans="1:44" ht="18.75" customHeight="1" x14ac:dyDescent="0.3">
      <c r="B15" s="16" t="s">
        <v>45</v>
      </c>
      <c r="C15" s="23">
        <f t="shared" ca="1" si="0"/>
        <v>45200</v>
      </c>
      <c r="D15" s="23">
        <f t="shared" ca="1" si="1"/>
        <v>45201</v>
      </c>
      <c r="E15" s="23">
        <f t="shared" ca="1" si="1"/>
        <v>45202</v>
      </c>
      <c r="F15" s="23">
        <f t="shared" ca="1" si="1"/>
        <v>45203</v>
      </c>
      <c r="G15" s="23">
        <f t="shared" ca="1" si="1"/>
        <v>45204</v>
      </c>
      <c r="H15" s="23">
        <f t="shared" ca="1" si="1"/>
        <v>45205</v>
      </c>
      <c r="I15" s="23">
        <f t="shared" ca="1" si="1"/>
        <v>45206</v>
      </c>
      <c r="J15" s="23">
        <f t="shared" ca="1" si="2"/>
        <v>45207</v>
      </c>
      <c r="K15" s="23">
        <f t="shared" ca="1" si="3"/>
        <v>45208</v>
      </c>
      <c r="L15" s="23">
        <f t="shared" ca="1" si="4"/>
        <v>45209</v>
      </c>
      <c r="M15" s="23">
        <f t="shared" ca="1" si="5"/>
        <v>45210</v>
      </c>
      <c r="N15" s="23">
        <f t="shared" ca="1" si="6"/>
        <v>45211</v>
      </c>
      <c r="O15" s="23">
        <f t="shared" ca="1" si="7"/>
        <v>45212</v>
      </c>
      <c r="P15" s="23">
        <f t="shared" ca="1" si="8"/>
        <v>45213</v>
      </c>
      <c r="Q15" s="23">
        <f t="shared" ca="1" si="9"/>
        <v>45214</v>
      </c>
      <c r="R15" s="23">
        <f t="shared" ca="1" si="10"/>
        <v>45215</v>
      </c>
      <c r="S15" s="23">
        <f t="shared" ca="1" si="11"/>
        <v>45216</v>
      </c>
      <c r="T15" s="23">
        <f t="shared" ca="1" si="12"/>
        <v>45217</v>
      </c>
      <c r="U15" s="23">
        <f t="shared" ca="1" si="13"/>
        <v>45218</v>
      </c>
      <c r="V15" s="23">
        <f t="shared" ca="1" si="14"/>
        <v>45219</v>
      </c>
      <c r="W15" s="23">
        <f t="shared" ca="1" si="15"/>
        <v>45220</v>
      </c>
      <c r="X15" s="23">
        <f t="shared" ca="1" si="16"/>
        <v>45221</v>
      </c>
      <c r="Y15" s="23">
        <f t="shared" ca="1" si="17"/>
        <v>45222</v>
      </c>
      <c r="Z15" s="23">
        <f t="shared" ca="1" si="18"/>
        <v>45223</v>
      </c>
      <c r="AA15" s="23">
        <f t="shared" ca="1" si="19"/>
        <v>45224</v>
      </c>
      <c r="AB15" s="23">
        <f t="shared" ca="1" si="20"/>
        <v>45225</v>
      </c>
      <c r="AC15" s="23">
        <f t="shared" ca="1" si="21"/>
        <v>45226</v>
      </c>
      <c r="AD15" s="23">
        <f t="shared" ca="1" si="22"/>
        <v>45227</v>
      </c>
      <c r="AE15" s="23">
        <f t="shared" ca="1" si="23"/>
        <v>45228</v>
      </c>
      <c r="AF15" s="23">
        <f t="shared" ca="1" si="24"/>
        <v>45229</v>
      </c>
      <c r="AG15" s="23">
        <f t="shared" ca="1" si="25"/>
        <v>45230</v>
      </c>
      <c r="AH15" s="23">
        <f t="shared" ca="1" si="26"/>
        <v>45231</v>
      </c>
      <c r="AI15" s="23">
        <f t="shared" ca="1" si="27"/>
        <v>45232</v>
      </c>
      <c r="AJ15" s="23">
        <f t="shared" ca="1" si="28"/>
        <v>45233</v>
      </c>
      <c r="AK15" s="23">
        <f t="shared" ca="1" si="29"/>
        <v>45234</v>
      </c>
      <c r="AL15" s="23" t="str">
        <f t="shared" ca="1" si="30"/>
        <v/>
      </c>
      <c r="AM15" s="23" t="str">
        <f t="shared" ca="1" si="30"/>
        <v/>
      </c>
      <c r="AN15" s="23" t="str">
        <f t="shared" ca="1" si="30"/>
        <v/>
      </c>
      <c r="AO15" s="23" t="str">
        <f t="shared" ca="1" si="30"/>
        <v/>
      </c>
      <c r="AP15" s="23" t="str">
        <f t="shared" ca="1" si="30"/>
        <v/>
      </c>
      <c r="AQ15" s="23" t="str">
        <f t="shared" ca="1" si="30"/>
        <v/>
      </c>
      <c r="AR15" s="23" t="str">
        <f t="shared" ca="1" si="30"/>
        <v/>
      </c>
    </row>
    <row r="16" spans="1:44" ht="18.75" customHeight="1" x14ac:dyDescent="0.3">
      <c r="B16" s="16" t="s">
        <v>46</v>
      </c>
      <c r="C16" s="23" t="str">
        <f t="shared" ca="1" si="0"/>
        <v/>
      </c>
      <c r="D16" s="23" t="str">
        <f t="shared" ca="1" si="1"/>
        <v/>
      </c>
      <c r="E16" s="23" t="str">
        <f t="shared" ca="1" si="1"/>
        <v/>
      </c>
      <c r="F16" s="23">
        <f t="shared" ca="1" si="1"/>
        <v>45231</v>
      </c>
      <c r="G16" s="23">
        <f t="shared" ca="1" si="1"/>
        <v>45232</v>
      </c>
      <c r="H16" s="23">
        <f t="shared" ca="1" si="1"/>
        <v>45233</v>
      </c>
      <c r="I16" s="23">
        <f t="shared" ca="1" si="1"/>
        <v>45234</v>
      </c>
      <c r="J16" s="23">
        <f t="shared" ca="1" si="2"/>
        <v>45235</v>
      </c>
      <c r="K16" s="23">
        <f t="shared" ca="1" si="3"/>
        <v>45236</v>
      </c>
      <c r="L16" s="23">
        <f t="shared" ca="1" si="4"/>
        <v>45237</v>
      </c>
      <c r="M16" s="23">
        <f t="shared" ca="1" si="5"/>
        <v>45238</v>
      </c>
      <c r="N16" s="23">
        <f t="shared" ca="1" si="6"/>
        <v>45239</v>
      </c>
      <c r="O16" s="23">
        <f t="shared" ca="1" si="7"/>
        <v>45240</v>
      </c>
      <c r="P16" s="23">
        <f t="shared" ca="1" si="8"/>
        <v>45241</v>
      </c>
      <c r="Q16" s="23">
        <f t="shared" ca="1" si="9"/>
        <v>45242</v>
      </c>
      <c r="R16" s="23">
        <f t="shared" ca="1" si="10"/>
        <v>45243</v>
      </c>
      <c r="S16" s="23">
        <f t="shared" ca="1" si="11"/>
        <v>45244</v>
      </c>
      <c r="T16" s="23">
        <f t="shared" ca="1" si="12"/>
        <v>45245</v>
      </c>
      <c r="U16" s="23">
        <f t="shared" ca="1" si="13"/>
        <v>45246</v>
      </c>
      <c r="V16" s="23">
        <f t="shared" ca="1" si="14"/>
        <v>45247</v>
      </c>
      <c r="W16" s="23">
        <f t="shared" ca="1" si="15"/>
        <v>45248</v>
      </c>
      <c r="X16" s="23">
        <f t="shared" ca="1" si="16"/>
        <v>45249</v>
      </c>
      <c r="Y16" s="23">
        <f t="shared" ca="1" si="17"/>
        <v>45250</v>
      </c>
      <c r="Z16" s="23">
        <f t="shared" ca="1" si="18"/>
        <v>45251</v>
      </c>
      <c r="AA16" s="23">
        <f t="shared" ca="1" si="19"/>
        <v>45252</v>
      </c>
      <c r="AB16" s="23">
        <f t="shared" ca="1" si="20"/>
        <v>45253</v>
      </c>
      <c r="AC16" s="23">
        <f t="shared" ca="1" si="21"/>
        <v>45254</v>
      </c>
      <c r="AD16" s="23">
        <f t="shared" ca="1" si="22"/>
        <v>45255</v>
      </c>
      <c r="AE16" s="23">
        <f t="shared" ca="1" si="23"/>
        <v>45256</v>
      </c>
      <c r="AF16" s="23">
        <f t="shared" ca="1" si="24"/>
        <v>45257</v>
      </c>
      <c r="AG16" s="23">
        <f t="shared" ca="1" si="25"/>
        <v>45258</v>
      </c>
      <c r="AH16" s="23">
        <f t="shared" ca="1" si="26"/>
        <v>45259</v>
      </c>
      <c r="AI16" s="23">
        <f t="shared" ca="1" si="27"/>
        <v>45260</v>
      </c>
      <c r="AJ16" s="23">
        <f t="shared" ca="1" si="28"/>
        <v>45261</v>
      </c>
      <c r="AK16" s="23">
        <f t="shared" ca="1" si="29"/>
        <v>45262</v>
      </c>
      <c r="AL16" s="23" t="str">
        <f t="shared" ca="1" si="30"/>
        <v/>
      </c>
      <c r="AM16" s="23" t="str">
        <f t="shared" ca="1" si="30"/>
        <v/>
      </c>
      <c r="AN16" s="23" t="str">
        <f t="shared" ca="1" si="30"/>
        <v/>
      </c>
      <c r="AO16" s="23" t="str">
        <f t="shared" ca="1" si="30"/>
        <v/>
      </c>
      <c r="AP16" s="23" t="str">
        <f t="shared" ca="1" si="30"/>
        <v/>
      </c>
      <c r="AQ16" s="23" t="str">
        <f t="shared" ca="1" si="30"/>
        <v/>
      </c>
      <c r="AR16" s="23" t="str">
        <f t="shared" ca="1" si="30"/>
        <v/>
      </c>
    </row>
    <row r="17" spans="2:44" ht="18.75" customHeight="1" x14ac:dyDescent="0.3">
      <c r="B17" s="16" t="s">
        <v>47</v>
      </c>
      <c r="C17" s="23" t="str">
        <f t="shared" ca="1" si="0"/>
        <v/>
      </c>
      <c r="D17" s="23" t="str">
        <f t="shared" ca="1" si="1"/>
        <v/>
      </c>
      <c r="E17" s="23" t="str">
        <f t="shared" ca="1" si="1"/>
        <v/>
      </c>
      <c r="F17" s="23" t="str">
        <f t="shared" ca="1" si="1"/>
        <v/>
      </c>
      <c r="G17" s="23" t="str">
        <f t="shared" ca="1" si="1"/>
        <v/>
      </c>
      <c r="H17" s="23">
        <f t="shared" ca="1" si="1"/>
        <v>45261</v>
      </c>
      <c r="I17" s="23">
        <f t="shared" ca="1" si="1"/>
        <v>45262</v>
      </c>
      <c r="J17" s="23">
        <f t="shared" ca="1" si="2"/>
        <v>45263</v>
      </c>
      <c r="K17" s="23">
        <f t="shared" ca="1" si="3"/>
        <v>45264</v>
      </c>
      <c r="L17" s="23">
        <f t="shared" ca="1" si="4"/>
        <v>45265</v>
      </c>
      <c r="M17" s="23">
        <f t="shared" ca="1" si="5"/>
        <v>45266</v>
      </c>
      <c r="N17" s="23">
        <f t="shared" ca="1" si="6"/>
        <v>45267</v>
      </c>
      <c r="O17" s="23">
        <f t="shared" ca="1" si="7"/>
        <v>45268</v>
      </c>
      <c r="P17" s="23">
        <f t="shared" ca="1" si="8"/>
        <v>45269</v>
      </c>
      <c r="Q17" s="23">
        <f t="shared" ca="1" si="9"/>
        <v>45270</v>
      </c>
      <c r="R17" s="23">
        <f t="shared" ca="1" si="10"/>
        <v>45271</v>
      </c>
      <c r="S17" s="23">
        <f t="shared" ca="1" si="11"/>
        <v>45272</v>
      </c>
      <c r="T17" s="23">
        <f t="shared" ca="1" si="12"/>
        <v>45273</v>
      </c>
      <c r="U17" s="23">
        <f t="shared" ca="1" si="13"/>
        <v>45274</v>
      </c>
      <c r="V17" s="23">
        <f t="shared" ca="1" si="14"/>
        <v>45275</v>
      </c>
      <c r="W17" s="23">
        <f t="shared" ca="1" si="15"/>
        <v>45276</v>
      </c>
      <c r="X17" s="23">
        <f t="shared" ca="1" si="16"/>
        <v>45277</v>
      </c>
      <c r="Y17" s="23">
        <f t="shared" ca="1" si="17"/>
        <v>45278</v>
      </c>
      <c r="Z17" s="23">
        <f t="shared" ca="1" si="18"/>
        <v>45279</v>
      </c>
      <c r="AA17" s="23">
        <f t="shared" ca="1" si="19"/>
        <v>45280</v>
      </c>
      <c r="AB17" s="23">
        <f t="shared" ca="1" si="20"/>
        <v>45281</v>
      </c>
      <c r="AC17" s="23">
        <f t="shared" ca="1" si="21"/>
        <v>45282</v>
      </c>
      <c r="AD17" s="23">
        <f t="shared" ca="1" si="22"/>
        <v>45283</v>
      </c>
      <c r="AE17" s="23">
        <f t="shared" ca="1" si="23"/>
        <v>45284</v>
      </c>
      <c r="AF17" s="23">
        <f t="shared" ca="1" si="24"/>
        <v>45285</v>
      </c>
      <c r="AG17" s="23">
        <f t="shared" ca="1" si="25"/>
        <v>45286</v>
      </c>
      <c r="AH17" s="23">
        <f t="shared" ca="1" si="26"/>
        <v>45287</v>
      </c>
      <c r="AI17" s="23">
        <f t="shared" ca="1" si="27"/>
        <v>45288</v>
      </c>
      <c r="AJ17" s="23">
        <f t="shared" ca="1" si="28"/>
        <v>45289</v>
      </c>
      <c r="AK17" s="23">
        <f t="shared" ca="1" si="29"/>
        <v>45290</v>
      </c>
      <c r="AL17" s="23">
        <f t="shared" ca="1" si="30"/>
        <v>45291</v>
      </c>
      <c r="AM17" s="23" t="str">
        <f t="shared" ca="1" si="30"/>
        <v/>
      </c>
      <c r="AN17" s="23" t="str">
        <f t="shared" ca="1" si="30"/>
        <v/>
      </c>
      <c r="AO17" s="23" t="str">
        <f t="shared" ca="1" si="30"/>
        <v/>
      </c>
      <c r="AP17" s="23" t="str">
        <f t="shared" ca="1" si="30"/>
        <v/>
      </c>
      <c r="AQ17" s="23" t="str">
        <f t="shared" ca="1" si="30"/>
        <v/>
      </c>
      <c r="AR17" s="23" t="str">
        <f t="shared" ca="1" si="30"/>
        <v/>
      </c>
    </row>
    <row r="18" spans="2:44" ht="39.950000000000003" customHeight="1" x14ac:dyDescent="0.3">
      <c r="B18" s="9" t="s">
        <v>24</v>
      </c>
      <c r="C18" s="2"/>
      <c r="D18" s="2"/>
      <c r="E18" s="2"/>
      <c r="F18" s="2"/>
      <c r="G18" s="3"/>
      <c r="H18" s="3"/>
      <c r="I18" s="3"/>
      <c r="J18" s="3"/>
      <c r="K18" s="3"/>
      <c r="L18" s="3"/>
      <c r="M18" s="3"/>
      <c r="N18" s="3"/>
      <c r="O18" s="3"/>
    </row>
    <row r="19" spans="2:44" ht="27.95" customHeight="1" x14ac:dyDescent="0.3">
      <c r="C19" s="28" t="s">
        <v>7</v>
      </c>
      <c r="D19" s="28"/>
      <c r="E19" s="28"/>
      <c r="F19" s="10"/>
      <c r="G19" s="4"/>
      <c r="H19" s="34" t="s">
        <v>8</v>
      </c>
      <c r="I19" s="34"/>
      <c r="J19" s="34"/>
      <c r="K19" s="34"/>
      <c r="L19" s="10"/>
      <c r="M19" s="24"/>
      <c r="N19" s="36" t="s">
        <v>83</v>
      </c>
      <c r="O19" s="36"/>
      <c r="P19" s="36"/>
      <c r="Q19" s="10"/>
      <c r="R19" s="18"/>
      <c r="S19" s="28" t="s">
        <v>22</v>
      </c>
      <c r="T19" s="28"/>
      <c r="U19" s="28"/>
      <c r="V19" s="10"/>
      <c r="W19" s="4"/>
      <c r="X19" s="28" t="s">
        <v>2</v>
      </c>
      <c r="Y19" s="28"/>
      <c r="Z19" s="28"/>
      <c r="AA19" s="10"/>
      <c r="AB19" s="4"/>
      <c r="AC19" s="28" t="s">
        <v>3</v>
      </c>
      <c r="AD19" s="28"/>
      <c r="AE19" s="28"/>
      <c r="AF19" s="20"/>
      <c r="AI19" s="17"/>
    </row>
    <row r="20" spans="2:44" ht="54.95" customHeight="1" x14ac:dyDescent="0.3">
      <c r="C20" s="33">
        <f ca="1">SUMIFS(LeaveTracker[Days],LeaveTracker[Employee Name],valSelEmployee,LeaveTracker[Start Date],"&gt;="&amp;DATE(Calendar_Year,1,1),LeaveTracker[End Date],"&lt;"&amp;DATE(Calendar_Year+1,1,1))</f>
        <v>0</v>
      </c>
      <c r="D20" s="33"/>
      <c r="E20" s="33"/>
      <c r="F20" s="10"/>
      <c r="G20" s="18"/>
      <c r="H20" s="33">
        <f ca="1">NETWORKDAYS(DATE(Calendar_Year,1,1),EDATE(DATE(Calendar_Year,1,1),12)-1)</f>
        <v>260</v>
      </c>
      <c r="I20" s="33"/>
      <c r="J20" s="33"/>
      <c r="K20" s="33"/>
      <c r="L20" s="10"/>
      <c r="M20" s="18"/>
      <c r="N20" s="37">
        <f ca="1">SUMIFS(LeaveTracker[Days],LeaveTracker[Employee Name],valSelEmployee,LeaveTracker[Start Date],"&gt;="&amp;DATE(Calendar_Year,1,1),LeaveTracker[End Date],"&lt;"&amp;DATE(Calendar_Year+1,1,1),LeaveTracker[Type of Leave],'Leave Types'!B4)</f>
        <v>0</v>
      </c>
      <c r="O20" s="37"/>
      <c r="P20" s="37"/>
      <c r="Q20" s="10"/>
      <c r="R20" s="18"/>
      <c r="S20" s="38">
        <f ca="1">SUMIFS(LeaveTracker[Days],LeaveTracker[Employee Name],valSelEmployee,LeaveTracker[Start Date],"&gt;="&amp;DATE(Calendar_Year,1,1),LeaveTracker[End Date],"&lt;"&amp;DATE(Calendar_Year+1,1,1),LeaveTracker[Type of Leave],'Leave Types'!B5)</f>
        <v>0</v>
      </c>
      <c r="T20" s="38"/>
      <c r="U20" s="38"/>
      <c r="V20" s="10"/>
      <c r="W20" s="18"/>
      <c r="X20" s="30">
        <f ca="1">SUMIFS(LeaveTracker[Days],LeaveTracker[Employee Name],valSelEmployee,LeaveTracker[Start Date],"&gt;="&amp;DATE(Calendar_Year,1,1),LeaveTracker[End Date],"&lt;"&amp;DATE(Calendar_Year+1,1,1),LeaveTracker[Type of Leave],'Leave Types'!B6)</f>
        <v>0</v>
      </c>
      <c r="Y20" s="30"/>
      <c r="Z20" s="30"/>
      <c r="AA20" s="10"/>
      <c r="AB20" s="18"/>
      <c r="AC20" s="29">
        <f ca="1">SUMIFS(LeaveTracker[Days],LeaveTracker[Employee Name],valSelEmployee,LeaveTracker[Start Date],"&gt;="&amp;DATE(Calendar_Year,1,1),LeaveTracker[End Date],"&lt;"&amp;DATE(Calendar_Year+1,1,1),LeaveTracker[Type of Leave],'Leave Types'!B7)</f>
        <v>0</v>
      </c>
      <c r="AD20" s="29"/>
      <c r="AE20" s="29"/>
    </row>
    <row r="21" spans="2:44" ht="21.95" customHeight="1" x14ac:dyDescent="0.3">
      <c r="C21" s="26">
        <f ca="1">SUMIFS(LeaveTracker[Days],LeaveTracker[Employee Name],valSelEmployee,LeaveTracker[Start Date],"&gt;="&amp;DATE(Calendar_Year-1,1,1),LeaveTracker[End Date],"&lt;"&amp;DATE(Calendar_Year,1,1))</f>
        <v>0</v>
      </c>
      <c r="D21" s="26"/>
      <c r="E21" s="26"/>
      <c r="F21" s="10"/>
      <c r="G21" s="5"/>
      <c r="H21" s="26">
        <f ca="1">NETWORKDAYS(DATE(Calendar_Year-1,1,1),EDATE(DATE(Calendar_Year-1,1,1),12)-1)</f>
        <v>260</v>
      </c>
      <c r="I21" s="26"/>
      <c r="J21" s="26"/>
      <c r="K21" s="26"/>
      <c r="L21" s="10"/>
      <c r="M21" s="6"/>
      <c r="N21" s="26">
        <f ca="1">SUMIFS(LeaveTracker[Days],LeaveTracker[Employee Name],valSelEmployee,LeaveTracker[Start Date],"&gt;="&amp;DATE(Calendar_Year-1,1,1),LeaveTracker[End Date],"&lt;"&amp;DATE(Calendar_Year,1,1),LeaveTracker[Type of Leave],'Leave Types'!B4)</f>
        <v>0</v>
      </c>
      <c r="O21" s="26"/>
      <c r="P21" s="26"/>
      <c r="Q21" s="10"/>
      <c r="R21" s="6"/>
      <c r="S21" s="26">
        <f ca="1">SUMIFS(LeaveTracker[Days],LeaveTracker[Employee Name],valSelEmployee,LeaveTracker[Start Date],"&gt;="&amp;DATE(Calendar_Year-1,1,1),LeaveTracker[End Date],"&lt;"&amp;DATE(Calendar_Year,1,1),LeaveTracker[Type of Leave],'Leave Types'!B5)</f>
        <v>0</v>
      </c>
      <c r="T21" s="26"/>
      <c r="U21" s="26"/>
      <c r="V21" s="10"/>
      <c r="W21" s="6"/>
      <c r="X21" s="26">
        <f ca="1">SUMIFS(LeaveTracker[Days],LeaveTracker[Employee Name],valSelEmployee,LeaveTracker[Start Date],"&gt;="&amp;DATE(Calendar_Year-1,1,1),LeaveTracker[End Date],"&lt;"&amp;DATE(Calendar_Year,1,1),LeaveTracker[Type of Leave],'Leave Types'!B6)</f>
        <v>0</v>
      </c>
      <c r="Y21" s="26"/>
      <c r="Z21" s="26"/>
      <c r="AA21" s="10"/>
      <c r="AB21" s="6"/>
      <c r="AC21" s="26">
        <f ca="1">SUMIFS(LeaveTracker[Days],LeaveTracker[Employee Name],valSelEmployee,LeaveTracker[Start Date],"&gt;="&amp;DATE(Calendar_Year-1,1,1),LeaveTracker[End Date],"&lt;"&amp;DATE(Calendar_Year,1,1),LeaveTracker[Type of Leave],'Leave Types'!B7)</f>
        <v>0</v>
      </c>
      <c r="AD21" s="26"/>
      <c r="AE21" s="26"/>
      <c r="AF21" s="21"/>
    </row>
    <row r="22" spans="2:44" ht="21.95" customHeight="1" x14ac:dyDescent="0.3">
      <c r="C22" s="27" t="str">
        <f ca="1">IFERROR(IF(C21&lt;&gt;0,IF(C20&gt;=C21,"UP ", "DOWN ")&amp;TEXT(C20/C21-1,"0%;0%"),"UP 100%"),"")</f>
        <v>UP 100%</v>
      </c>
      <c r="D22" s="27"/>
      <c r="E22" s="27"/>
      <c r="F22" s="10"/>
      <c r="G22" s="5"/>
      <c r="H22" s="35" t="str">
        <f ca="1">IFERROR(IF(H21&lt;&gt;0,IF(H20&gt;=H21,"UP ", "DOWN ")&amp;TEXT(H20/H21-1,"0%;0%"),"UP 100%"),"")</f>
        <v>UP 0%</v>
      </c>
      <c r="I22" s="35"/>
      <c r="J22" s="35"/>
      <c r="K22" s="35"/>
      <c r="L22" s="10"/>
      <c r="M22" s="6"/>
      <c r="N22" s="27" t="str">
        <f ca="1">IFERROR(IF(N21&lt;&gt;0,IF(N20&gt;=N21,"UP ", "DOWN ")&amp;TEXT(N20/N21-1,"0%;0%"),"UP 100%"),"")</f>
        <v>UP 100%</v>
      </c>
      <c r="O22" s="27"/>
      <c r="P22" s="27"/>
      <c r="Q22" s="10"/>
      <c r="R22" s="6"/>
      <c r="S22" s="27" t="str">
        <f ca="1">IFERROR(IF(S21&lt;&gt;0,IF(S20&gt;=S21,"UP ", "DOWN ")&amp;TEXT(S20/S21-1,"0%;0%"),"UP 100%"),"")</f>
        <v>UP 100%</v>
      </c>
      <c r="T22" s="27"/>
      <c r="U22" s="27"/>
      <c r="V22" s="10"/>
      <c r="W22" s="6"/>
      <c r="X22" s="27" t="str">
        <f ca="1">IFERROR(IF(X21&lt;&gt;0,IF(X20&gt;=X21,"UP ", "DOWN ")&amp;TEXT(X20/X21-1,"0%;0%"),"UP 100%"),"")</f>
        <v>UP 100%</v>
      </c>
      <c r="Y22" s="27"/>
      <c r="Z22" s="27"/>
      <c r="AA22" s="10"/>
      <c r="AB22" s="6"/>
      <c r="AC22" s="27" t="str">
        <f ca="1">IFERROR(IF(AC21&lt;&gt;0,IF(AC20&gt;=AC21,"UP ", "DOWN ")&amp;TEXT(AC20/AC21-1,"0%;0%"),"UP 100%"),"")</f>
        <v>UP 100%</v>
      </c>
      <c r="AD22" s="27"/>
      <c r="AE22" s="27"/>
      <c r="AF22" s="18"/>
    </row>
  </sheetData>
  <mergeCells count="26">
    <mergeCell ref="S19:U19"/>
    <mergeCell ref="N20:P20"/>
    <mergeCell ref="S20:U20"/>
    <mergeCell ref="C2:I2"/>
    <mergeCell ref="C3:I3"/>
    <mergeCell ref="X22:Z22"/>
    <mergeCell ref="C22:E22"/>
    <mergeCell ref="N22:P22"/>
    <mergeCell ref="S22:U22"/>
    <mergeCell ref="C19:E19"/>
    <mergeCell ref="C20:E20"/>
    <mergeCell ref="C21:E21"/>
    <mergeCell ref="S21:U21"/>
    <mergeCell ref="H19:K19"/>
    <mergeCell ref="H20:K20"/>
    <mergeCell ref="H21:K21"/>
    <mergeCell ref="H22:K22"/>
    <mergeCell ref="N21:P21"/>
    <mergeCell ref="N19:P19"/>
    <mergeCell ref="AC21:AE21"/>
    <mergeCell ref="AC22:AE22"/>
    <mergeCell ref="AC19:AE19"/>
    <mergeCell ref="AC20:AE20"/>
    <mergeCell ref="X19:Z19"/>
    <mergeCell ref="X20:Z20"/>
    <mergeCell ref="X21:Z21"/>
  </mergeCells>
  <conditionalFormatting sqref="C6:AR17">
    <cfRule type="expression" dxfId="8" priority="5">
      <formula>MONTH(C6)&lt;&gt;MONTH($B6)</formula>
    </cfRule>
    <cfRule type="expression" dxfId="7" priority="15">
      <formula>OR(LEFT(C$5,1)="S", COUNTIF(lstHolidays, C6)&gt;0)</formula>
    </cfRule>
  </conditionalFormatting>
  <conditionalFormatting sqref="C22:AE22">
    <cfRule type="beginsWith" dxfId="6" priority="1" operator="beginsWith" text="UP">
      <formula>LEFT(C22,LEN("UP"))="UP"</formula>
    </cfRule>
  </conditionalFormatting>
  <dataValidations count="16">
    <dataValidation allowBlank="1" showInputMessage="1" showErrorMessage="1" prompt="View employee annual attendance in this workbook. Select an employee and year for an overview in this worksheet" sqref="A1"/>
    <dataValidation allowBlank="1" showInputMessage="1" showErrorMessage="1" prompt="Select an employee’s name in cell AM2 on the right" sqref="J2"/>
    <dataValidation allowBlank="1" showInputMessage="1" showErrorMessage="1" prompt="Enter year in cell AM3 on the right" sqref="J3"/>
    <dataValidation allowBlank="1" showInputMessage="1" showErrorMessage="1" prompt="Worksheet title is in this cell" sqref="B1"/>
    <dataValidation allowBlank="1" showInputMessage="1" showErrorMessage="1" prompt="Key statistics title is in this cell. Navigate rows 19 through 22 to view totol number of leave days, working days and other leave related statistics" sqref="B18"/>
    <dataValidation allowBlank="1" showInputMessage="1" showErrorMessage="1" prompt="Attendance Record table is automatically updated for employee and year selected using entries from Employee Leave Tracker workheet. Months of the year are in this column" sqref="B5"/>
    <dataValidation allowBlank="1" showInputMessage="1" showErrorMessage="1" prompt="Select employee from cell at right" sqref="B2"/>
    <dataValidation allowBlank="1" showInputMessage="1" showErrorMessage="1" prompt="Enter year in cell at right" sqref="B3"/>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formula1>lstEmployees</formula1>
    </dataValidation>
    <dataValidation allowBlank="1" showInputMessage="1" showErrorMessage="1" prompt="Enter year in this cell" sqref="C3:I3"/>
    <dataValidation allowBlank="1" showInputMessage="1" showErrorMessage="1" prompt="Date for the month at left and weekday in this cell is in this column. Days are only filled in for relevant days of the month. Leave is highlighted according to legend below table" sqref="C5"/>
    <dataValidation allowBlank="1" showInputMessage="1" showErrorMessage="1" prompt="Key statistics headings are automatically calculated in this row starting at right" sqref="B19"/>
    <dataValidation allowBlank="1" showInputMessage="1" showErrorMessage="1" prompt="Key statistics values are automatically calculated in this row starting at right" sqref="B20"/>
    <dataValidation allowBlank="1" showInputMessage="1" showErrorMessage="1" prompt="Key statistics comparison to last year are automatically calculated in this row starting at right" sqref="B21"/>
    <dataValidation allowBlank="1" showInputMessage="1" showErrorMessage="1" prompt="The net change for each key statistic is in this row starting at right" sqref="B22"/>
    <dataValidation allowBlank="1" showInputMessage="1" showErrorMessage="1" prompt="Days of the week for the month in column B and weekday in this heading are in this column. Cell highlights indicate leave" sqref="D5:AR5"/>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7" id="{7BA81481-452F-4533-84C8-E4B1E4D25843}">
            <xm:f>COUNTIFS(lstEmpNames,valSelEmployee,lstSdates,"&lt;="&amp;C6,lstEDates,"&gt;="&amp;C6,lstHTypes,'Leave Types'!$B$5)&gt;0</xm:f>
            <x14:dxf>
              <fill>
                <patternFill>
                  <bgColor theme="8"/>
                </patternFill>
              </fill>
            </x14:dxf>
          </x14:cfRule>
          <x14:cfRule type="expression" priority="8"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499984740745262"/>
    <pageSetUpPr autoPageBreaks="0" fitToPage="1"/>
  </sheetPr>
  <dimension ref="A1:F26"/>
  <sheetViews>
    <sheetView showGridLines="0" workbookViewId="0"/>
  </sheetViews>
  <sheetFormatPr defaultRowHeight="30" customHeight="1" x14ac:dyDescent="0.3"/>
  <cols>
    <col min="1" max="1" width="2.625" customWidth="1"/>
    <col min="2" max="2" width="25.625" customWidth="1"/>
    <col min="3" max="4" width="17.25" customWidth="1"/>
    <col min="5" max="5" width="18.375" customWidth="1"/>
    <col min="6" max="6" width="12.25" customWidth="1"/>
    <col min="7" max="7" width="2.625" customWidth="1"/>
  </cols>
  <sheetData>
    <row r="1" spans="1:6" s="17" customFormat="1" ht="39.950000000000003" customHeight="1" x14ac:dyDescent="0.3">
      <c r="A1"/>
      <c r="B1" s="25" t="s">
        <v>84</v>
      </c>
    </row>
    <row r="2" spans="1:6" ht="15" customHeight="1" x14ac:dyDescent="0.3"/>
    <row r="3" spans="1:6" ht="30" customHeight="1" x14ac:dyDescent="0.3">
      <c r="B3" s="12" t="s">
        <v>0</v>
      </c>
      <c r="C3" s="12" t="s">
        <v>5</v>
      </c>
      <c r="D3" s="12" t="s">
        <v>6</v>
      </c>
      <c r="E3" s="12" t="s">
        <v>23</v>
      </c>
      <c r="F3" s="12" t="s">
        <v>15</v>
      </c>
    </row>
    <row r="4" spans="1:6" ht="30" customHeight="1" x14ac:dyDescent="0.3">
      <c r="B4" s="11" t="s">
        <v>9</v>
      </c>
      <c r="C4" s="14">
        <f ca="1">DATE(YEAR(TODAY()),1,3)</f>
        <v>44929</v>
      </c>
      <c r="D4" s="14">
        <f ca="1">DATE(YEAR(TODAY()),1,3)</f>
        <v>44929</v>
      </c>
      <c r="E4" s="11" t="s">
        <v>1</v>
      </c>
      <c r="F4" s="13">
        <f ca="1">NETWORKDAYS(LeaveTracker[[#This Row],[Start Date]],LeaveTracker[[#This Row],[End Date]],lstHolidays)</f>
        <v>1</v>
      </c>
    </row>
    <row r="5" spans="1:6" ht="30" customHeight="1" x14ac:dyDescent="0.3">
      <c r="B5" s="11" t="s">
        <v>10</v>
      </c>
      <c r="C5" s="14">
        <f ca="1">DATE(YEAR(TODAY()),1,17)</f>
        <v>44943</v>
      </c>
      <c r="D5" s="14">
        <f ca="1">DATE(YEAR(TODAY()),1,18)</f>
        <v>44944</v>
      </c>
      <c r="E5" s="11" t="s">
        <v>3</v>
      </c>
      <c r="F5" s="13">
        <f ca="1">NETWORKDAYS(LeaveTracker[[#This Row],[Start Date]],LeaveTracker[[#This Row],[End Date]],lstHolidays)</f>
        <v>2</v>
      </c>
    </row>
    <row r="6" spans="1:6" ht="30" customHeight="1" x14ac:dyDescent="0.3">
      <c r="B6" s="11" t="s">
        <v>11</v>
      </c>
      <c r="C6" s="14">
        <f ca="1">DATE(YEAR(TODAY()),1,18 )</f>
        <v>44944</v>
      </c>
      <c r="D6" s="14">
        <f ca="1">DATE(YEAR(TODAY()),1,21)</f>
        <v>44947</v>
      </c>
      <c r="E6" s="11" t="s">
        <v>3</v>
      </c>
      <c r="F6" s="13">
        <f ca="1">NETWORKDAYS(LeaveTracker[[#This Row],[Start Date]],LeaveTracker[[#This Row],[End Date]],lstHolidays)</f>
        <v>3</v>
      </c>
    </row>
    <row r="7" spans="1:6" ht="30" customHeight="1" x14ac:dyDescent="0.3">
      <c r="B7" s="11" t="s">
        <v>13</v>
      </c>
      <c r="C7" s="14">
        <f ca="1">DATE(YEAR(TODAY())-1,12,10 )</f>
        <v>44905</v>
      </c>
      <c r="D7" s="14">
        <f ca="1">DATE(YEAR(TODAY())-1,12,16)</f>
        <v>44911</v>
      </c>
      <c r="E7" s="11" t="s">
        <v>2</v>
      </c>
      <c r="F7" s="13">
        <f ca="1">NETWORKDAYS(LeaveTracker[[#This Row],[Start Date]],LeaveTracker[[#This Row],[End Date]],lstHolidays)</f>
        <v>5</v>
      </c>
    </row>
    <row r="8" spans="1:6" ht="30" customHeight="1" x14ac:dyDescent="0.3">
      <c r="B8" s="11" t="s">
        <v>12</v>
      </c>
      <c r="C8" s="14">
        <f ca="1">DATE(YEAR(TODAY())-1,12,1  )</f>
        <v>44896</v>
      </c>
      <c r="D8" s="14">
        <f ca="1">DATE(YEAR(TODAY())-1,12,2)</f>
        <v>44897</v>
      </c>
      <c r="E8" s="11" t="s">
        <v>1</v>
      </c>
      <c r="F8" s="13">
        <f ca="1">NETWORKDAYS(LeaveTracker[[#This Row],[Start Date]],LeaveTracker[[#This Row],[End Date]],lstHolidays)</f>
        <v>2</v>
      </c>
    </row>
    <row r="9" spans="1:6" ht="30" customHeight="1" x14ac:dyDescent="0.3">
      <c r="B9" s="11" t="s">
        <v>9</v>
      </c>
      <c r="C9" s="14">
        <f ca="1">DATE(YEAR(TODAY())-1,11,14  )</f>
        <v>44879</v>
      </c>
      <c r="D9" s="14">
        <f ca="1">DATE(YEAR(TODAY())-1,11,18)</f>
        <v>44883</v>
      </c>
      <c r="E9" s="11" t="s">
        <v>22</v>
      </c>
      <c r="F9" s="13">
        <f ca="1">NETWORKDAYS(LeaveTracker[[#This Row],[Start Date]],LeaveTracker[[#This Row],[End Date]],lstHolidays)</f>
        <v>5</v>
      </c>
    </row>
    <row r="10" spans="1:6" ht="30" customHeight="1" x14ac:dyDescent="0.3">
      <c r="B10" s="11" t="s">
        <v>12</v>
      </c>
      <c r="C10" s="14">
        <f ca="1">DATE(YEAR(TODAY()),1,31 )</f>
        <v>44957</v>
      </c>
      <c r="D10" s="14">
        <f ca="1">DATE(YEAR(TODAY()),2,4)</f>
        <v>44961</v>
      </c>
      <c r="E10" s="11" t="s">
        <v>1</v>
      </c>
      <c r="F10" s="13">
        <f ca="1">NETWORKDAYS(LeaveTracker[[#This Row],[Start Date]],LeaveTracker[[#This Row],[End Date]],lstHolidays)</f>
        <v>4</v>
      </c>
    </row>
    <row r="11" spans="1:6" ht="30" customHeight="1" x14ac:dyDescent="0.3">
      <c r="B11" s="11" t="s">
        <v>12</v>
      </c>
      <c r="C11" s="14">
        <f ca="1">DATE(YEAR(TODAY())-1,12,1  )</f>
        <v>44896</v>
      </c>
      <c r="D11" s="14">
        <f ca="1">DATE(YEAR(TODAY())-1,12,6)</f>
        <v>44901</v>
      </c>
      <c r="E11" s="11" t="s">
        <v>3</v>
      </c>
      <c r="F11" s="13">
        <f ca="1">NETWORKDAYS(LeaveTracker[[#This Row],[Start Date]],LeaveTracker[[#This Row],[End Date]],lstHolidays)</f>
        <v>4</v>
      </c>
    </row>
    <row r="12" spans="1:6" ht="30" customHeight="1" x14ac:dyDescent="0.3">
      <c r="B12" s="11" t="s">
        <v>12</v>
      </c>
      <c r="C12" s="14">
        <f ca="1">DATE(YEAR(TODAY())-1,12,10  )</f>
        <v>44905</v>
      </c>
      <c r="D12" s="14">
        <f ca="1">DATE(YEAR(TODAY())-1,12,16)</f>
        <v>44911</v>
      </c>
      <c r="E12" s="11" t="s">
        <v>3</v>
      </c>
      <c r="F12" s="13">
        <f ca="1">NETWORKDAYS(LeaveTracker[[#This Row],[Start Date]],LeaveTracker[[#This Row],[End Date]],lstHolidays)</f>
        <v>5</v>
      </c>
    </row>
    <row r="13" spans="1:6" ht="30" customHeight="1" x14ac:dyDescent="0.3">
      <c r="B13" s="11" t="s">
        <v>10</v>
      </c>
      <c r="C13" s="14">
        <f ca="1">DATE(YEAR(TODAY()),1,13 )</f>
        <v>44939</v>
      </c>
      <c r="D13" s="14">
        <f ca="1">DATE(YEAR(TODAY()),1,15)</f>
        <v>44941</v>
      </c>
      <c r="E13" s="11" t="s">
        <v>1</v>
      </c>
      <c r="F13" s="13">
        <f ca="1">NETWORKDAYS(LeaveTracker[[#This Row],[Start Date]],LeaveTracker[[#This Row],[End Date]],lstHolidays)</f>
        <v>1</v>
      </c>
    </row>
    <row r="14" spans="1:6" ht="30" customHeight="1" x14ac:dyDescent="0.3">
      <c r="B14" s="11" t="s">
        <v>13</v>
      </c>
      <c r="C14" s="14">
        <f ca="1">DATE(YEAR(TODAY()),1,15 )</f>
        <v>44941</v>
      </c>
      <c r="D14" s="14">
        <f ca="1">DATE(YEAR(TODAY()),1,20)</f>
        <v>44946</v>
      </c>
      <c r="E14" s="11" t="s">
        <v>1</v>
      </c>
      <c r="F14" s="13">
        <f ca="1">NETWORKDAYS(LeaveTracker[[#This Row],[Start Date]],LeaveTracker[[#This Row],[End Date]],lstHolidays)</f>
        <v>5</v>
      </c>
    </row>
    <row r="15" spans="1:6" ht="30" customHeight="1" x14ac:dyDescent="0.3">
      <c r="B15" s="11" t="s">
        <v>10</v>
      </c>
      <c r="C15" s="14">
        <f ca="1">DATE(YEAR(TODAY()),6,13 )</f>
        <v>45090</v>
      </c>
      <c r="D15" s="14">
        <f ca="1">DATE(YEAR(TODAY()),6,15)</f>
        <v>45092</v>
      </c>
      <c r="E15" s="11" t="s">
        <v>2</v>
      </c>
      <c r="F15" s="13">
        <f ca="1">NETWORKDAYS(LeaveTracker[[#This Row],[Start Date]],LeaveTracker[[#This Row],[End Date]],lstHolidays)</f>
        <v>3</v>
      </c>
    </row>
    <row r="16" spans="1:6" ht="30" customHeight="1" x14ac:dyDescent="0.3">
      <c r="B16" s="11" t="s">
        <v>13</v>
      </c>
      <c r="C16" s="14">
        <f ca="1">DATE(YEAR(TODAY()),1,27 )</f>
        <v>44953</v>
      </c>
      <c r="D16" s="14">
        <f ca="1">DATE(YEAR(TODAY()),2,3)</f>
        <v>44960</v>
      </c>
      <c r="E16" s="11" t="s">
        <v>2</v>
      </c>
      <c r="F16" s="13">
        <f ca="1">NETWORKDAYS(LeaveTracker[[#This Row],[Start Date]],LeaveTracker[[#This Row],[End Date]],lstHolidays)</f>
        <v>6</v>
      </c>
    </row>
    <row r="17" spans="2:6" ht="30" customHeight="1" x14ac:dyDescent="0.3">
      <c r="B17" s="11" t="s">
        <v>11</v>
      </c>
      <c r="C17" s="14">
        <f ca="1">DATE(YEAR(TODAY()),1,17 )</f>
        <v>44943</v>
      </c>
      <c r="D17" s="14">
        <f ca="1">DATE(YEAR(TODAY()),1,18)</f>
        <v>44944</v>
      </c>
      <c r="E17" s="11" t="s">
        <v>22</v>
      </c>
      <c r="F17" s="13">
        <f ca="1">NETWORKDAYS(LeaveTracker[[#This Row],[Start Date]],LeaveTracker[[#This Row],[End Date]],lstHolidays)</f>
        <v>2</v>
      </c>
    </row>
    <row r="18" spans="2:6" ht="30" customHeight="1" x14ac:dyDescent="0.3">
      <c r="B18" s="11" t="s">
        <v>11</v>
      </c>
      <c r="C18" s="14">
        <f ca="1">DATE(YEAR(TODAY())-1,12,12 )</f>
        <v>44907</v>
      </c>
      <c r="D18" s="14">
        <f ca="1">DATE(YEAR(TODAY())-1,12,17)</f>
        <v>44912</v>
      </c>
      <c r="E18" s="11" t="s">
        <v>2</v>
      </c>
      <c r="F18" s="13">
        <f ca="1">NETWORKDAYS(LeaveTracker[[#This Row],[Start Date]],LeaveTracker[[#This Row],[End Date]],lstHolidays)</f>
        <v>5</v>
      </c>
    </row>
    <row r="19" spans="2:6" ht="30" customHeight="1" x14ac:dyDescent="0.3">
      <c r="B19" s="11" t="s">
        <v>9</v>
      </c>
      <c r="C19" s="14">
        <f ca="1">DATE(YEAR(TODAY())-1,12,21  )</f>
        <v>44916</v>
      </c>
      <c r="D19" s="14">
        <f ca="1">DATE(YEAR(TODAY())-1,12,22)</f>
        <v>44917</v>
      </c>
      <c r="E19" s="11" t="s">
        <v>3</v>
      </c>
      <c r="F19" s="13">
        <f ca="1">NETWORKDAYS(LeaveTracker[[#This Row],[Start Date]],LeaveTracker[[#This Row],[End Date]],lstHolidays)</f>
        <v>2</v>
      </c>
    </row>
    <row r="20" spans="2:6" ht="30" customHeight="1" x14ac:dyDescent="0.3">
      <c r="B20" s="11" t="s">
        <v>9</v>
      </c>
      <c r="C20" s="14">
        <f ca="1">DATE(YEAR(TODAY())-1,12,14  )</f>
        <v>44909</v>
      </c>
      <c r="D20" s="14">
        <f ca="1">DATE(YEAR(TODAY())-1,12,16)</f>
        <v>44911</v>
      </c>
      <c r="E20" s="11" t="s">
        <v>22</v>
      </c>
      <c r="F20" s="13">
        <f ca="1">NETWORKDAYS(LeaveTracker[[#This Row],[Start Date]],LeaveTracker[[#This Row],[End Date]],lstHolidays)</f>
        <v>3</v>
      </c>
    </row>
    <row r="21" spans="2:6" ht="30" customHeight="1" x14ac:dyDescent="0.3">
      <c r="B21" s="11" t="s">
        <v>10</v>
      </c>
      <c r="C21" s="14">
        <f ca="1">DATE(YEAR(TODAY())-1,11,29  )</f>
        <v>44894</v>
      </c>
      <c r="D21" s="14">
        <f ca="1">DATE(YEAR(TODAY())-1,12,6)</f>
        <v>44901</v>
      </c>
      <c r="E21" s="11" t="s">
        <v>2</v>
      </c>
      <c r="F21" s="13">
        <f ca="1">NETWORKDAYS(LeaveTracker[[#This Row],[Start Date]],LeaveTracker[[#This Row],[End Date]],lstHolidays)</f>
        <v>6</v>
      </c>
    </row>
    <row r="22" spans="2:6" ht="30" customHeight="1" x14ac:dyDescent="0.3">
      <c r="B22" s="11" t="s">
        <v>13</v>
      </c>
      <c r="C22" s="14">
        <f ca="1">DATE(YEAR(TODAY())-1,12,3  )</f>
        <v>44898</v>
      </c>
      <c r="D22" s="14">
        <f ca="1">DATE(YEAR(TODAY())-1,12,7)</f>
        <v>44902</v>
      </c>
      <c r="E22" s="11" t="s">
        <v>22</v>
      </c>
      <c r="F22" s="13">
        <f ca="1">NETWORKDAYS(LeaveTracker[[#This Row],[Start Date]],LeaveTracker[[#This Row],[End Date]],lstHolidays)</f>
        <v>3</v>
      </c>
    </row>
    <row r="23" spans="2:6" ht="30" customHeight="1" x14ac:dyDescent="0.3">
      <c r="B23" s="11" t="s">
        <v>9</v>
      </c>
      <c r="C23" s="14">
        <f ca="1">DATE(YEAR(TODAY()),1,31 )</f>
        <v>44957</v>
      </c>
      <c r="D23" s="14">
        <f ca="1">DATE(YEAR(TODAY()),2,2)</f>
        <v>44959</v>
      </c>
      <c r="E23" s="11" t="s">
        <v>2</v>
      </c>
      <c r="F23" s="13">
        <f ca="1">NETWORKDAYS(LeaveTracker[[#This Row],[Start Date]],LeaveTracker[[#This Row],[End Date]],lstHolidays)</f>
        <v>3</v>
      </c>
    </row>
    <row r="24" spans="2:6" ht="30" customHeight="1" x14ac:dyDescent="0.3">
      <c r="B24" s="11" t="s">
        <v>9</v>
      </c>
      <c r="C24" s="14">
        <f ca="1">DATE(YEAR(TODAY())-1,11,24 )</f>
        <v>44889</v>
      </c>
      <c r="D24" s="14">
        <f ca="1">DATE(YEAR(TODAY())-1,11,29)</f>
        <v>44894</v>
      </c>
      <c r="E24" s="11" t="s">
        <v>1</v>
      </c>
      <c r="F24" s="13">
        <f ca="1">NETWORKDAYS(LeaveTracker[[#This Row],[Start Date]],LeaveTracker[[#This Row],[End Date]],lstHolidays)</f>
        <v>4</v>
      </c>
    </row>
    <row r="25" spans="2:6" ht="30" customHeight="1" x14ac:dyDescent="0.3">
      <c r="B25" s="11" t="s">
        <v>10</v>
      </c>
      <c r="C25" s="14">
        <f ca="1">DATE(YEAR(TODAY()),12,5 )</f>
        <v>45265</v>
      </c>
      <c r="D25" s="14">
        <f ca="1">DATE(YEAR(TODAY()),12,9)</f>
        <v>45269</v>
      </c>
      <c r="E25" s="11" t="s">
        <v>22</v>
      </c>
      <c r="F25" s="13">
        <f ca="1">NETWORKDAYS(LeaveTracker[[#This Row],[Start Date]],LeaveTracker[[#This Row],[End Date]],lstHolidays)</f>
        <v>4</v>
      </c>
    </row>
    <row r="26" spans="2:6" ht="30" customHeight="1" x14ac:dyDescent="0.3">
      <c r="B26" s="11" t="s">
        <v>13</v>
      </c>
      <c r="C26" s="14">
        <f ca="1">DATE(YEAR(TODAY()),4,11 )</f>
        <v>45027</v>
      </c>
      <c r="D26" s="14">
        <f ca="1">DATE(YEAR(TODAY()),4,19)</f>
        <v>45035</v>
      </c>
      <c r="E26" s="11" t="s">
        <v>22</v>
      </c>
      <c r="F26" s="13">
        <f ca="1">NETWORKDAYS(LeaveTracker[[#This Row],[Start Date]],LeaveTracker[[#This Row],[End Date]],lstHolidays)</f>
        <v>7</v>
      </c>
    </row>
  </sheetData>
  <dataValidations count="11">
    <dataValidation type="list" errorStyle="warning" allowBlank="1" showInputMessage="1" showErrorMessage="1" error="Select type of leave from the list. Select CANCEL, and press ALT+DOWN ARROW to select type of leave from the drop-down list" sqref="E4:E26">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formula1>lstEmployees</formula1>
    </dataValidation>
    <dataValidation allowBlank="1" showInputMessage="1" showErrorMessage="1" prompt="Log employee leave in the table in this worksheet" sqref="A1"/>
    <dataValidation allowBlank="1" showInputMessage="1" showErrorMessage="1" prompt="The below table is used in Calendar View to automatically update an employee’s annual attendance record. Use table filters to get entries for specific employee or type of leave" sqref="B2"/>
    <dataValidation allowBlank="1" showInputMessage="1" showErrorMessage="1" prompt="Select an employee name in this column. Press ALT+DOWN ARROW to open the drop-down list, and ENTER to select the employee name" sqref="B3"/>
    <dataValidation type="list" errorStyle="warning" allowBlank="1" showInputMessage="1" showErrorMessage="1" error="Select employee name from the list. Select CANCEL, and press ALT+DOWN ARROW to select employee name from the drop-down list" sqref="B4:B26">
      <formula1>lstEmployees</formula1>
    </dataValidation>
    <dataValidation allowBlank="1" showInputMessage="1" showErrorMessage="1" prompt="Enter leave start date in this column_x000a_" sqref="C3"/>
    <dataValidation allowBlank="1" showInputMessage="1" showErrorMessage="1" prompt="Enter leave end date in this column" sqref="D3"/>
    <dataValidation allowBlank="1" showInputMessage="1" showErrorMessage="1" prompt="Select type of leave in this column. Press ALT+DOWN ARROW to open the drop-down list, and press ENTER to select the type of leave" sqref="E3"/>
    <dataValidation allowBlank="1" showInputMessage="1" showErrorMessage="1" prompt="Total number of days is automatically calculated in this column" sqref="F3"/>
    <dataValidation allowBlank="1" showInputMessage="1" showErrorMessage="1" prompt="Worksheet title is in this cell" sqref="B1"/>
  </dataValidation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499984740745262"/>
    <pageSetUpPr fitToPage="1"/>
  </sheetPr>
  <dimension ref="A1:B12"/>
  <sheetViews>
    <sheetView showGridLines="0" workbookViewId="0">
      <selection activeCell="B12" sqref="B12"/>
    </sheetView>
  </sheetViews>
  <sheetFormatPr defaultRowHeight="30" customHeight="1" x14ac:dyDescent="0.3"/>
  <cols>
    <col min="1" max="1" width="2.625" customWidth="1"/>
    <col min="2" max="2" width="26.625" customWidth="1"/>
    <col min="3" max="3" width="3.25" customWidth="1"/>
  </cols>
  <sheetData>
    <row r="1" spans="1:2" s="17" customFormat="1" ht="39.950000000000003" customHeight="1" x14ac:dyDescent="0.3">
      <c r="A1"/>
      <c r="B1" s="25" t="s">
        <v>4</v>
      </c>
    </row>
    <row r="2" spans="1:2" ht="15" customHeight="1" x14ac:dyDescent="0.3"/>
    <row r="3" spans="1:2" ht="30" customHeight="1" x14ac:dyDescent="0.3">
      <c r="B3" s="12" t="s">
        <v>85</v>
      </c>
    </row>
    <row r="4" spans="1:2" ht="30" customHeight="1" x14ac:dyDescent="0.3">
      <c r="B4" s="39" t="s">
        <v>87</v>
      </c>
    </row>
    <row r="5" spans="1:2" ht="30" customHeight="1" x14ac:dyDescent="0.3">
      <c r="B5" s="39" t="s">
        <v>88</v>
      </c>
    </row>
    <row r="6" spans="1:2" ht="30" customHeight="1" x14ac:dyDescent="0.3">
      <c r="B6" s="39" t="s">
        <v>89</v>
      </c>
    </row>
    <row r="7" spans="1:2" ht="30" customHeight="1" x14ac:dyDescent="0.3">
      <c r="B7" s="39" t="s">
        <v>90</v>
      </c>
    </row>
    <row r="8" spans="1:2" ht="30" customHeight="1" x14ac:dyDescent="0.3">
      <c r="B8" s="39" t="s">
        <v>91</v>
      </c>
    </row>
    <row r="9" spans="1:2" ht="30" customHeight="1" x14ac:dyDescent="0.3">
      <c r="B9" s="40" t="s">
        <v>92</v>
      </c>
    </row>
    <row r="10" spans="1:2" ht="30" customHeight="1" x14ac:dyDescent="0.3">
      <c r="B10" s="40" t="s">
        <v>93</v>
      </c>
    </row>
    <row r="11" spans="1:2" ht="30" customHeight="1" x14ac:dyDescent="0.3">
      <c r="B11" s="40" t="s">
        <v>94</v>
      </c>
    </row>
    <row r="12" spans="1:2" ht="30" customHeight="1" x14ac:dyDescent="0.3">
      <c r="B12" s="40" t="s">
        <v>95</v>
      </c>
    </row>
  </sheetData>
  <dataValidations count="3">
    <dataValidation allowBlank="1" showInputMessage="1" showErrorMessage="1" prompt="Add employees in this worksheet. Entries in this table are used for selection in Calendar View and Employee Leave Tracker worksheets" sqref="A1"/>
    <dataValidation allowBlank="1" showInputMessage="1" showErrorMessage="1" prompt="Worksheet title is in this cell" sqref="B1"/>
    <dataValidation allowBlank="1" showInputMessage="1" showErrorMessage="1" prompt="Employee names are in this column under this heading" sqref="B3"/>
  </dataValidations>
  <pageMargins left="0.7" right="0.7" top="0.75" bottom="0.75" header="0.3" footer="0.3"/>
  <pageSetup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B7"/>
  <sheetViews>
    <sheetView showGridLines="0" workbookViewId="0">
      <selection activeCell="B7" sqref="B7"/>
    </sheetView>
  </sheetViews>
  <sheetFormatPr defaultRowHeight="30" customHeight="1" x14ac:dyDescent="0.3"/>
  <cols>
    <col min="1" max="1" width="2.625" customWidth="1"/>
    <col min="2" max="2" width="26.625" customWidth="1"/>
    <col min="3" max="3" width="3.25" customWidth="1"/>
  </cols>
  <sheetData>
    <row r="1" spans="1:2" s="17" customFormat="1" ht="39.950000000000003" customHeight="1" x14ac:dyDescent="0.3">
      <c r="A1"/>
      <c r="B1" s="25" t="s">
        <v>27</v>
      </c>
    </row>
    <row r="2" spans="1:2" ht="15" customHeight="1" x14ac:dyDescent="0.3"/>
    <row r="3" spans="1:2" ht="30" customHeight="1" x14ac:dyDescent="0.3">
      <c r="B3" s="12" t="s">
        <v>86</v>
      </c>
    </row>
    <row r="4" spans="1:2" ht="30" customHeight="1" x14ac:dyDescent="0.3">
      <c r="B4" s="11" t="s">
        <v>1</v>
      </c>
    </row>
    <row r="5" spans="1:2" ht="30" customHeight="1" x14ac:dyDescent="0.3">
      <c r="B5" s="11" t="s">
        <v>22</v>
      </c>
    </row>
    <row r="6" spans="1:2" ht="30" customHeight="1" x14ac:dyDescent="0.3">
      <c r="B6" s="11" t="s">
        <v>2</v>
      </c>
    </row>
    <row r="7" spans="1:2" ht="30" customHeight="1" x14ac:dyDescent="0.3">
      <c r="B7" s="11" t="s">
        <v>3</v>
      </c>
    </row>
  </sheetData>
  <dataValidations count="3">
    <dataValidation allowBlank="1" showInputMessage="1" showErrorMessage="1" prompt="Enter leave types in this column under this heading" sqref="B3"/>
    <dataValidation allowBlank="1" showInputMessage="1" showErrorMessage="1" prompt="Enter leave types in the table in this worksheet. Entries will be used for selection in Leave Tracker table in Employee Leave Tracker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B1:C9"/>
  <sheetViews>
    <sheetView showGridLines="0" workbookViewId="0"/>
  </sheetViews>
  <sheetFormatPr defaultRowHeight="30" customHeight="1" x14ac:dyDescent="0.3"/>
  <cols>
    <col min="1" max="1" width="2.625" customWidth="1"/>
    <col min="2" max="2" width="26.625" customWidth="1"/>
    <col min="3" max="3" width="25.625" customWidth="1"/>
    <col min="4" max="4" width="2.625" customWidth="1"/>
  </cols>
  <sheetData>
    <row r="1" spans="2:3" ht="39.950000000000003" customHeight="1" x14ac:dyDescent="0.3">
      <c r="B1" s="25" t="s">
        <v>14</v>
      </c>
    </row>
    <row r="2" spans="2:3" ht="15" customHeight="1" x14ac:dyDescent="0.3"/>
    <row r="3" spans="2:3" ht="30" customHeight="1" x14ac:dyDescent="0.3">
      <c r="B3" s="12" t="s">
        <v>14</v>
      </c>
      <c r="C3" s="12" t="s">
        <v>16</v>
      </c>
    </row>
    <row r="4" spans="2:3" ht="30" customHeight="1" x14ac:dyDescent="0.3">
      <c r="B4" s="14">
        <f ca="1">DATE(YEAR(TODAY()),1,1)</f>
        <v>44927</v>
      </c>
      <c r="C4" s="11" t="s">
        <v>17</v>
      </c>
    </row>
    <row r="5" spans="2:3" ht="30" customHeight="1" x14ac:dyDescent="0.3">
      <c r="B5" s="14">
        <f ca="1">DATE(YEAR(TODAY()),7,4)</f>
        <v>45111</v>
      </c>
      <c r="C5" s="11" t="s">
        <v>19</v>
      </c>
    </row>
    <row r="6" spans="2:3" ht="30" customHeight="1" x14ac:dyDescent="0.3">
      <c r="B6" s="14">
        <f ca="1">DATE(YEAR(TODAY()),11,24)</f>
        <v>45254</v>
      </c>
      <c r="C6" s="11" t="s">
        <v>20</v>
      </c>
    </row>
    <row r="7" spans="2:3" ht="30" customHeight="1" x14ac:dyDescent="0.3">
      <c r="B7" s="14">
        <f ca="1">DATE(YEAR(TODAY()),11,25)</f>
        <v>45255</v>
      </c>
      <c r="C7" s="11" t="s">
        <v>20</v>
      </c>
    </row>
    <row r="8" spans="2:3" ht="30" customHeight="1" x14ac:dyDescent="0.3">
      <c r="B8" s="14">
        <f ca="1">DATE(YEAR(TODAY()),12,24)</f>
        <v>45284</v>
      </c>
      <c r="C8" s="11" t="s">
        <v>18</v>
      </c>
    </row>
    <row r="9" spans="2:3" ht="30" customHeight="1" x14ac:dyDescent="0.3">
      <c r="B9" s="14">
        <f ca="1">DATE(YEAR(TODAY()),12,25)</f>
        <v>45285</v>
      </c>
      <c r="C9" s="11" t="s">
        <v>18</v>
      </c>
    </row>
  </sheetData>
  <dataValidations count="4">
    <dataValidation allowBlank="1" showInputMessage="1" showErrorMessage="1" prompt="Enter Holiday date in this column under this heading" sqref="B3"/>
    <dataValidation allowBlank="1" showInputMessage="1" showErrorMessage="1" prompt="Enter description in this column under this heading" sqref="C3"/>
    <dataValidation allowBlank="1" showInputMessage="1" showErrorMessage="1" prompt="Enter company holidays in the table in this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TM02780235</Templat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Calendar View</vt:lpstr>
      <vt:lpstr>Employee Leave Tracker</vt:lpstr>
      <vt:lpstr>List of Employees</vt:lpstr>
      <vt:lpstr>Leave Types</vt:lpstr>
      <vt:lpstr>Company Holidays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Title1</vt:lpstr>
      <vt:lpstr>Title2</vt:lpstr>
      <vt:lpstr>valSelEmployee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win10</dc:creator>
  <cp:lastModifiedBy>win10</cp:lastModifiedBy>
  <dcterms:created xsi:type="dcterms:W3CDTF">2016-12-03T09:43:22Z</dcterms:created>
  <dcterms:modified xsi:type="dcterms:W3CDTF">2023-09-14T13:01:14Z</dcterms:modified>
</cp:coreProperties>
</file>