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hidePivotFieldList="1"/>
  <bookViews>
    <workbookView xWindow="-105" yWindow="-105" windowWidth="23250" windowHeight="12720" firstSheet="1" activeTab="1"/>
  </bookViews>
  <sheets>
    <sheet name="START" sheetId="4" r:id="rId1"/>
    <sheet name="PROJECT PARAMETERS" sheetId="1" r:id="rId2"/>
    <sheet name="PROJECT DETAILS" sheetId="2" r:id="rId3"/>
    <sheet name="PROJECT TOTALS" sheetId="3" r:id="rId4"/>
  </sheets>
  <definedNames>
    <definedName name="_xlnm.Print_Titles" localSheetId="2">'PROJECT DETAILS'!$4:$4</definedName>
    <definedName name="_xlnm.Print_Titles" localSheetId="3">'PROJECT TOTALS'!$4:$4</definedName>
    <definedName name="ProjectType">Parameters[PROJECT TYPE]</definedName>
  </definedNames>
  <calcPr calcId="152511"/>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3" i="3" s="1"/>
  <c r="B3" i="2" l="1"/>
  <c r="G9" i="2"/>
  <c r="F9" i="2"/>
  <c r="E9" i="2"/>
  <c r="D9" i="2"/>
  <c r="G8" i="2"/>
  <c r="F8" i="2"/>
  <c r="E8" i="2"/>
  <c r="D8" i="2"/>
  <c r="E7" i="2"/>
  <c r="D7" i="2"/>
  <c r="G6" i="2"/>
  <c r="F6" i="2"/>
  <c r="D6" i="2"/>
  <c r="E6" i="2"/>
  <c r="G5" i="2"/>
  <c r="F5" i="2"/>
  <c r="E5" i="2"/>
  <c r="D5" i="2"/>
  <c r="B1" i="3" l="1"/>
  <c r="K8" i="2"/>
  <c r="W5" i="2"/>
  <c r="W6" i="2"/>
  <c r="W7" i="2"/>
  <c r="W8" i="2"/>
  <c r="W9" i="2"/>
  <c r="V5" i="2"/>
  <c r="V6" i="2"/>
  <c r="V7" i="2"/>
  <c r="V8" i="2"/>
  <c r="V9" i="2"/>
  <c r="U5" i="2"/>
  <c r="U6" i="2"/>
  <c r="U7" i="2"/>
  <c r="U8" i="2"/>
  <c r="U9" i="2"/>
  <c r="T5" i="2"/>
  <c r="T6" i="2"/>
  <c r="T7" i="2"/>
  <c r="T8" i="2"/>
  <c r="T9" i="2"/>
  <c r="S5" i="2"/>
  <c r="S6" i="2"/>
  <c r="S7" i="2"/>
  <c r="S8" i="2"/>
  <c r="S9" i="2"/>
  <c r="R5" i="2"/>
  <c r="R6" i="2"/>
  <c r="R7" i="2"/>
  <c r="R8" i="2"/>
  <c r="R9" i="2"/>
  <c r="Q5" i="2"/>
  <c r="Q6" i="2"/>
  <c r="Q7" i="2"/>
  <c r="Q8" i="2"/>
  <c r="Q9" i="2"/>
  <c r="P5" i="2"/>
  <c r="P6" i="2"/>
  <c r="P7" i="2"/>
  <c r="P8" i="2"/>
  <c r="P9" i="2"/>
  <c r="O5" i="2"/>
  <c r="O6" i="2"/>
  <c r="O7" i="2"/>
  <c r="O8" i="2"/>
  <c r="O9" i="2"/>
  <c r="N5" i="2"/>
  <c r="N6" i="2"/>
  <c r="N7" i="2"/>
  <c r="N8" i="2"/>
  <c r="N9" i="2"/>
  <c r="M5" i="2"/>
  <c r="M6" i="2"/>
  <c r="M7" i="2"/>
  <c r="M8" i="2"/>
  <c r="M9" i="2"/>
  <c r="L5" i="2"/>
  <c r="L6" i="2"/>
  <c r="L7" i="2"/>
  <c r="L8" i="2"/>
  <c r="L9" i="2"/>
  <c r="B1" i="2"/>
  <c r="K5" i="2"/>
  <c r="K6" i="2"/>
  <c r="K7" i="2"/>
  <c r="K9" i="2"/>
  <c r="J5" i="2"/>
  <c r="J6" i="2"/>
  <c r="J7" i="2"/>
  <c r="J8" i="2"/>
  <c r="J9" i="2"/>
  <c r="I10" i="2"/>
  <c r="H10" i="2"/>
  <c r="I6" i="1"/>
  <c r="I7" i="1"/>
  <c r="I8" i="1"/>
  <c r="I9" i="1"/>
  <c r="I10" i="1"/>
  <c r="I11" i="1"/>
  <c r="H17" i="1" l="1"/>
  <c r="H19" i="1" s="1"/>
  <c r="F17" i="1"/>
  <c r="F19" i="1" s="1"/>
  <c r="D17" i="1"/>
  <c r="D19" i="1" s="1"/>
  <c r="G17" i="1"/>
  <c r="G19" i="1" s="1"/>
  <c r="E17" i="1"/>
  <c r="E19" i="1" s="1"/>
  <c r="F16" i="1"/>
  <c r="F18" i="1" s="1"/>
  <c r="E16" i="1"/>
  <c r="E18" i="1" s="1"/>
  <c r="C17" i="1"/>
  <c r="C19" i="1" s="1"/>
  <c r="D16" i="1"/>
  <c r="D18" i="1" s="1"/>
  <c r="H16" i="1"/>
  <c r="H18" i="1" s="1"/>
  <c r="C16" i="1"/>
  <c r="C18" i="1" s="1"/>
  <c r="G16" i="1"/>
  <c r="G18" i="1" s="1"/>
  <c r="J10" i="2"/>
  <c r="K10" i="2"/>
</calcChain>
</file>

<file path=xl/sharedStrings.xml><?xml version="1.0" encoding="utf-8"?>
<sst xmlns="http://schemas.openxmlformats.org/spreadsheetml/2006/main" count="92" uniqueCount="66">
  <si>
    <t>Event Management Project Tracker</t>
  </si>
  <si>
    <t>Shaded cells are calculated for you. You do not need to enter anything into them.</t>
  </si>
  <si>
    <t>Total</t>
  </si>
  <si>
    <t>Event strategy development</t>
  </si>
  <si>
    <t>Event planning</t>
  </si>
  <si>
    <t>Event design</t>
  </si>
  <si>
    <t>Event logistics</t>
  </si>
  <si>
    <t>Event staffing</t>
  </si>
  <si>
    <t>Event assessment</t>
  </si>
  <si>
    <t>Blended rates</t>
  </si>
  <si>
    <t>TOTAL</t>
  </si>
  <si>
    <t>ACTUAL START</t>
  </si>
  <si>
    <t>ACTUAL FINISH</t>
  </si>
  <si>
    <t>PROJECT NAME</t>
  </si>
  <si>
    <t>PROJECT TYPE</t>
  </si>
  <si>
    <t>ESTIMATED START</t>
  </si>
  <si>
    <t>ESTIMATED FINISH</t>
  </si>
  <si>
    <t>ESTIMATED WORK</t>
  </si>
  <si>
    <t>ESTIMATED DURATION</t>
  </si>
  <si>
    <t>ACTUAL WORK</t>
  </si>
  <si>
    <t>ACTUAL DURATION</t>
  </si>
  <si>
    <t>Grand Total</t>
  </si>
  <si>
    <t>ACCOUNT MANAGER</t>
  </si>
  <si>
    <t>PROJECT MANAGER</t>
  </si>
  <si>
    <t>STRATEGY MANAGER</t>
  </si>
  <si>
    <t>DESIGN SPECIALIST</t>
  </si>
  <si>
    <t>EVENT STAFF</t>
  </si>
  <si>
    <t>ADMIN STAFF</t>
  </si>
  <si>
    <t xml:space="preserve">ACCOUNT MANAGER </t>
  </si>
  <si>
    <t xml:space="preserve">PROJECT MANAGER </t>
  </si>
  <si>
    <t xml:space="preserve">STRATEGY MANAGER </t>
  </si>
  <si>
    <t xml:space="preserve">DESIGN SPECIALIST </t>
  </si>
  <si>
    <t xml:space="preserve">ADMIN STAFF </t>
  </si>
  <si>
    <t xml:space="preserve">EVENT STAFF </t>
  </si>
  <si>
    <t>ACCOUNT MANAGER ESTIMATE</t>
  </si>
  <si>
    <t>PROJECT MANAGER ESTIMATE</t>
  </si>
  <si>
    <t>STRATEGY MANAGER ESTIMATE</t>
  </si>
  <si>
    <t>DESIGN SPECIALIST ESTIMATE</t>
  </si>
  <si>
    <t>EVENT STAFF ESTIMATE</t>
  </si>
  <si>
    <t>ADMIN STAFF ESTIMATE</t>
  </si>
  <si>
    <t>ACCOUNT MANAGER ACTUAL</t>
  </si>
  <si>
    <t>PROJECT MANAGER ACTUAL</t>
  </si>
  <si>
    <t>STRATEGY MANAGER ACTUAL</t>
  </si>
  <si>
    <t>DESIGN SPECIALIST ACTUAL</t>
  </si>
  <si>
    <t>EVENT STAFF ACTUAL</t>
  </si>
  <si>
    <t>ADMIN STAFF ACTUAL</t>
  </si>
  <si>
    <t>PLANNED COST</t>
  </si>
  <si>
    <t>PLANNED HOURS</t>
  </si>
  <si>
    <t>ACTUAL COST</t>
  </si>
  <si>
    <t>ACTUAL HOURS</t>
  </si>
  <si>
    <t>Company Name</t>
  </si>
  <si>
    <t>Project 1</t>
  </si>
  <si>
    <t>Project 2</t>
  </si>
  <si>
    <t>Project 3</t>
  </si>
  <si>
    <t>Project 4</t>
  </si>
  <si>
    <t>Project 5</t>
  </si>
  <si>
    <t>Fill in Company Name in Parameters worksheet and it will automatically be updated in other worksheets.</t>
  </si>
  <si>
    <t xml:space="preserve">Note:  </t>
  </si>
  <si>
    <t>Additional Instructions have been provided in column A of each worksheet in EVENT PLANNING TRACKER workbook. This text has been intentionally hidden. To remove text, select column A, then select DELETE. To unhide text, select column A, then change font color.</t>
  </si>
  <si>
    <t>To learn more about tables in worksheets, press SHIFT and then F10 within a table, select the TABLE option, and then select ALTERNATIVE TEXT.</t>
  </si>
  <si>
    <t>ABOUT THIS TEMPLATE</t>
  </si>
  <si>
    <t>Column chart showing planned versus actual hours is in this cell.</t>
  </si>
  <si>
    <t>Track Project Parameters, Project Details, and Project Totals in this Event Planning Tracker workbook.</t>
  </si>
  <si>
    <t>Enter information in Project Parameters worksheet to update column charts, and in Project Details worksheet. PivotTable in Project Totals worksheet is automatically updated.</t>
  </si>
  <si>
    <t>Enter information in Project Details table starting in cell at right.
INFO
To add a row in table at right, select the bottom-right most cell in the body of the table (not the totals row) and press Tab, or press SHIFT+F10 key where you want the row inserted and select Insert | Table Rows Above/Below.
Be sure all unused rows are deleted, as the PROJECT TOTALS PivotTable will use all of the tables cells, and otherwise would give erroneous results.</t>
  </si>
  <si>
    <t>PivotTable starting in cell at right is automatically updated.
INFO
To refresh PivotTable at right, select it (any cell within the PivotTable), on the PIVOTTABLE TOOLS | ANALYZE ribbon tab select Refresh Or press SHIFT+F10 key in any cell in the PivotTable, and then select Refresh.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</si>
</sst>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0"/>
  </numFmts>
  <fonts count="16" x14ac:knownFonts="1">
    <font>
      <sz val="10"/>
      <color theme="1" tint="0.24994659260841701"/>
      <name val="Cambria"/>
      <family val="2"/>
      <scheme val="minor"/>
    </font>
    <font>
      <sz val="11"/>
      <color theme="1"/>
      <name val="Cambria"/>
      <family val="1"/>
      <scheme val="minor"/>
    </font>
    <font>
      <sz val="20"/>
      <color theme="1" tint="0.24994659260841701"/>
      <name val="Tahoma"/>
      <family val="2"/>
      <scheme val="major"/>
    </font>
    <font>
      <sz val="16"/>
      <color theme="1" tint="0.34998626667073579"/>
      <name val="Tahoma"/>
      <family val="2"/>
      <scheme val="major"/>
    </font>
    <font>
      <sz val="12"/>
      <color theme="1" tint="0.24994659260841701"/>
      <name val="Tahoma"/>
      <family val="2"/>
      <scheme val="major"/>
    </font>
    <font>
      <sz val="11"/>
      <color theme="1"/>
      <name val="Cambria"/>
      <family val="1"/>
      <scheme val="minor"/>
    </font>
    <font>
      <i/>
      <sz val="10"/>
      <color theme="1"/>
      <name val="Tahoma"/>
      <family val="2"/>
      <scheme val="major"/>
    </font>
    <font>
      <sz val="10"/>
      <color theme="1"/>
      <name val="Tahoma"/>
      <family val="2"/>
      <scheme val="major"/>
    </font>
    <font>
      <sz val="10"/>
      <color theme="1"/>
      <name val="Tahoma"/>
      <family val="2"/>
      <scheme val="major"/>
    </font>
    <font>
      <sz val="11"/>
      <color theme="0"/>
      <name val="Cambria"/>
      <family val="1"/>
      <scheme val="minor"/>
    </font>
    <font>
      <sz val="16"/>
      <color theme="0"/>
      <name val="Tahoma"/>
      <family val="2"/>
      <scheme val="major"/>
    </font>
    <font>
      <sz val="11"/>
      <color theme="1" tint="0.24994659260841701"/>
      <name val="Cambria"/>
      <family val="1"/>
      <scheme val="minor"/>
    </font>
    <font>
      <b/>
      <sz val="11"/>
      <color theme="1" tint="0.24994659260841701"/>
      <name val="Cambria"/>
      <family val="1"/>
      <scheme val="minor"/>
    </font>
    <font>
      <sz val="10"/>
      <color theme="0"/>
      <name val="Cambria"/>
      <family val="2"/>
      <scheme val="minor"/>
    </font>
    <font>
      <b/>
      <sz val="10"/>
      <name val="Cambria"/>
      <family val="2"/>
      <scheme val="minor"/>
    </font>
    <font>
      <b/>
      <sz val="10"/>
      <color theme="1" tint="0.24994659260841701"/>
      <name val="Cambria"/>
      <family val="1"/>
      <scheme val="minor"/>
    </font>
  </fonts>
  <fills count="5">
    <fill>
      <patternFill patternType="none"/>
    </fill>
    <fill>
      <patternFill patternType="gray125"/>
    </fill>
    <fill>
      <patternFill patternType="solid">
        <fgColor theme="0" tint="-0.14996795556505021"/>
        <bgColor indexed="64"/>
      </patternFill>
    </fill>
    <fill>
      <patternFill patternType="solid">
        <fgColor theme="5" tint="-0.249977111117893"/>
        <bgColor indexed="64"/>
      </patternFill>
    </fill>
    <fill>
      <patternFill patternType="solid">
        <fgColor theme="9"/>
        <bgColor indexed="64"/>
      </patternFill>
    </fill>
  </fills>
  <borders count="3">
    <border>
      <left/>
      <right/>
      <top/>
      <bottom/>
      <diagonal/>
    </border>
    <border>
      <left/>
      <right/>
      <top/>
      <bottom style="thin">
        <color theme="4" tint="-0.499984740745262"/>
      </bottom>
      <diagonal/>
    </border>
    <border>
      <left/>
      <right/>
      <top/>
      <bottom style="thin">
        <color indexed="64"/>
      </bottom>
      <diagonal/>
    </border>
  </borders>
  <cellStyleXfs count="4">
    <xf numFmtId="0" fontId="0" fillId="0" borderId="0"/>
    <xf numFmtId="0" fontId="2" fillId="0" borderId="1" applyNumberFormat="0" applyFill="0" applyAlignment="0" applyProtection="0"/>
    <xf numFmtId="0" fontId="3" fillId="0" borderId="0" applyNumberFormat="0" applyFill="0" applyAlignment="0" applyProtection="0"/>
    <xf numFmtId="0" fontId="4" fillId="0" borderId="0" applyNumberFormat="0" applyFill="0" applyAlignment="0" applyProtection="0"/>
  </cellStyleXfs>
  <cellXfs count="39">
    <xf numFmtId="0" fontId="0" fillId="0" borderId="0" xfId="0"/>
    <xf numFmtId="0" fontId="1" fillId="0" borderId="0" xfId="0" applyFont="1"/>
    <xf numFmtId="0" fontId="2" fillId="0" borderId="1" xfId="1"/>
    <xf numFmtId="0" fontId="3" fillId="0" borderId="0" xfId="2"/>
    <xf numFmtId="0" fontId="4" fillId="0" borderId="0" xfId="3"/>
    <xf numFmtId="0" fontId="5" fillId="0" borderId="0" xfId="0" applyFont="1"/>
    <xf numFmtId="9" fontId="5" fillId="0" borderId="0" xfId="0" applyNumberFormat="1" applyFont="1"/>
    <xf numFmtId="164" fontId="5" fillId="0" borderId="0" xfId="0" applyNumberFormat="1" applyFont="1"/>
    <xf numFmtId="9" fontId="5" fillId="2" borderId="0" xfId="0" applyNumberFormat="1" applyFont="1" applyFill="1"/>
    <xf numFmtId="0" fontId="6" fillId="0" borderId="0" xfId="0" applyFont="1"/>
    <xf numFmtId="0" fontId="0" fillId="0" borderId="0" xfId="0" applyAlignment="1">
      <alignment wrapText="1"/>
    </xf>
    <xf numFmtId="0" fontId="1" fillId="0" borderId="0" xfId="0" applyFont="1" applyAlignment="1">
      <alignment wrapText="1"/>
    </xf>
    <xf numFmtId="0" fontId="9" fillId="0" borderId="0" xfId="0" applyFont="1"/>
    <xf numFmtId="165" fontId="9" fillId="0" borderId="0" xfId="0" applyNumberFormat="1" applyFont="1"/>
    <xf numFmtId="4" fontId="9" fillId="0" borderId="0" xfId="0" applyNumberFormat="1" applyFont="1"/>
    <xf numFmtId="164" fontId="0" fillId="0" borderId="0" xfId="0" applyNumberFormat="1" applyFill="1" applyBorder="1"/>
    <xf numFmtId="0" fontId="1" fillId="0" borderId="0" xfId="0" applyFont="1" applyAlignment="1">
      <alignment vertical="center"/>
    </xf>
    <xf numFmtId="0" fontId="4" fillId="0" borderId="0" xfId="3" applyAlignment="1">
      <alignment vertical="center"/>
    </xf>
    <xf numFmtId="0" fontId="10" fillId="4" borderId="0" xfId="2" applyFont="1" applyFill="1" applyAlignment="1">
      <alignment horizontal="center"/>
    </xf>
    <xf numFmtId="0" fontId="0" fillId="0" borderId="0" xfId="0" applyAlignment="1"/>
    <xf numFmtId="0" fontId="9" fillId="0" borderId="0" xfId="0" applyFont="1" applyAlignment="1"/>
    <xf numFmtId="0" fontId="9" fillId="0" borderId="0" xfId="0" applyFont="1" applyAlignment="1">
      <alignment vertical="center"/>
    </xf>
    <xf numFmtId="0" fontId="11"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9" fillId="0" borderId="0" xfId="0" applyFont="1" applyAlignment="1">
      <alignment wrapText="1"/>
    </xf>
    <xf numFmtId="0" fontId="8" fillId="0" borderId="0" xfId="0" applyFont="1" applyFill="1" applyBorder="1" applyAlignment="1">
      <alignment wrapText="1"/>
    </xf>
    <xf numFmtId="0" fontId="7" fillId="0" borderId="0" xfId="0" applyFont="1" applyFill="1" applyBorder="1" applyAlignment="1">
      <alignment wrapText="1"/>
    </xf>
    <xf numFmtId="0" fontId="0" fillId="0" borderId="0" xfId="0" applyFill="1" applyBorder="1"/>
    <xf numFmtId="14" fontId="0" fillId="0" borderId="0" xfId="0" applyNumberFormat="1" applyFill="1" applyBorder="1"/>
    <xf numFmtId="0" fontId="1" fillId="0" borderId="0" xfId="0" applyFont="1" applyFill="1" applyBorder="1"/>
    <xf numFmtId="0" fontId="13" fillId="3" borderId="0" xfId="0" applyFont="1" applyFill="1" applyBorder="1" applyAlignment="1">
      <alignment wrapText="1"/>
    </xf>
    <xf numFmtId="165" fontId="0" fillId="0" borderId="0" xfId="0" applyNumberFormat="1" applyFill="1" applyBorder="1"/>
    <xf numFmtId="0" fontId="0" fillId="0" borderId="2" xfId="0" applyFill="1" applyBorder="1"/>
    <xf numFmtId="165" fontId="0" fillId="0" borderId="2" xfId="0" applyNumberFormat="1" applyFill="1" applyBorder="1"/>
    <xf numFmtId="0" fontId="14" fillId="0" borderId="0" xfId="0" applyFont="1" applyFill="1"/>
    <xf numFmtId="165" fontId="14" fillId="0" borderId="0" xfId="0" applyNumberFormat="1" applyFont="1" applyFill="1"/>
    <xf numFmtId="0" fontId="15" fillId="0" borderId="0" xfId="0" applyFont="1" applyFill="1" applyAlignment="1">
      <alignment wrapText="1"/>
    </xf>
    <xf numFmtId="0" fontId="9" fillId="0" borderId="0" xfId="0" applyFont="1" applyAlignment="1">
      <alignment horizontal="center"/>
    </xf>
  </cellXfs>
  <cellStyles count="4">
    <cellStyle name="Heading 1" xfId="1" builtinId="16" customBuiltin="1"/>
    <cellStyle name="Heading 2" xfId="2" builtinId="17" customBuiltin="1"/>
    <cellStyle name="Heading 3" xfId="3" builtinId="18" customBuiltin="1"/>
    <cellStyle name="Normal" xfId="0" builtinId="0" customBuiltin="1"/>
  </cellStyles>
  <dxfs count="105">
    <dxf>
      <font>
        <b/>
      </font>
    </dxf>
    <dxf>
      <font>
        <b/>
      </font>
    </dxf>
    <dxf>
      <font>
        <color auto="1"/>
      </font>
    </dxf>
    <dxf>
      <font>
        <color auto="1"/>
      </font>
    </dxf>
    <dxf>
      <fill>
        <patternFill>
          <bgColor auto="1"/>
        </patternFill>
      </fill>
    </dxf>
    <dxf>
      <fill>
        <patternFill>
          <bgColor auto="1"/>
        </patternFill>
      </fill>
    </dxf>
    <dxf>
      <border>
        <bottom style="thin">
          <color indexed="64"/>
        </bottom>
      </border>
    </dxf>
    <dxf>
      <border>
        <bottom style="thin">
          <color indexed="64"/>
        </bottom>
      </border>
    </dxf>
    <dxf>
      <fill>
        <patternFill patternType="none">
          <bgColor auto="1"/>
        </patternFill>
      </fill>
    </dxf>
    <dxf>
      <fill>
        <patternFill patternType="none">
          <bgColor auto="1"/>
        </patternFill>
      </fill>
    </dxf>
    <dxf>
      <font>
        <color theme="1"/>
      </font>
    </dxf>
    <dxf>
      <font>
        <color theme="1"/>
      </font>
    </dxf>
    <dxf>
      <fill>
        <patternFill patternType="solid">
          <bgColor theme="0"/>
        </patternFill>
      </fill>
    </dxf>
    <dxf>
      <fill>
        <patternFill patternType="solid">
          <bgColor theme="0"/>
        </patternFill>
      </fill>
    </dxf>
    <dxf>
      <font>
        <color theme="0"/>
      </font>
    </dxf>
    <dxf>
      <font>
        <color theme="0"/>
      </font>
    </dxf>
    <dxf>
      <font>
        <b/>
      </font>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ill>
        <patternFill patternType="solid">
          <bgColor theme="0"/>
        </patternFill>
      </fill>
    </dxf>
    <dxf>
      <fill>
        <patternFill patternType="solid">
          <bgColor theme="0"/>
        </patternFill>
      </fill>
    </dxf>
    <dxf>
      <alignment wrapText="1" readingOrder="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alignment wrapText="1" readingOrder="0"/>
    </dxf>
    <dxf>
      <alignment wrapText="1" readingOrder="0"/>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4" formatCode="&quot;$&quot;#,##0"/>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6" formatCode="m/d/yyyy"/>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6" formatCode="m/d/yyyy"/>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6" formatCode="m/d/yyyy"/>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numFmt numFmtId="166" formatCode="m/d/yyyy"/>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mbria"/>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Tahoma"/>
        <scheme val="maj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mbria"/>
        <scheme val="minor"/>
      </font>
      <numFmt numFmtId="13" formatCode="0%"/>
      <fill>
        <patternFill patternType="solid">
          <fgColor indexed="64"/>
          <bgColor theme="0" tint="-0.14996795556505021"/>
        </patternFill>
      </fill>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alignment horizontal="general" vertical="bottom" textRotation="0" wrapText="1" indent="0" justifyLastLine="0" shrinkToFit="0" readingOrder="0"/>
    </dxf>
    <dxf>
      <border>
        <top style="thin">
          <color theme="5" tint="0.79998168889431442"/>
        </top>
        <bottom style="thin">
          <color theme="5" tint="0.79998168889431442"/>
        </bottom>
      </border>
    </dxf>
    <dxf>
      <border>
        <top style="thin">
          <color theme="5" tint="0.79998168889431442"/>
        </top>
        <bottom style="thin">
          <color theme="5" tint="0.79998168889431442"/>
        </bottom>
      </border>
    </dxf>
    <dxf>
      <fill>
        <patternFill patternType="solid">
          <fgColor theme="5" tint="0.79998168889431442"/>
          <bgColor theme="5" tint="0.79998168889431442"/>
        </patternFill>
      </fill>
      <border>
        <bottom style="thin">
          <color theme="5"/>
        </bottom>
      </border>
    </dxf>
    <dxf>
      <font>
        <color theme="0"/>
      </font>
      <fill>
        <patternFill patternType="solid">
          <fgColor theme="5" tint="0.39997558519241921"/>
          <bgColor theme="5" tint="0.39997558519241921"/>
        </patternFill>
      </fill>
      <border>
        <bottom style="thin">
          <color theme="5" tint="0.79998168889431442"/>
        </bottom>
        <horizontal style="thin">
          <color theme="5" tint="0.39997558519241921"/>
        </horizontal>
      </border>
    </dxf>
    <dxf>
      <border>
        <bottom style="thin">
          <color theme="5" tint="0.59999389629810485"/>
        </bottom>
      </border>
    </dxf>
    <dxf>
      <font>
        <b/>
        <color theme="1"/>
      </font>
      <fill>
        <patternFill patternType="solid">
          <fgColor theme="0" tint="-0.14999847407452621"/>
          <bgColor theme="0" tint="-0.14999847407452621"/>
        </patternFill>
      </fill>
    </dxf>
    <dxf>
      <font>
        <b/>
        <color theme="0"/>
      </font>
      <fill>
        <patternFill patternType="solid">
          <fgColor theme="5" tint="0.39997558519241921"/>
          <bgColor theme="5" tint="0.39997558519241921"/>
        </patternFill>
      </fill>
    </dxf>
    <dxf>
      <font>
        <b/>
        <color theme="0"/>
      </font>
    </dxf>
    <dxf>
      <border>
        <left style="thin">
          <color theme="5" tint="-0.249977111117893"/>
        </left>
        <right style="thin">
          <color theme="5" tint="-0.249977111117893"/>
        </right>
      </border>
    </dxf>
    <dxf>
      <border>
        <top style="thin">
          <color theme="5" tint="-0.249977111117893"/>
        </top>
        <bottom style="thin">
          <color theme="5" tint="-0.249977111117893"/>
        </bottom>
        <horizontal style="thin">
          <color theme="5" tint="-0.249977111117893"/>
        </horizontal>
      </border>
    </dxf>
    <dxf>
      <font>
        <color auto="1"/>
      </font>
      <border>
        <top style="double">
          <color theme="5" tint="-0.249977111117893"/>
        </top>
      </border>
    </dxf>
    <dxf>
      <font>
        <color theme="0"/>
      </font>
      <fill>
        <patternFill patternType="solid">
          <fgColor theme="5" tint="-0.249977111117893"/>
          <bgColor theme="5" tint="-0.249977111117893"/>
        </patternFill>
      </fill>
      <border>
        <horizontal style="thin">
          <color theme="5" tint="-0.249977111117893"/>
        </horizontal>
      </border>
    </dxf>
  </dxfs>
  <tableStyles count="1" defaultTableStyle="TableStyleMedium3" defaultPivotStyle="PivotStyleLight16">
    <tableStyle name="ProjectTracker" table="0" count="12">
      <tableStyleElement type="headerRow" dxfId="104"/>
      <tableStyleElement type="totalRow" dxfId="103"/>
      <tableStyleElement type="firstRowStripe" dxfId="102"/>
      <tableStyleElement type="firstColumnStripe" dxfId="101"/>
      <tableStyleElement type="firstHeaderCell" dxfId="100"/>
      <tableStyleElement type="firstSubtotalRow" dxfId="99"/>
      <tableStyleElement type="secondSubtotalRow" dxfId="98"/>
      <tableStyleElement type="firstColumnSubheading" dxfId="97"/>
      <tableStyleElement type="firstRowSubheading" dxfId="96"/>
      <tableStyleElement type="secondRowSubheading" dxfId="95"/>
      <tableStyleElement type="pageFieldLabels" dxfId="94"/>
      <tableStyleElement type="pageFieldValues" dxfId="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COST</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'PROJECT PARAMETERS'!$B$16</c:f>
              <c:strCache>
                <c:ptCount val="1"/>
                <c:pt idx="0">
                  <c:v>PLANNED COST</c:v>
                </c:pt>
              </c:strCache>
            </c:strRef>
          </c:tx>
          <c:spPr>
            <a:solidFill>
              <a:schemeClr val="accent1"/>
            </a:solidFill>
            <a:ln>
              <a:noFill/>
            </a:ln>
            <a:effectLst/>
          </c:spPr>
          <c:invertIfNegative val="0"/>
          <c:cat>
            <c:strRef>
              <c:f>'PROJECT PARAMETERS'!$C$15:$H$15</c:f>
              <c:strCache>
                <c:ptCount val="6"/>
                <c:pt idx="0">
                  <c:v>ACCOUNT MANAGER</c:v>
                </c:pt>
                <c:pt idx="1">
                  <c:v>PROJECT MANAGER</c:v>
                </c:pt>
                <c:pt idx="2">
                  <c:v>STRATEGY MANAGER</c:v>
                </c:pt>
                <c:pt idx="3">
                  <c:v>DESIGN SPECIALIST</c:v>
                </c:pt>
                <c:pt idx="4">
                  <c:v>EVENT STAFF</c:v>
                </c:pt>
                <c:pt idx="5">
                  <c:v>ADMIN STAFF</c:v>
                </c:pt>
              </c:strCache>
            </c:strRef>
          </c:cat>
          <c:val>
            <c:numRef>
              <c:f>'PROJECT PARAMETERS'!$C$16:$H$16</c:f>
              <c:numCache>
                <c:formatCode>"$"#,##0.00</c:formatCode>
                <c:ptCount val="6"/>
                <c:pt idx="0">
                  <c:v>54000</c:v>
                </c:pt>
                <c:pt idx="1">
                  <c:v>52200</c:v>
                </c:pt>
                <c:pt idx="2">
                  <c:v>24000</c:v>
                </c:pt>
                <c:pt idx="3">
                  <c:v>29000</c:v>
                </c:pt>
                <c:pt idx="4">
                  <c:v>13200</c:v>
                </c:pt>
                <c:pt idx="5">
                  <c:v>9000</c:v>
                </c:pt>
              </c:numCache>
            </c:numRef>
          </c:val>
          <c:extLst xmlns:c16r2="http://schemas.microsoft.com/office/drawing/2015/06/chart">
            <c:ext xmlns:c16="http://schemas.microsoft.com/office/drawing/2014/chart" uri="{C3380CC4-5D6E-409C-BE32-E72D297353CC}">
              <c16:uniqueId val="{00000000-AAD0-4845-B60A-67B25D8A3957}"/>
            </c:ext>
          </c:extLst>
        </c:ser>
        <c:ser>
          <c:idx val="1"/>
          <c:order val="1"/>
          <c:tx>
            <c:strRef>
              <c:f>'PROJECT PARAMETERS'!$B$17</c:f>
              <c:strCache>
                <c:ptCount val="1"/>
                <c:pt idx="0">
                  <c:v>ACTUAL COST</c:v>
                </c:pt>
              </c:strCache>
            </c:strRef>
          </c:tx>
          <c:spPr>
            <a:solidFill>
              <a:schemeClr val="accent2"/>
            </a:solidFill>
            <a:ln>
              <a:noFill/>
            </a:ln>
            <a:effectLst/>
          </c:spPr>
          <c:invertIfNegative val="0"/>
          <c:cat>
            <c:strRef>
              <c:f>'PROJECT PARAMETERS'!$C$15:$H$15</c:f>
              <c:strCache>
                <c:ptCount val="6"/>
                <c:pt idx="0">
                  <c:v>ACCOUNT MANAGER</c:v>
                </c:pt>
                <c:pt idx="1">
                  <c:v>PROJECT MANAGER</c:v>
                </c:pt>
                <c:pt idx="2">
                  <c:v>STRATEGY MANAGER</c:v>
                </c:pt>
                <c:pt idx="3">
                  <c:v>DESIGN SPECIALIST</c:v>
                </c:pt>
                <c:pt idx="4">
                  <c:v>EVENT STAFF</c:v>
                </c:pt>
                <c:pt idx="5">
                  <c:v>ADMIN STAFF</c:v>
                </c:pt>
              </c:strCache>
            </c:strRef>
          </c:cat>
          <c:val>
            <c:numRef>
              <c:f>'PROJECT PARAMETERS'!$C$17:$H$17</c:f>
              <c:numCache>
                <c:formatCode>"$"#,##0.00</c:formatCode>
                <c:ptCount val="6"/>
                <c:pt idx="0">
                  <c:v>54360</c:v>
                </c:pt>
                <c:pt idx="1">
                  <c:v>51540</c:v>
                </c:pt>
                <c:pt idx="2">
                  <c:v>25650</c:v>
                </c:pt>
                <c:pt idx="3">
                  <c:v>28900</c:v>
                </c:pt>
                <c:pt idx="4">
                  <c:v>13400</c:v>
                </c:pt>
                <c:pt idx="5">
                  <c:v>9060</c:v>
                </c:pt>
              </c:numCache>
            </c:numRef>
          </c:val>
          <c:extLst xmlns:c16r2="http://schemas.microsoft.com/office/drawing/2015/06/chart">
            <c:ext xmlns:c16="http://schemas.microsoft.com/office/drawing/2014/chart" uri="{C3380CC4-5D6E-409C-BE32-E72D297353CC}">
              <c16:uniqueId val="{00000001-AAD0-4845-B60A-67B25D8A3957}"/>
            </c:ext>
          </c:extLst>
        </c:ser>
        <c:dLbls>
          <c:showLegendKey val="0"/>
          <c:showVal val="0"/>
          <c:showCatName val="0"/>
          <c:showSerName val="0"/>
          <c:showPercent val="0"/>
          <c:showBubbleSize val="0"/>
        </c:dLbls>
        <c:gapWidth val="199"/>
        <c:axId val="143131368"/>
        <c:axId val="324204400"/>
      </c:barChart>
      <c:catAx>
        <c:axId val="14313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4204400"/>
        <c:crosses val="autoZero"/>
        <c:auto val="1"/>
        <c:lblAlgn val="ctr"/>
        <c:lblOffset val="100"/>
        <c:noMultiLvlLbl val="0"/>
      </c:catAx>
      <c:valAx>
        <c:axId val="324204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13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HOURS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'PROJECT PARAMETERS'!$B$18</c:f>
              <c:strCache>
                <c:ptCount val="1"/>
                <c:pt idx="0">
                  <c:v>PLANNED HOURS</c:v>
                </c:pt>
              </c:strCache>
            </c:strRef>
          </c:tx>
          <c:spPr>
            <a:solidFill>
              <a:schemeClr val="accent1"/>
            </a:solidFill>
            <a:ln>
              <a:noFill/>
            </a:ln>
            <a:effectLst/>
          </c:spPr>
          <c:invertIfNegative val="0"/>
          <c:cat>
            <c:strRef>
              <c:f>'PROJECT PARAMETERS'!$C$15:$H$15</c:f>
              <c:strCache>
                <c:ptCount val="6"/>
                <c:pt idx="0">
                  <c:v>ACCOUNT MANAGER</c:v>
                </c:pt>
                <c:pt idx="1">
                  <c:v>PROJECT MANAGER</c:v>
                </c:pt>
                <c:pt idx="2">
                  <c:v>STRATEGY MANAGER</c:v>
                </c:pt>
                <c:pt idx="3">
                  <c:v>DESIGN SPECIALIST</c:v>
                </c:pt>
                <c:pt idx="4">
                  <c:v>EVENT STAFF</c:v>
                </c:pt>
                <c:pt idx="5">
                  <c:v>ADMIN STAFF</c:v>
                </c:pt>
              </c:strCache>
            </c:strRef>
          </c:cat>
          <c:val>
            <c:numRef>
              <c:f>'PROJECT PARAMETERS'!$C$18:$H$18</c:f>
              <c:numCache>
                <c:formatCode>#,##0.00</c:formatCode>
                <c:ptCount val="6"/>
                <c:pt idx="0">
                  <c:v>300</c:v>
                </c:pt>
                <c:pt idx="1">
                  <c:v>290</c:v>
                </c:pt>
                <c:pt idx="2">
                  <c:v>133.33333333333334</c:v>
                </c:pt>
                <c:pt idx="3">
                  <c:v>161.11111111111111</c:v>
                </c:pt>
                <c:pt idx="4">
                  <c:v>73.333333333333329</c:v>
                </c:pt>
                <c:pt idx="5">
                  <c:v>50</c:v>
                </c:pt>
              </c:numCache>
            </c:numRef>
          </c:val>
          <c:extLst xmlns:c16r2="http://schemas.microsoft.com/office/drawing/2015/06/chart">
            <c:ext xmlns:c16="http://schemas.microsoft.com/office/drawing/2014/chart" uri="{C3380CC4-5D6E-409C-BE32-E72D297353CC}">
              <c16:uniqueId val="{00000000-A86A-44EC-9CDF-5C3EB0A17C14}"/>
            </c:ext>
          </c:extLst>
        </c:ser>
        <c:ser>
          <c:idx val="1"/>
          <c:order val="1"/>
          <c:tx>
            <c:strRef>
              <c:f>'PROJECT PARAMETERS'!$B$19</c:f>
              <c:strCache>
                <c:ptCount val="1"/>
                <c:pt idx="0">
                  <c:v>ACTUAL HOURS</c:v>
                </c:pt>
              </c:strCache>
            </c:strRef>
          </c:tx>
          <c:spPr>
            <a:solidFill>
              <a:schemeClr val="accent2"/>
            </a:solidFill>
            <a:ln>
              <a:noFill/>
            </a:ln>
            <a:effectLst/>
          </c:spPr>
          <c:invertIfNegative val="0"/>
          <c:cat>
            <c:strRef>
              <c:f>'PROJECT PARAMETERS'!$C$15:$H$15</c:f>
              <c:strCache>
                <c:ptCount val="6"/>
                <c:pt idx="0">
                  <c:v>ACCOUNT MANAGER</c:v>
                </c:pt>
                <c:pt idx="1">
                  <c:v>PROJECT MANAGER</c:v>
                </c:pt>
                <c:pt idx="2">
                  <c:v>STRATEGY MANAGER</c:v>
                </c:pt>
                <c:pt idx="3">
                  <c:v>DESIGN SPECIALIST</c:v>
                </c:pt>
                <c:pt idx="4">
                  <c:v>EVENT STAFF</c:v>
                </c:pt>
                <c:pt idx="5">
                  <c:v>ADMIN STAFF</c:v>
                </c:pt>
              </c:strCache>
            </c:strRef>
          </c:cat>
          <c:val>
            <c:numRef>
              <c:f>'PROJECT PARAMETERS'!$C$19:$H$19</c:f>
              <c:numCache>
                <c:formatCode>#,##0.00</c:formatCode>
                <c:ptCount val="6"/>
                <c:pt idx="0">
                  <c:v>302</c:v>
                </c:pt>
                <c:pt idx="1">
                  <c:v>286.33333333333331</c:v>
                </c:pt>
                <c:pt idx="2">
                  <c:v>142.5</c:v>
                </c:pt>
                <c:pt idx="3">
                  <c:v>160.55555555555554</c:v>
                </c:pt>
                <c:pt idx="4">
                  <c:v>74.444444444444443</c:v>
                </c:pt>
                <c:pt idx="5">
                  <c:v>50.333333333333336</c:v>
                </c:pt>
              </c:numCache>
            </c:numRef>
          </c:val>
          <c:extLst xmlns:c16r2="http://schemas.microsoft.com/office/drawing/2015/06/chart">
            <c:ext xmlns:c16="http://schemas.microsoft.com/office/drawing/2014/chart" uri="{C3380CC4-5D6E-409C-BE32-E72D297353CC}">
              <c16:uniqueId val="{00000001-A86A-44EC-9CDF-5C3EB0A17C14}"/>
            </c:ext>
          </c:extLst>
        </c:ser>
        <c:dLbls>
          <c:showLegendKey val="0"/>
          <c:showVal val="0"/>
          <c:showCatName val="0"/>
          <c:showSerName val="0"/>
          <c:showPercent val="0"/>
          <c:showBubbleSize val="0"/>
        </c:dLbls>
        <c:gapWidth val="199"/>
        <c:axId val="324207144"/>
        <c:axId val="324205576"/>
      </c:barChart>
      <c:catAx>
        <c:axId val="32420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4205576"/>
        <c:crosses val="autoZero"/>
        <c:auto val="1"/>
        <c:lblAlgn val="ctr"/>
        <c:lblOffset val="100"/>
        <c:noMultiLvlLbl val="0"/>
      </c:catAx>
      <c:valAx>
        <c:axId val="324205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071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180974</xdr:rowOff>
    </xdr:from>
    <xdr:to>
      <xdr:col>4</xdr:col>
      <xdr:colOff>238125</xdr:colOff>
      <xdr:row>42</xdr:row>
      <xdr:rowOff>76200</xdr:rowOff>
    </xdr:to>
    <xdr:graphicFrame macro="">
      <xdr:nvGraphicFramePr>
        <xdr:cNvPr id="7" name="Chart 6" descr="Column chart showing planned versus actual cost">
          <a:extLst>
            <a:ext uri="{FF2B5EF4-FFF2-40B4-BE49-F238E27FC236}">
              <a16:creationId xmlns:a16="http://schemas.microsoft.com/office/drawing/2014/main" xmlns=""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381000</xdr:colOff>
      <xdr:row>12</xdr:row>
      <xdr:rowOff>180974</xdr:rowOff>
    </xdr:from>
    <xdr:to>
      <xdr:col>8</xdr:col>
      <xdr:colOff>495300</xdr:colOff>
      <xdr:row>42</xdr:row>
      <xdr:rowOff>76200</xdr:rowOff>
    </xdr:to>
    <xdr:graphicFrame macro="">
      <xdr:nvGraphicFramePr>
        <xdr:cNvPr id="8" name="Chart 7" descr="Column chart showing planned versus actual hours">
          <a:extLst>
            <a:ext uri="{FF2B5EF4-FFF2-40B4-BE49-F238E27FC236}">
              <a16:creationId xmlns:a16="http://schemas.microsoft.com/office/drawing/2014/main" xmlns=""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28</xdr:col>
      <xdr:colOff>590550</xdr:colOff>
      <xdr:row>18</xdr:row>
      <xdr:rowOff>85726</xdr:rowOff>
    </xdr:to>
    <xdr:sp macro="" textlink="">
      <xdr:nvSpPr>
        <xdr:cNvPr id="2" name="Rectangle 1" descr="INFO:&#10;&#10;To add a row, select the bottom-right most cell in the body of the table (not the totals row) and press Tab, or press SHIFT+F10 key where you want the row inserted and select Insert | Table Rows Above/Below.&#10;&#10;Be sure all unused rows are deleted, as the PROJECT TOTALS PivotTable will use all of the tables cells, and otherwise would give erroneous results.&#10;&#10;To delete this info tip, select any edge and press Delete">
          <a:extLst>
            <a:ext uri="{FF2B5EF4-FFF2-40B4-BE49-F238E27FC236}">
              <a16:creationId xmlns:a16="http://schemas.microsoft.com/office/drawing/2014/main" xmlns="" id="{00000000-0008-0000-0100-000002000000}"/>
            </a:ext>
          </a:extLst>
        </xdr:cNvPr>
        <xdr:cNvSpPr/>
      </xdr:nvSpPr>
      <xdr:spPr>
        <a:xfrm>
          <a:off x="9906000" y="1066800"/>
          <a:ext cx="3028950" cy="2943226"/>
        </a:xfrm>
        <a:prstGeom prst="rect">
          <a:avLst/>
        </a:prstGeom>
        <a:solidFill>
          <a:schemeClr val="accent2">
            <a:lumMod val="20000"/>
            <a:lumOff val="80000"/>
          </a:schemeClr>
        </a:solid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To add a row, select</a:t>
          </a:r>
          <a:r>
            <a:rPr lang="en-US" sz="1100" baseline="0">
              <a:solidFill>
                <a:schemeClr val="tx1">
                  <a:lumMod val="65000"/>
                  <a:lumOff val="35000"/>
                </a:schemeClr>
              </a:solidFill>
            </a:rPr>
            <a:t> the bottom-right most cell in the body of the table (not the totals row) and press Tab, or right-click where you want the row inserted and select Insert | Table Rows Above/Below.</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Be sure all unused rows are deleted, as the PROJECT TOTALS PivotTable will use all of the tables cells, and otherwise would give erroneous results.</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3</xdr:row>
      <xdr:rowOff>0</xdr:rowOff>
    </xdr:from>
    <xdr:to>
      <xdr:col>19</xdr:col>
      <xdr:colOff>590550</xdr:colOff>
      <xdr:row>14</xdr:row>
      <xdr:rowOff>128905</xdr:rowOff>
    </xdr:to>
    <xdr:sp macro="" textlink="">
      <xdr:nvSpPr>
        <xdr:cNvPr id="2" name="Rectangle 1" descr="INFO:&#10;&#10;This PivotTable will not refresh automatically.  To refresh it, select it (any cell within the PivotTable), on the PIVOTTABLE TOOLS | ANALYZE ribbon tab select Refresh.  Or press SHIFT+F10 key in any cell in the PivotTable, and then select Refresh.&#10;&#10;To delete this info tip, select any edge and press Delete.">
          <a:extLst>
            <a:ext uri="{FF2B5EF4-FFF2-40B4-BE49-F238E27FC236}">
              <a16:creationId xmlns:a16="http://schemas.microsoft.com/office/drawing/2014/main" xmlns="" id="{00000000-0008-0000-0200-000002000000}"/>
            </a:ext>
          </a:extLst>
        </xdr:cNvPr>
        <xdr:cNvSpPr/>
      </xdr:nvSpPr>
      <xdr:spPr>
        <a:xfrm>
          <a:off x="11953875" y="1066800"/>
          <a:ext cx="3028950" cy="2247900"/>
        </a:xfrm>
        <a:prstGeom prst="rect">
          <a:avLst/>
        </a:prstGeom>
        <a:solidFill>
          <a:schemeClr val="accent2">
            <a:lumMod val="20000"/>
            <a:lumOff val="80000"/>
          </a:schemeClr>
        </a:solidFill>
        <a:ln w="19050">
          <a:solidFill>
            <a:schemeClr val="accent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This PivotTable will not refresh automatically.  To refresh it, select</a:t>
          </a:r>
          <a:r>
            <a:rPr lang="en-US" sz="1100" baseline="0">
              <a:solidFill>
                <a:schemeClr val="tx1">
                  <a:lumMod val="65000"/>
                  <a:lumOff val="35000"/>
                </a:schemeClr>
              </a:solidFill>
            </a:rPr>
            <a:t> it (any cell within the PivotTable), on the PIVOTTABLE TOOLS | ANALYZE ribbon tab press Refresh.  Or right-click any cell in the PivotTable and select Refresh.</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f04099170_win32.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06.051402777775" createdVersion="5" refreshedVersion="7" minRefreshableVersion="3" recordCount="5">
  <cacheSource type="worksheet">
    <worksheetSource name="ProjectDetails" r:id="rId2"/>
  </cacheSource>
  <cacheFields count="22">
    <cacheField name="PROJECT NAME" numFmtId="0">
      <sharedItems count="27">
        <s v="Project 1"/>
        <s v="Project 2"/>
        <s v="Project 3"/>
        <s v="Project 4"/>
        <s v="Project 5"/>
        <s v="A. Datum Corporation" u="1"/>
        <s v="School of Fine Art" u="1"/>
        <s v="Blue Yonder Airlines" u="1"/>
        <s v="City Power &amp; Light" u="1"/>
        <s v="Lucerne Publishing" u="1"/>
        <s v="Fourth Coffee" u="1"/>
        <s v="Contoso, Ltd." u="1"/>
        <s v="Contoso Pharmaceuticals" u="1"/>
        <s v="Coho Vineyard" u="1"/>
        <s v="Humongous Insurance" u="1"/>
        <s v="Adventure Works" u="1"/>
        <s v="Northwind Traders" u="1"/>
        <s v="Consolidated Messenger" u="1"/>
        <s v="Coho Vineyard &amp; Winery" u="1"/>
        <s v="Fabrikam, Inc." u="1"/>
        <s v="Margie's Travel" u="1"/>
        <s v="Proseware, Inc." u="1"/>
        <s v="Baldwin Museum of Science" u="1"/>
        <s v="Alpine Ski House" u="1"/>
        <s v="Graphic Design Institute" u="1"/>
        <s v="Litware, Inc." u="1"/>
        <s v="Coho Winery" u="1"/>
      </sharedItems>
    </cacheField>
    <cacheField name="PROJECT TYPE" numFmtId="0">
      <sharedItems/>
    </cacheField>
    <cacheField name="ESTIMATED START" numFmtId="14">
      <sharedItems containsSemiMixedTypes="0" containsNonDate="0" containsDate="1" containsString="0" minDate="2022-06-09T00:00:00" maxDate="2026-08-12T00:00:00"/>
    </cacheField>
    <cacheField name="ESTIMATED FINISH" numFmtId="14">
      <sharedItems containsSemiMixedTypes="0" containsNonDate="0" containsDate="1" containsString="0" minDate="2022-08-07T00:00:00" maxDate="2026-08-22T00:00:00"/>
    </cacheField>
    <cacheField name="ACTUAL START" numFmtId="14">
      <sharedItems containsSemiMixedTypes="0" containsNonDate="0" containsDate="1" containsString="0" minDate="2022-06-29T00:00:00" maxDate="2026-09-15T00:00:00"/>
    </cacheField>
    <cacheField name="ACTUAL FINISH" numFmtId="14">
      <sharedItems containsSemiMixedTypes="0" containsNonDate="0" containsDate="1" containsString="0" minDate="2022-09-03T00:00:00" maxDate="2026-09-26T00:00:00"/>
    </cacheField>
    <cacheField name="ESTIMATED WORK" numFmtId="0">
      <sharedItems containsSemiMixedTypes="0" containsString="0" containsNumber="1" containsInteger="1" minValue="150" maxValue="500"/>
    </cacheField>
    <cacheField name="ACTUAL WORK" numFmtId="0">
      <sharedItems containsSemiMixedTypes="0" containsString="0" containsNumber="1" containsInteger="1" minValue="145" maxValue="500"/>
    </cacheField>
    <cacheField name="ESTIMATED DURATION" numFmtId="0">
      <sharedItems containsSemiMixedTypes="0" containsString="0" containsNumber="1" containsInteger="1" minValue="10" maxValue="67"/>
    </cacheField>
    <cacheField name="ACTUAL DURATION" numFmtId="0">
      <sharedItems containsSemiMixedTypes="0" containsString="0" containsNumber="1" containsInteger="1" minValue="11" maxValue="400"/>
    </cacheField>
    <cacheField name="ACCOUNT MANAGER" numFmtId="164">
      <sharedItems containsSemiMixedTypes="0" containsString="0" containsNumber="1" containsInteger="1" minValue="5400" maxValue="18000"/>
    </cacheField>
    <cacheField name="PROJECT MANAGER" numFmtId="164">
      <sharedItems containsSemiMixedTypes="0" containsString="0" containsNumber="1" containsInteger="1" minValue="2400" maxValue="24000"/>
    </cacheField>
    <cacheField name="STRATEGY MANAGER" numFmtId="164">
      <sharedItems containsSemiMixedTypes="0" containsString="0" containsNumber="1" containsInteger="1" minValue="0" maxValue="18000"/>
    </cacheField>
    <cacheField name="DESIGN SPECIALIST" numFmtId="164">
      <sharedItems containsSemiMixedTypes="0" containsString="0" containsNumber="1" containsInteger="1" minValue="0" maxValue="25000"/>
    </cacheField>
    <cacheField name="EVENT STAFF" numFmtId="164">
      <sharedItems containsSemiMixedTypes="0" containsString="0" containsNumber="1" containsInteger="1" minValue="0" maxValue="12000"/>
    </cacheField>
    <cacheField name="ADMIN STAFF" numFmtId="164">
      <sharedItems containsSemiMixedTypes="0" containsString="0" containsNumber="1" containsInteger="1" minValue="900" maxValue="3000"/>
    </cacheField>
    <cacheField name="ACCOUNT MANAGER " numFmtId="164">
      <sharedItems containsSemiMixedTypes="0" containsString="0" containsNumber="1" containsInteger="1" minValue="5220" maxValue="18000"/>
    </cacheField>
    <cacheField name="PROJECT MANAGER " numFmtId="164">
      <sharedItems containsSemiMixedTypes="0" containsString="0" containsNumber="1" containsInteger="1" minValue="2640" maxValue="23400"/>
    </cacheField>
    <cacheField name="STRATEGY MANAGER " numFmtId="164">
      <sharedItems containsSemiMixedTypes="0" containsString="0" containsNumber="1" containsInteger="1" minValue="0" maxValue="19800"/>
    </cacheField>
    <cacheField name="DESIGN SPECIALIST " numFmtId="164">
      <sharedItems containsSemiMixedTypes="0" containsString="0" containsNumber="1" containsInteger="1" minValue="0" maxValue="25000"/>
    </cacheField>
    <cacheField name="EVENT STAFF " numFmtId="164">
      <sharedItems containsSemiMixedTypes="0" containsString="0" containsNumber="1" containsInteger="1" minValue="0" maxValue="12240"/>
    </cacheField>
    <cacheField name="ADMIN STAFF " numFmtId="164">
      <sharedItems containsSemiMixedTypes="0" containsString="0" containsNumber="1" containsInteger="1" minValue="870" maxValue="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Event strategy development"/>
    <d v="2022-06-09T00:00:00"/>
    <d v="2022-08-07T00:00:00"/>
    <d v="2022-06-29T00:00:00"/>
    <d v="2022-09-03T00:00:00"/>
    <n v="200"/>
    <n v="220"/>
    <n v="58"/>
    <n v="64"/>
    <n v="7200"/>
    <n v="2400"/>
    <n v="18000"/>
    <n v="0"/>
    <n v="0"/>
    <n v="1200"/>
    <n v="7920"/>
    <n v="2640"/>
    <n v="19800"/>
    <n v="0"/>
    <n v="0"/>
    <n v="1320"/>
  </r>
  <r>
    <x v="1"/>
    <s v="Event planning"/>
    <d v="2023-06-25T00:00:00"/>
    <d v="2023-07-27T00:00:00"/>
    <d v="2022-07-15T00:00:00"/>
    <d v="2023-08-25T00:00:00"/>
    <n v="400"/>
    <n v="390"/>
    <n v="32"/>
    <n v="400"/>
    <n v="14400"/>
    <n v="24000"/>
    <n v="6000"/>
    <n v="4000"/>
    <n v="0"/>
    <n v="2400"/>
    <n v="14040"/>
    <n v="23400"/>
    <n v="5850"/>
    <n v="3900"/>
    <n v="0"/>
    <n v="2340"/>
  </r>
  <r>
    <x v="2"/>
    <s v="Event design"/>
    <d v="2024-07-12T00:00:00"/>
    <d v="2024-09-19T00:00:00"/>
    <d v="2025-08-07T00:00:00"/>
    <d v="2025-10-10T00:00:00"/>
    <n v="500"/>
    <n v="500"/>
    <n v="67"/>
    <n v="63"/>
    <n v="18000"/>
    <n v="12000"/>
    <n v="0"/>
    <n v="25000"/>
    <n v="0"/>
    <n v="3000"/>
    <n v="18000"/>
    <n v="12000"/>
    <n v="0"/>
    <n v="25000"/>
    <n v="0"/>
    <n v="3000"/>
  </r>
  <r>
    <x v="3"/>
    <s v="Event logistics"/>
    <d v="2025-07-30T00:00:00"/>
    <d v="2025-09-28T00:00:00"/>
    <d v="2025-09-14T00:00:00"/>
    <d v="2025-11-13T00:00:00"/>
    <n v="150"/>
    <n v="145"/>
    <n v="58"/>
    <n v="59"/>
    <n v="5400"/>
    <n v="10800"/>
    <n v="0"/>
    <n v="0"/>
    <n v="1200"/>
    <n v="900"/>
    <n v="5220"/>
    <n v="10440"/>
    <n v="0"/>
    <n v="0"/>
    <n v="1160"/>
    <n v="870"/>
  </r>
  <r>
    <x v="4"/>
    <s v="Event staffing"/>
    <d v="2026-08-11T00:00:00"/>
    <d v="2026-08-21T00:00:00"/>
    <d v="2026-09-14T00:00:00"/>
    <d v="2026-09-25T00:00:00"/>
    <n v="250"/>
    <n v="255"/>
    <n v="10"/>
    <n v="11"/>
    <n v="9000"/>
    <n v="3000"/>
    <n v="0"/>
    <n v="0"/>
    <n v="12000"/>
    <n v="1500"/>
    <n v="9180"/>
    <n v="3060"/>
    <n v="0"/>
    <n v="0"/>
    <n v="12240"/>
    <n v="1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 cacheId="0"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4">
  <location ref="B4:N10" firstHeaderRow="0" firstDataRow="1" firstDataCol="1"/>
  <pivotFields count="22">
    <pivotField axis="axisRow" compact="0" outline="0" showAll="0">
      <items count="28">
        <item m="1" x="5"/>
        <item m="1" x="15"/>
        <item m="1" x="23"/>
        <item m="1" x="22"/>
        <item m="1" x="7"/>
        <item m="1" x="8"/>
        <item m="1" x="13"/>
        <item m="1" x="18"/>
        <item m="1" x="26"/>
        <item m="1" x="17"/>
        <item m="1" x="12"/>
        <item m="1" x="11"/>
        <item m="1" x="19"/>
        <item m="1" x="10"/>
        <item m="1" x="24"/>
        <item m="1" x="14"/>
        <item m="1" x="25"/>
        <item m="1" x="9"/>
        <item m="1" x="20"/>
        <item m="1" x="16"/>
        <item m="1" x="21"/>
        <item m="1" x="6"/>
        <item x="0"/>
        <item x="1"/>
        <item x="2"/>
        <item x="3"/>
        <item x="4"/>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s>
  <rowFields count="1">
    <field x="0"/>
  </rowFields>
  <rowItems count="6">
    <i>
      <x v="22"/>
    </i>
    <i>
      <x v="23"/>
    </i>
    <i>
      <x v="24"/>
    </i>
    <i>
      <x v="25"/>
    </i>
    <i>
      <x v="26"/>
    </i>
    <i t="grand">
      <x/>
    </i>
  </rowItems>
  <colFields count="1">
    <field x="-2"/>
  </colFields>
  <colItems count="12">
    <i>
      <x/>
    </i>
    <i i="1">
      <x v="1"/>
    </i>
    <i i="2">
      <x v="2"/>
    </i>
    <i i="3">
      <x v="3"/>
    </i>
    <i i="4">
      <x v="4"/>
    </i>
    <i i="5">
      <x v="5"/>
    </i>
    <i i="6">
      <x v="6"/>
    </i>
    <i i="7">
      <x v="7"/>
    </i>
    <i i="8">
      <x v="8"/>
    </i>
    <i i="9">
      <x v="9"/>
    </i>
    <i i="10">
      <x v="10"/>
    </i>
    <i i="11">
      <x v="11"/>
    </i>
  </colItems>
  <dataFields count="12">
    <dataField name="ACCOUNT MANAGER ESTIMATE" fld="10" baseField="0" baseItem="5" numFmtId="165"/>
    <dataField name="PROJECT MANAGER ESTIMATE" fld="11" baseField="0" baseItem="11" numFmtId="165"/>
    <dataField name="STRATEGY MANAGER ESTIMATE" fld="12" baseField="0" baseItem="11" numFmtId="165"/>
    <dataField name="DESIGN SPECIALIST ESTIMATE" fld="13" baseField="0" baseItem="11" numFmtId="165"/>
    <dataField name="EVENT STAFF ESTIMATE" fld="14" baseField="0" baseItem="11" numFmtId="165"/>
    <dataField name="ADMIN STAFF ESTIMATE" fld="15" baseField="0" baseItem="11" numFmtId="165"/>
    <dataField name="ACCOUNT MANAGER ACTUAL" fld="16" baseField="0" baseItem="1" numFmtId="165"/>
    <dataField name="PROJECT MANAGER ACTUAL" fld="17" baseField="0" baseItem="1" numFmtId="165"/>
    <dataField name="STRATEGY MANAGER ACTUAL" fld="18" baseField="0" baseItem="1" numFmtId="165"/>
    <dataField name="DESIGN SPECIALIST ACTUAL" fld="19" baseField="0" baseItem="1" numFmtId="165"/>
    <dataField name="EVENT STAFF ACTUAL" fld="20" baseField="0" baseItem="1" numFmtId="165"/>
    <dataField name="ADMIN STAFF ACTUAL" fld="21" baseField="0" baseItem="1" numFmtId="165"/>
  </dataFields>
  <formats count="36">
    <format dxfId="35">
      <pivotArea field="0" type="button" dataOnly="0" labelOnly="1" outline="0" axis="axisRow" fieldPosition="0"/>
    </format>
    <format dxfId="34">
      <pivotArea dataOnly="0" labelOnly="1" outline="0" fieldPosition="0">
        <references count="1">
          <reference field="4294967294" count="6">
            <x v="0"/>
            <x v="1"/>
            <x v="2"/>
            <x v="3"/>
            <x v="4"/>
            <x v="5"/>
          </reference>
        </references>
      </pivotArea>
    </format>
    <format dxfId="33">
      <pivotArea outline="0" fieldPosition="0">
        <references count="1">
          <reference field="4294967294" count="1">
            <x v="6"/>
          </reference>
        </references>
      </pivotArea>
    </format>
    <format dxfId="32">
      <pivotArea outline="0" fieldPosition="0">
        <references count="1">
          <reference field="4294967294" count="1">
            <x v="7"/>
          </reference>
        </references>
      </pivotArea>
    </format>
    <format dxfId="31">
      <pivotArea outline="0" fieldPosition="0">
        <references count="1">
          <reference field="4294967294" count="1">
            <x v="8"/>
          </reference>
        </references>
      </pivotArea>
    </format>
    <format dxfId="30">
      <pivotArea outline="0" fieldPosition="0">
        <references count="1">
          <reference field="4294967294" count="1">
            <x v="9"/>
          </reference>
        </references>
      </pivotArea>
    </format>
    <format dxfId="29">
      <pivotArea outline="0" fieldPosition="0">
        <references count="1">
          <reference field="4294967294" count="1">
            <x v="10"/>
          </reference>
        </references>
      </pivotArea>
    </format>
    <format dxfId="28">
      <pivotArea outline="0" fieldPosition="0">
        <references count="1">
          <reference field="4294967294" count="1">
            <x v="11"/>
          </reference>
        </references>
      </pivotArea>
    </format>
    <format dxfId="27">
      <pivotArea dataOnly="0" labelOnly="1" outline="0" fieldPosition="0">
        <references count="1">
          <reference field="4294967294" count="6">
            <x v="6"/>
            <x v="7"/>
            <x v="8"/>
            <x v="9"/>
            <x v="10"/>
            <x v="11"/>
          </reference>
        </references>
      </pivotArea>
    </format>
    <format dxfId="26">
      <pivotArea grandRow="1" outline="0" collapsedLevelsAreSubtotals="1" fieldPosition="0"/>
    </format>
    <format dxfId="25">
      <pivotArea dataOnly="0" labelOnly="1" grandRow="1" outline="0" fieldPosition="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outline="0" fieldPosition="0">
        <references count="1">
          <reference field="0" count="0"/>
        </references>
      </pivotArea>
    </format>
    <format dxfId="19">
      <pivotArea dataOnly="0" labelOnly="1" grandRow="1" outline="0" fieldPosition="0"/>
    </format>
    <format dxfId="18">
      <pivotArea dataOnly="0" labelOnly="1" outline="0" fieldPosition="0">
        <references count="1">
          <reference field="4294967294" count="12">
            <x v="0"/>
            <x v="1"/>
            <x v="2"/>
            <x v="3"/>
            <x v="4"/>
            <x v="5"/>
            <x v="6"/>
            <x v="7"/>
            <x v="8"/>
            <x v="9"/>
            <x v="10"/>
            <x v="11"/>
          </reference>
        </references>
      </pivotArea>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dataOnly="0" labelOnly="1" grandRow="1" outline="0" fieldPosition="0"/>
    </format>
    <format dxfId="13">
      <pivotArea grandRow="1" outline="0" collapsedLevelsAreSubtotals="1" fieldPosition="0"/>
    </format>
    <format dxfId="12">
      <pivotArea dataOnly="0" labelOnly="1" grandRow="1" outline="0"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outline="0" fieldPosition="0">
        <references count="1">
          <reference field="0" count="0" selected="0"/>
        </references>
      </pivotArea>
    </format>
    <format dxfId="6">
      <pivotArea dataOnly="0" labelOnly="1" outline="0" fieldPosition="0">
        <references count="1">
          <reference field="0" count="0"/>
        </references>
      </pivotArea>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12">
            <x v="0"/>
            <x v="1"/>
            <x v="2"/>
            <x v="3"/>
            <x v="4"/>
            <x v="5"/>
            <x v="6"/>
            <x v="7"/>
            <x v="8"/>
            <x v="9"/>
            <x v="10"/>
            <x v="11"/>
          </reference>
        </references>
      </pivotArea>
    </format>
  </formats>
  <pivotTableStyleInfo name="ProjectTracker" showRowHeaders="1" showColHeaders="1" showRowStripes="0" showColStripes="0" showLastColumn="1"/>
  <extLst>
    <ext xmlns:x14="http://schemas.microsoft.com/office/spreadsheetml/2009/9/main" uri="{962EF5D1-5CA2-4c93-8EF4-DBF5C05439D2}">
      <x14:pivotTableDefinition xmlns:xm="http://schemas.microsoft.com/office/excel/2006/main" altTextSummary="This PivotTable lists Project Names and calculated values for all items on PROJECT PARAMETERS worksheet, calculated by multiplying the hours duration on the PROJECT DETAILS sheet"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Parameters" displayName="Parameters" ref="B5:I11" totalsRowShown="0" headerRowDxfId="92" dataDxfId="91">
  <autoFilter ref="B5:I1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PROJECT TYPE" dataDxfId="90"/>
    <tableColumn id="2" name="ACCOUNT MANAGER" dataDxfId="89"/>
    <tableColumn id="3" name="PROJECT MANAGER" dataDxfId="88"/>
    <tableColumn id="4" name="STRATEGY MANAGER" dataDxfId="87"/>
    <tableColumn id="5" name="DESIGN SPECIALIST" dataDxfId="86"/>
    <tableColumn id="6" name="EVENT STAFF" dataDxfId="85"/>
    <tableColumn id="7" name="ADMIN STAFF" dataDxfId="84"/>
    <tableColumn id="8" name="Total" dataDxfId="83">
      <calculatedColumnFormula>SUM(Parameters[[#This Row],[ACCOUNT MANAGER]:[ADMIN STAFF]])</calculatedColumnFormula>
    </tableColumn>
  </tableColumns>
  <tableStyleInfo name="TableStyleLight11" showFirstColumn="0" showLastColumn="0" showRowStripes="1" showColumnStripes="0"/>
  <extLst>
    <ext xmlns:x14="http://schemas.microsoft.com/office/spreadsheetml/2009/9/main" uri="{504A1905-F514-4f6f-8877-14C23A59335A}">
      <x14:table altTextSummary="Enter Project Type, percentages for Account Manager, Project Manager, Strategy Manager, Design Specialist, Event Staff, and Admin Staff. Total is automatically calculated"/>
    </ext>
  </extLst>
</table>
</file>

<file path=xl/tables/table2.xml><?xml version="1.0" encoding="utf-8"?>
<table xmlns="http://schemas.openxmlformats.org/spreadsheetml/2006/main" id="2" name="ProjectDetails" displayName="ProjectDetails" ref="B4:W10" totalsRowCount="1" headerRowDxfId="82" dataDxfId="81" totalsRowDxfId="80" dataCellStyle="Normal">
  <autoFilter ref="B4:W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22">
    <tableColumn id="1" name="PROJECT NAME" totalsRowLabel="TOTAL" dataDxfId="79" totalsRowDxfId="78" dataCellStyle="Normal"/>
    <tableColumn id="2" name="PROJECT TYPE" dataDxfId="77" totalsRowDxfId="76" dataCellStyle="Normal"/>
    <tableColumn id="3" name="ESTIMATED START" dataDxfId="75" totalsRowDxfId="74" dataCellStyle="Normal"/>
    <tableColumn id="4" name="ESTIMATED FINISH" dataDxfId="73" totalsRowDxfId="72" dataCellStyle="Normal"/>
    <tableColumn id="7" name="ACTUAL START" dataDxfId="71" totalsRowDxfId="70" dataCellStyle="Normal"/>
    <tableColumn id="8" name="ACTUAL FINISH" dataDxfId="69" totalsRowDxfId="68" dataCellStyle="Normal"/>
    <tableColumn id="5" name="ESTIMATED WORK" totalsRowFunction="sum" dataDxfId="67" totalsRowDxfId="66" dataCellStyle="Normal"/>
    <tableColumn id="9" name="ACTUAL WORK" totalsRowFunction="sum" dataDxfId="65" totalsRowDxfId="64" dataCellStyle="Normal"/>
    <tableColumn id="6" name="ESTIMATED DURATION" totalsRowFunction="sum" dataDxfId="63" totalsRowDxfId="62" dataCellStyle="Normal">
      <calculatedColumnFormula>DAYS360(ProjectDetails[[#This Row],[ESTIMATED START]],ProjectDetails[[#This Row],[ESTIMATED FINISH]],FALSE)</calculatedColumnFormula>
    </tableColumn>
    <tableColumn id="10" name="ACTUAL DURATION" totalsRowFunction="sum" dataDxfId="61" totalsRowDxfId="60" dataCellStyle="Normal">
      <calculatedColumnFormula>DAYS360(ProjectDetails[[#This Row],[ACTUAL START]],ProjectDetails[[#This Row],[ACTUAL FINISH]],FALSE)</calculatedColumnFormula>
    </tableColumn>
    <tableColumn id="11" name="ACCOUNT MANAGER" dataDxfId="59" totalsRowDxfId="58" dataCellStyle="Normal">
      <calculatedColumnFormula>INDEX(Parameters[],MATCH(ProjectDetails[[#This Row],[PROJECT TYPE]],Parameters[PROJECT TYPE],0),MATCH(ProjectDetails[[#Headers],[ACCOUNT MANAGER]],Parameters[#Headers],0))*INDEX('PROJECT PARAMETERS'!$B$12:$H$12,1,MATCH(ProjectDetails[[#Headers],[ACCOUNT MANAGER]],Parameters[#Headers],0))*ProjectDetails[[#This Row],[ESTIMATED WORK]]</calculatedColumnFormula>
    </tableColumn>
    <tableColumn id="12" name="PROJECT MANAGER" dataDxfId="57" totalsRowDxfId="56" dataCellStyle="Normal">
      <calculatedColumnFormula>INDEX(Parameters[],MATCH(ProjectDetails[[#This Row],[PROJECT TYPE]],Parameters[PROJECT TYPE],0),MATCH(ProjectDetails[[#Headers],[PROJECT MANAGER]],Parameters[#Headers],0))*INDEX('PROJECT PARAMETERS'!$B$12:$H$12,1,MATCH(ProjectDetails[[#Headers],[PROJECT MANAGER]],Parameters[#Headers],0))*ProjectDetails[[#This Row],[ESTIMATED WORK]]</calculatedColumnFormula>
    </tableColumn>
    <tableColumn id="13" name="STRATEGY MANAGER" dataDxfId="55" totalsRowDxfId="54" dataCellStyle="Normal">
      <calculatedColumnFormula>INDEX(Parameters[],MATCH(ProjectDetails[[#This Row],[PROJECT TYPE]],Parameters[PROJECT TYPE],0),MATCH(ProjectDetails[[#Headers],[STRATEGY MANAGER]],Parameters[#Headers],0))*INDEX('PROJECT PARAMETERS'!$B$12:$H$12,1,MATCH(ProjectDetails[[#Headers],[STRATEGY MANAGER]],Parameters[#Headers],0))*ProjectDetails[[#This Row],[ESTIMATED WORK]]</calculatedColumnFormula>
    </tableColumn>
    <tableColumn id="14" name="DESIGN SPECIALIST" dataDxfId="53" totalsRowDxfId="52" dataCellStyle="Normal">
      <calculatedColumnFormula>INDEX(Parameters[],MATCH(ProjectDetails[[#This Row],[PROJECT TYPE]],Parameters[PROJECT TYPE],0),MATCH(ProjectDetails[[#Headers],[DESIGN SPECIALIST]],Parameters[#Headers],0))*INDEX('PROJECT PARAMETERS'!$B$12:$H$12,1,MATCH(ProjectDetails[[#Headers],[DESIGN SPECIALIST]],Parameters[#Headers],0))*ProjectDetails[[#This Row],[ESTIMATED WORK]]</calculatedColumnFormula>
    </tableColumn>
    <tableColumn id="15" name="EVENT STAFF" dataDxfId="51" totalsRowDxfId="50" dataCellStyle="Normal">
      <calculatedColumnFormula>INDEX(Parameters[],MATCH(ProjectDetails[[#This Row],[PROJECT TYPE]],Parameters[PROJECT TYPE],0),MATCH(ProjectDetails[[#Headers],[EVENT STAFF]],Parameters[#Headers],0))*INDEX('PROJECT PARAMETERS'!$B$12:$H$12,1,MATCH(ProjectDetails[[#Headers],[EVENT STAFF]],Parameters[#Headers],0))*ProjectDetails[[#This Row],[ESTIMATED WORK]]</calculatedColumnFormula>
    </tableColumn>
    <tableColumn id="16" name="ADMIN STAFF" dataDxfId="49" totalsRowDxfId="48" dataCellStyle="Normal">
      <calculatedColumnFormula>INDEX(Parameters[],MATCH(ProjectDetails[[#This Row],[PROJECT TYPE]],Parameters[PROJECT TYPE],0),MATCH(ProjectDetails[[#Headers],[ADMIN STAFF]],Parameters[#Headers],0))*INDEX('PROJECT PARAMETERS'!$B$12:$H$12,1,MATCH(ProjectDetails[[#Headers],[ADMIN STAFF]],Parameters[#Headers],0))*ProjectDetails[[#This Row],[ESTIMATED WORK]]</calculatedColumnFormula>
    </tableColumn>
    <tableColumn id="17" name="ACCOUNT MANAGER " dataDxfId="47" totalsRowDxfId="46" dataCellStyle="Normal">
      <calculatedColumnFormula>INDEX(Parameters[],MATCH(ProjectDetails[[#This Row],[PROJECT TYPE]],Parameters[PROJECT TYPE],0),MATCH(ProjectDetails[[#Headers],[ACCOUNT MANAGER]],Parameters[#Headers],0))*INDEX('PROJECT PARAMETERS'!$B$12:$H$12,1,MATCH(ProjectDetails[[#Headers],[ACCOUNT MANAGER]],Parameters[#Headers],0))*ProjectDetails[[#This Row],[ACTUAL WORK]]</calculatedColumnFormula>
    </tableColumn>
    <tableColumn id="18" name="PROJECT MANAGER " dataDxfId="45" totalsRowDxfId="44" dataCellStyle="Normal">
      <calculatedColumnFormula>INDEX(Parameters[],MATCH(ProjectDetails[[#This Row],[PROJECT TYPE]],Parameters[PROJECT TYPE],0),MATCH(ProjectDetails[[#Headers],[PROJECT MANAGER]],Parameters[#Headers],0))*INDEX('PROJECT PARAMETERS'!$B$12:$H$12,1,MATCH(ProjectDetails[[#Headers],[PROJECT MANAGER]],Parameters[#Headers],0))*ProjectDetails[[#This Row],[ACTUAL WORK]]</calculatedColumnFormula>
    </tableColumn>
    <tableColumn id="19" name="STRATEGY MANAGER " dataDxfId="43" totalsRowDxfId="42" dataCellStyle="Normal">
      <calculatedColumnFormula>INDEX(Parameters[],MATCH(ProjectDetails[[#This Row],[PROJECT TYPE]],Parameters[PROJECT TYPE],0),MATCH(ProjectDetails[[#Headers],[STRATEGY MANAGER]],Parameters[#Headers],0))*INDEX('PROJECT PARAMETERS'!$B$12:$H$12,1,MATCH(ProjectDetails[[#Headers],[STRATEGY MANAGER]],Parameters[#Headers],0))*ProjectDetails[[#This Row],[ACTUAL WORK]]</calculatedColumnFormula>
    </tableColumn>
    <tableColumn id="20" name="DESIGN SPECIALIST " dataDxfId="41" totalsRowDxfId="40" dataCellStyle="Normal">
      <calculatedColumnFormula>INDEX(Parameters[],MATCH(ProjectDetails[[#This Row],[PROJECT TYPE]],Parameters[PROJECT TYPE],0),MATCH(ProjectDetails[[#Headers],[DESIGN SPECIALIST]],Parameters[#Headers],0))*INDEX('PROJECT PARAMETERS'!$B$12:$H$12,1,MATCH(ProjectDetails[[#Headers],[DESIGN SPECIALIST]],Parameters[#Headers],0))*ProjectDetails[[#This Row],[ACTUAL WORK]]</calculatedColumnFormula>
    </tableColumn>
    <tableColumn id="21" name="EVENT STAFF " dataDxfId="39" totalsRowDxfId="38" dataCellStyle="Normal">
      <calculatedColumnFormula>INDEX(Parameters[],MATCH(ProjectDetails[[#This Row],[PROJECT TYPE]],Parameters[PROJECT TYPE],0),MATCH(ProjectDetails[[#Headers],[EVENT STAFF]],Parameters[#Headers],0))*INDEX('PROJECT PARAMETERS'!$B$12:$H$12,1,MATCH(ProjectDetails[[#Headers],[EVENT STAFF]],Parameters[#Headers],0))*ProjectDetails[[#This Row],[ACTUAL WORK]]</calculatedColumnFormula>
    </tableColumn>
    <tableColumn id="22" name="ADMIN STAFF " dataDxfId="37" totalsRowDxfId="36" dataCellStyle="Normal">
      <calculatedColumnFormula>INDEX(Parameters[],MATCH(ProjectDetails[[#This Row],[PROJECT TYPE]],Parameters[PROJECT TYPE],0),MATCH(ProjectDetails[[#Headers],[ADMIN STAFF]],Parameters[#Headers],0))*INDEX('PROJECT PARAMETERS'!$B$12:$H$12,1,MATCH(ProjectDetails[[#Headers],[ADMIN STAFF]],Parameters[#Headers],0))*ProjectDetails[[#This Row],[ACTUAL WORK]]</calculatedColumnFormula>
    </tableColumn>
  </tableColumns>
  <tableStyleInfo name="TableStyleLight17" showFirstColumn="0" showLastColumn="0" showRowStripes="1" showColumnStripes="0"/>
  <extLst>
    <ext xmlns:x14="http://schemas.microsoft.com/office/spreadsheetml/2009/9/main" uri="{504A1905-F514-4f6f-8877-14C23A59335A}">
      <x14:table altTextSummary="Enter Project Name, Estimated Start &amp; Finish dates, Actual Start &amp; Finish dates, Estimated &amp; Actual work &amp; select Project Type. Estimated &amp; Actual Duration are auto calculated"/>
    </ext>
  </extLst>
</table>
</file>

<file path=xl/theme/theme1.xml><?xml version="1.0" encoding="utf-8"?>
<a:theme xmlns:a="http://schemas.openxmlformats.org/drawingml/2006/main" name="MarketingProjectPlan">
  <a:themeElements>
    <a:clrScheme name="MarketingProjectPlan_colors">
      <a:dk1>
        <a:srgbClr val="000000"/>
      </a:dk1>
      <a:lt1>
        <a:srgbClr val="FFFFFF"/>
      </a:lt1>
      <a:dk2>
        <a:srgbClr val="636466"/>
      </a:dk2>
      <a:lt2>
        <a:srgbClr val="F2F2F2"/>
      </a:lt2>
      <a:accent1>
        <a:srgbClr val="BE870E"/>
      </a:accent1>
      <a:accent2>
        <a:srgbClr val="1A86B6"/>
      </a:accent2>
      <a:accent3>
        <a:srgbClr val="5F781B"/>
      </a:accent3>
      <a:accent4>
        <a:srgbClr val="C45808"/>
      </a:accent4>
      <a:accent5>
        <a:srgbClr val="6B3489"/>
      </a:accent5>
      <a:accent6>
        <a:srgbClr val="C2344E"/>
      </a:accent6>
      <a:hlink>
        <a:srgbClr val="3778A9"/>
      </a:hlink>
      <a:folHlink>
        <a:srgbClr val="6B3489"/>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B7"/>
  <sheetViews>
    <sheetView showGridLines="0" topLeftCell="A16" workbookViewId="0"/>
  </sheetViews>
  <sheetFormatPr defaultRowHeight="12.75" x14ac:dyDescent="0.2"/>
  <cols>
    <col min="1" max="1" width="2.7109375" customWidth="1"/>
    <col min="2" max="2" width="93.28515625" customWidth="1"/>
    <col min="3" max="3" width="2.7109375" customWidth="1"/>
  </cols>
  <sheetData>
    <row r="1" spans="2:2" ht="19.5" x14ac:dyDescent="0.25">
      <c r="B1" s="18" t="s">
        <v>60</v>
      </c>
    </row>
    <row r="2" spans="2:2" ht="33.75" customHeight="1" x14ac:dyDescent="0.2">
      <c r="B2" s="22" t="s">
        <v>62</v>
      </c>
    </row>
    <row r="3" spans="2:2" ht="36.75" customHeight="1" x14ac:dyDescent="0.2">
      <c r="B3" s="22" t="s">
        <v>63</v>
      </c>
    </row>
    <row r="4" spans="2:2" ht="30" customHeight="1" x14ac:dyDescent="0.2">
      <c r="B4" s="22" t="s">
        <v>56</v>
      </c>
    </row>
    <row r="5" spans="2:2" s="19" customFormat="1" ht="40.5" customHeight="1" x14ac:dyDescent="0.2">
      <c r="B5" s="24" t="s">
        <v>57</v>
      </c>
    </row>
    <row r="6" spans="2:2" ht="54" customHeight="1" x14ac:dyDescent="0.2">
      <c r="B6" s="23" t="s">
        <v>58</v>
      </c>
    </row>
    <row r="7" spans="2:2" ht="35.25" customHeight="1" x14ac:dyDescent="0.2">
      <c r="B7" s="23" t="s">
        <v>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pageSetUpPr autoPageBreaks="0" fitToPage="1"/>
  </sheetPr>
  <dimension ref="A1:I43"/>
  <sheetViews>
    <sheetView showGridLines="0" tabSelected="1" workbookViewId="0">
      <selection activeCell="B2" sqref="B2"/>
    </sheetView>
  </sheetViews>
  <sheetFormatPr defaultColWidth="9.140625" defaultRowHeight="14.25" x14ac:dyDescent="0.2"/>
  <cols>
    <col min="1" max="1" width="1.7109375" style="12" customWidth="1"/>
    <col min="2" max="2" width="29.28515625" style="5" customWidth="1"/>
    <col min="3" max="3" width="21.42578125" style="5" bestFit="1" customWidth="1"/>
    <col min="4" max="4" width="20.85546875" style="5" bestFit="1" customWidth="1"/>
    <col min="5" max="5" width="22.42578125" style="5" bestFit="1" customWidth="1"/>
    <col min="6" max="6" width="21" style="5" bestFit="1" customWidth="1"/>
    <col min="7" max="7" width="14.5703125" style="5" bestFit="1" customWidth="1"/>
    <col min="8" max="8" width="15.42578125" style="5" bestFit="1" customWidth="1"/>
    <col min="9" max="9" width="7.85546875" style="5" bestFit="1" customWidth="1"/>
    <col min="10" max="10" width="2.7109375" style="5" customWidth="1"/>
    <col min="11" max="16384" width="9.140625" style="5"/>
  </cols>
  <sheetData>
    <row r="1" spans="2:9" ht="35.450000000000003" customHeight="1" x14ac:dyDescent="0.35">
      <c r="B1" s="2" t="s">
        <v>50</v>
      </c>
      <c r="C1" s="2"/>
      <c r="D1" s="2"/>
      <c r="E1" s="2"/>
      <c r="F1" s="2"/>
      <c r="G1" s="2"/>
      <c r="H1" s="2"/>
      <c r="I1" s="2"/>
    </row>
    <row r="2" spans="2:9" ht="19.5" x14ac:dyDescent="0.25">
      <c r="B2" s="3" t="s">
        <v>0</v>
      </c>
      <c r="C2" s="3"/>
      <c r="D2" s="3"/>
      <c r="E2" s="3"/>
      <c r="F2" s="3"/>
      <c r="G2" s="3"/>
      <c r="H2" s="3"/>
      <c r="I2" s="3"/>
    </row>
    <row r="3" spans="2:9" ht="15" x14ac:dyDescent="0.2">
      <c r="B3" s="4" t="str">
        <f>B1&amp;" Confidential"</f>
        <v>Company Name Confidential</v>
      </c>
      <c r="C3" s="4"/>
      <c r="D3" s="4"/>
      <c r="E3" s="4"/>
      <c r="F3" s="4"/>
      <c r="G3" s="4"/>
      <c r="H3" s="4"/>
      <c r="I3" s="4"/>
    </row>
    <row r="4" spans="2:9" ht="28.5" customHeight="1" x14ac:dyDescent="0.2">
      <c r="B4" s="9" t="s">
        <v>1</v>
      </c>
    </row>
    <row r="5" spans="2:9" x14ac:dyDescent="0.2">
      <c r="B5" s="10" t="s">
        <v>14</v>
      </c>
      <c r="C5" s="10" t="s">
        <v>22</v>
      </c>
      <c r="D5" s="10" t="s">
        <v>23</v>
      </c>
      <c r="E5" s="10" t="s">
        <v>24</v>
      </c>
      <c r="F5" s="10" t="s">
        <v>25</v>
      </c>
      <c r="G5" s="10" t="s">
        <v>26</v>
      </c>
      <c r="H5" s="10" t="s">
        <v>27</v>
      </c>
      <c r="I5" s="10" t="s">
        <v>2</v>
      </c>
    </row>
    <row r="6" spans="2:9" x14ac:dyDescent="0.2">
      <c r="B6" s="5" t="s">
        <v>3</v>
      </c>
      <c r="C6" s="6">
        <v>0.2</v>
      </c>
      <c r="D6" s="6">
        <v>0.1</v>
      </c>
      <c r="E6" s="6">
        <v>0.6</v>
      </c>
      <c r="F6" s="6">
        <v>0</v>
      </c>
      <c r="G6" s="6">
        <v>0</v>
      </c>
      <c r="H6" s="6">
        <v>0.1</v>
      </c>
      <c r="I6" s="8">
        <f>SUM(Parameters[[#This Row],[ACCOUNT MANAGER]:[ADMIN STAFF]])</f>
        <v>1</v>
      </c>
    </row>
    <row r="7" spans="2:9" x14ac:dyDescent="0.2">
      <c r="B7" s="5" t="s">
        <v>4</v>
      </c>
      <c r="C7" s="6">
        <v>0.2</v>
      </c>
      <c r="D7" s="6">
        <v>0.5</v>
      </c>
      <c r="E7" s="6">
        <v>0.1</v>
      </c>
      <c r="F7" s="6">
        <v>0.1</v>
      </c>
      <c r="G7" s="6">
        <v>0</v>
      </c>
      <c r="H7" s="6">
        <v>0.1</v>
      </c>
      <c r="I7" s="8">
        <f>SUM(Parameters[[#This Row],[ACCOUNT MANAGER]:[ADMIN STAFF]])</f>
        <v>0.99999999999999989</v>
      </c>
    </row>
    <row r="8" spans="2:9" x14ac:dyDescent="0.2">
      <c r="B8" s="5" t="s">
        <v>5</v>
      </c>
      <c r="C8" s="6">
        <v>0.2</v>
      </c>
      <c r="D8" s="6">
        <v>0.2</v>
      </c>
      <c r="E8" s="6">
        <v>0</v>
      </c>
      <c r="F8" s="6">
        <v>0.5</v>
      </c>
      <c r="G8" s="6">
        <v>0</v>
      </c>
      <c r="H8" s="6">
        <v>0.1</v>
      </c>
      <c r="I8" s="8">
        <f>SUM(Parameters[[#This Row],[ACCOUNT MANAGER]:[ADMIN STAFF]])</f>
        <v>1</v>
      </c>
    </row>
    <row r="9" spans="2:9" x14ac:dyDescent="0.2">
      <c r="B9" s="5" t="s">
        <v>6</v>
      </c>
      <c r="C9" s="6">
        <v>0.2</v>
      </c>
      <c r="D9" s="6">
        <v>0.6</v>
      </c>
      <c r="E9" s="6">
        <v>0</v>
      </c>
      <c r="F9" s="6">
        <v>0</v>
      </c>
      <c r="G9" s="6">
        <v>0.1</v>
      </c>
      <c r="H9" s="6">
        <v>0.1</v>
      </c>
      <c r="I9" s="8">
        <f>SUM(Parameters[[#This Row],[ACCOUNT MANAGER]:[ADMIN STAFF]])</f>
        <v>1</v>
      </c>
    </row>
    <row r="10" spans="2:9" x14ac:dyDescent="0.2">
      <c r="B10" s="5" t="s">
        <v>7</v>
      </c>
      <c r="C10" s="6">
        <v>0.2</v>
      </c>
      <c r="D10" s="6">
        <v>0.1</v>
      </c>
      <c r="E10" s="6">
        <v>0</v>
      </c>
      <c r="F10" s="6">
        <v>0</v>
      </c>
      <c r="G10" s="6">
        <v>0.6</v>
      </c>
      <c r="H10" s="6">
        <v>0.1</v>
      </c>
      <c r="I10" s="8">
        <f>SUM(Parameters[[#This Row],[ACCOUNT MANAGER]:[ADMIN STAFF]])</f>
        <v>1</v>
      </c>
    </row>
    <row r="11" spans="2:9" x14ac:dyDescent="0.2">
      <c r="B11" s="5" t="s">
        <v>8</v>
      </c>
      <c r="C11" s="6">
        <v>0.2</v>
      </c>
      <c r="D11" s="6">
        <v>0.2</v>
      </c>
      <c r="E11" s="6">
        <v>0.2</v>
      </c>
      <c r="F11" s="6">
        <v>0.2</v>
      </c>
      <c r="G11" s="6">
        <v>0</v>
      </c>
      <c r="H11" s="6">
        <v>0.2</v>
      </c>
      <c r="I11" s="8">
        <f>SUM(Parameters[[#This Row],[ACCOUNT MANAGER]:[ADMIN STAFF]])</f>
        <v>1</v>
      </c>
    </row>
    <row r="12" spans="2:9" x14ac:dyDescent="0.2">
      <c r="B12" s="5" t="s">
        <v>9</v>
      </c>
      <c r="C12" s="7">
        <v>180</v>
      </c>
      <c r="D12" s="7">
        <v>120</v>
      </c>
      <c r="E12" s="7">
        <v>150</v>
      </c>
      <c r="F12" s="7">
        <v>100</v>
      </c>
      <c r="G12" s="7">
        <v>80</v>
      </c>
      <c r="H12" s="7">
        <v>60</v>
      </c>
      <c r="I12" s="6"/>
    </row>
    <row r="14" spans="2:9" x14ac:dyDescent="0.2">
      <c r="F14" s="1" t="s">
        <v>61</v>
      </c>
    </row>
    <row r="15" spans="2:9" x14ac:dyDescent="0.2">
      <c r="B15" s="12"/>
      <c r="C15" s="12" t="s">
        <v>22</v>
      </c>
      <c r="D15" s="12" t="s">
        <v>23</v>
      </c>
      <c r="E15" s="12" t="s">
        <v>24</v>
      </c>
      <c r="F15" s="12" t="s">
        <v>25</v>
      </c>
      <c r="G15" s="12" t="s">
        <v>26</v>
      </c>
      <c r="H15" s="12" t="s">
        <v>27</v>
      </c>
    </row>
    <row r="16" spans="2:9" x14ac:dyDescent="0.2">
      <c r="B16" s="12" t="s">
        <v>46</v>
      </c>
      <c r="C16" s="13">
        <f>SUBTOTAL(109,ProjectDetails[ACCOUNT MANAGER])</f>
        <v>54000</v>
      </c>
      <c r="D16" s="13">
        <f>SUBTOTAL(109,ProjectDetails[PROJECT MANAGER])</f>
        <v>52200</v>
      </c>
      <c r="E16" s="13">
        <f>SUBTOTAL(109,ProjectDetails[STRATEGY MANAGER])</f>
        <v>24000</v>
      </c>
      <c r="F16" s="13">
        <f>SUBTOTAL(109,ProjectDetails[DESIGN SPECIALIST])</f>
        <v>29000</v>
      </c>
      <c r="G16" s="13">
        <f>SUBTOTAL(109,ProjectDetails[EVENT STAFF])</f>
        <v>13200</v>
      </c>
      <c r="H16" s="13">
        <f>SUBTOTAL(109,ProjectDetails[ADMIN STAFF])</f>
        <v>9000</v>
      </c>
    </row>
    <row r="17" spans="2:9" x14ac:dyDescent="0.2">
      <c r="B17" s="12" t="s">
        <v>48</v>
      </c>
      <c r="C17" s="13">
        <f>SUBTOTAL(109,ProjectDetails[[ACCOUNT MANAGER ]])</f>
        <v>54360</v>
      </c>
      <c r="D17" s="13">
        <f>SUBTOTAL(109,ProjectDetails[[PROJECT MANAGER ]])</f>
        <v>51540</v>
      </c>
      <c r="E17" s="13">
        <f>SUBTOTAL(109,ProjectDetails[[STRATEGY MANAGER ]])</f>
        <v>25650</v>
      </c>
      <c r="F17" s="13">
        <f>SUBTOTAL(109,ProjectDetails[[DESIGN SPECIALIST ]])</f>
        <v>28900</v>
      </c>
      <c r="G17" s="13">
        <f>SUBTOTAL(109,ProjectDetails[[EVENT STAFF ]])</f>
        <v>13400</v>
      </c>
      <c r="H17" s="13">
        <f>SUBTOTAL(109,ProjectDetails[[ADMIN STAFF ]])</f>
        <v>9060</v>
      </c>
    </row>
    <row r="18" spans="2:9" x14ac:dyDescent="0.2">
      <c r="B18" s="12" t="s">
        <v>47</v>
      </c>
      <c r="C18" s="14">
        <f>C16/$C$12</f>
        <v>300</v>
      </c>
      <c r="D18" s="14">
        <f t="shared" ref="D18:H18" si="0">D16/$C$12</f>
        <v>290</v>
      </c>
      <c r="E18" s="14">
        <f t="shared" si="0"/>
        <v>133.33333333333334</v>
      </c>
      <c r="F18" s="14">
        <f t="shared" si="0"/>
        <v>161.11111111111111</v>
      </c>
      <c r="G18" s="14">
        <f t="shared" si="0"/>
        <v>73.333333333333329</v>
      </c>
      <c r="H18" s="14">
        <f t="shared" si="0"/>
        <v>50</v>
      </c>
    </row>
    <row r="19" spans="2:9" x14ac:dyDescent="0.2">
      <c r="B19" s="12" t="s">
        <v>49</v>
      </c>
      <c r="C19" s="14">
        <f>C17/$C$12</f>
        <v>302</v>
      </c>
      <c r="D19" s="14">
        <f>D17/$C$12</f>
        <v>286.33333333333331</v>
      </c>
      <c r="E19" s="14">
        <f>E17/$C$12</f>
        <v>142.5</v>
      </c>
      <c r="F19" s="14">
        <f>F17/$C$12</f>
        <v>160.55555555555554</v>
      </c>
      <c r="G19" s="14">
        <f>G17/$C$12</f>
        <v>74.444444444444443</v>
      </c>
      <c r="H19" s="14">
        <f>H17/$C$12</f>
        <v>50.333333333333336</v>
      </c>
    </row>
    <row r="20" spans="2:9" x14ac:dyDescent="0.2">
      <c r="F20" s="20"/>
      <c r="G20" s="20"/>
      <c r="H20" s="20"/>
      <c r="I20" s="20"/>
    </row>
    <row r="21" spans="2:9" x14ac:dyDescent="0.2">
      <c r="F21" s="20"/>
      <c r="G21" s="20"/>
      <c r="H21" s="20"/>
      <c r="I21" s="20"/>
    </row>
    <row r="22" spans="2:9" x14ac:dyDescent="0.2">
      <c r="F22" s="20"/>
      <c r="G22" s="20"/>
      <c r="H22" s="20"/>
      <c r="I22" s="20"/>
    </row>
    <row r="23" spans="2:9" x14ac:dyDescent="0.2">
      <c r="F23" s="20"/>
      <c r="G23" s="20"/>
      <c r="H23" s="20"/>
      <c r="I23" s="20"/>
    </row>
    <row r="24" spans="2:9" x14ac:dyDescent="0.2">
      <c r="B24" s="38"/>
      <c r="C24" s="38"/>
      <c r="D24" s="38"/>
      <c r="F24" s="20"/>
      <c r="G24" s="20"/>
      <c r="H24" s="20"/>
      <c r="I24" s="20"/>
    </row>
    <row r="25" spans="2:9" x14ac:dyDescent="0.2">
      <c r="B25" s="38"/>
      <c r="C25" s="38"/>
      <c r="D25" s="38"/>
      <c r="F25" s="20"/>
      <c r="G25" s="20"/>
      <c r="H25" s="20"/>
      <c r="I25" s="20"/>
    </row>
    <row r="26" spans="2:9" x14ac:dyDescent="0.2">
      <c r="B26" s="38"/>
      <c r="C26" s="38"/>
      <c r="D26" s="38"/>
      <c r="F26" s="20"/>
      <c r="G26" s="20"/>
      <c r="H26" s="20"/>
      <c r="I26" s="20"/>
    </row>
    <row r="27" spans="2:9" x14ac:dyDescent="0.2">
      <c r="B27" s="38"/>
      <c r="C27" s="38"/>
      <c r="D27" s="38"/>
      <c r="F27" s="20"/>
      <c r="G27" s="20"/>
      <c r="H27" s="20"/>
      <c r="I27" s="20"/>
    </row>
    <row r="28" spans="2:9" x14ac:dyDescent="0.2">
      <c r="B28" s="38"/>
      <c r="C28" s="38"/>
      <c r="D28" s="38"/>
      <c r="F28" s="20"/>
      <c r="G28" s="20"/>
      <c r="H28" s="20"/>
      <c r="I28" s="20"/>
    </row>
    <row r="29" spans="2:9" x14ac:dyDescent="0.2">
      <c r="B29" s="38"/>
      <c r="C29" s="38"/>
      <c r="D29" s="38"/>
      <c r="F29" s="20"/>
      <c r="G29" s="20"/>
      <c r="H29" s="20"/>
      <c r="I29" s="20"/>
    </row>
    <row r="30" spans="2:9" x14ac:dyDescent="0.2">
      <c r="B30" s="38"/>
      <c r="C30" s="38"/>
      <c r="D30" s="38"/>
      <c r="F30" s="20"/>
      <c r="G30" s="20"/>
      <c r="H30" s="20"/>
      <c r="I30" s="20"/>
    </row>
    <row r="31" spans="2:9" x14ac:dyDescent="0.2">
      <c r="B31" s="38"/>
      <c r="C31" s="38"/>
      <c r="D31" s="38"/>
      <c r="F31" s="20"/>
      <c r="G31" s="20"/>
      <c r="H31" s="20"/>
      <c r="I31" s="20"/>
    </row>
    <row r="32" spans="2:9" x14ac:dyDescent="0.2">
      <c r="B32" s="38"/>
      <c r="C32" s="38"/>
      <c r="D32" s="38"/>
      <c r="F32" s="20"/>
      <c r="G32" s="20"/>
      <c r="H32" s="20"/>
      <c r="I32" s="20"/>
    </row>
    <row r="33" spans="2:9" x14ac:dyDescent="0.2">
      <c r="B33" s="38"/>
      <c r="C33" s="38"/>
      <c r="D33" s="38"/>
      <c r="F33" s="20"/>
      <c r="G33" s="20"/>
      <c r="H33" s="20"/>
      <c r="I33" s="20"/>
    </row>
    <row r="34" spans="2:9" x14ac:dyDescent="0.2">
      <c r="B34" s="38"/>
      <c r="C34" s="38"/>
      <c r="D34" s="38"/>
      <c r="F34" s="20"/>
      <c r="G34" s="20"/>
      <c r="H34" s="20"/>
      <c r="I34" s="20"/>
    </row>
    <row r="35" spans="2:9" x14ac:dyDescent="0.2">
      <c r="B35" s="38"/>
      <c r="C35" s="38"/>
      <c r="D35" s="38"/>
      <c r="F35" s="20"/>
      <c r="G35" s="20"/>
      <c r="H35" s="20"/>
      <c r="I35" s="20"/>
    </row>
    <row r="36" spans="2:9" x14ac:dyDescent="0.2">
      <c r="B36" s="38"/>
      <c r="C36" s="38"/>
      <c r="D36" s="38"/>
      <c r="F36" s="20"/>
      <c r="G36" s="20"/>
      <c r="H36" s="20"/>
      <c r="I36" s="20"/>
    </row>
    <row r="37" spans="2:9" x14ac:dyDescent="0.2">
      <c r="B37" s="38"/>
      <c r="C37" s="38"/>
      <c r="D37" s="38"/>
      <c r="F37" s="20"/>
      <c r="G37" s="20"/>
      <c r="H37" s="20"/>
      <c r="I37" s="20"/>
    </row>
    <row r="38" spans="2:9" x14ac:dyDescent="0.2">
      <c r="B38" s="38"/>
      <c r="C38" s="38"/>
      <c r="D38" s="38"/>
      <c r="F38" s="20"/>
      <c r="G38" s="20"/>
      <c r="H38" s="20"/>
      <c r="I38" s="20"/>
    </row>
    <row r="39" spans="2:9" x14ac:dyDescent="0.2">
      <c r="B39" s="38"/>
      <c r="C39" s="38"/>
      <c r="D39" s="38"/>
      <c r="F39" s="20"/>
      <c r="G39" s="20"/>
      <c r="H39" s="20"/>
      <c r="I39" s="20"/>
    </row>
    <row r="40" spans="2:9" x14ac:dyDescent="0.2">
      <c r="B40" s="38"/>
      <c r="C40" s="38"/>
      <c r="D40" s="38"/>
      <c r="F40" s="20"/>
      <c r="G40" s="20"/>
      <c r="H40" s="20"/>
      <c r="I40" s="20"/>
    </row>
    <row r="41" spans="2:9" x14ac:dyDescent="0.2">
      <c r="B41" s="38"/>
      <c r="C41" s="38"/>
      <c r="D41" s="38"/>
      <c r="F41" s="20"/>
      <c r="G41" s="20"/>
      <c r="H41" s="20"/>
      <c r="I41" s="20"/>
    </row>
    <row r="42" spans="2:9" x14ac:dyDescent="0.2">
      <c r="B42" s="38"/>
      <c r="C42" s="38"/>
      <c r="D42" s="38"/>
      <c r="F42" s="20"/>
      <c r="G42" s="20"/>
      <c r="H42" s="20"/>
      <c r="I42" s="20"/>
    </row>
    <row r="43" spans="2:9" x14ac:dyDescent="0.2">
      <c r="B43" s="38"/>
      <c r="C43" s="38"/>
      <c r="D43" s="38"/>
      <c r="F43" s="20"/>
      <c r="G43" s="20"/>
      <c r="H43" s="20"/>
      <c r="I43" s="20"/>
    </row>
  </sheetData>
  <mergeCells count="1">
    <mergeCell ref="B24:D43"/>
  </mergeCells>
  <dataValidations count="8">
    <dataValidation allowBlank="1" showInputMessage="1" showErrorMessage="1" prompt="Create Project Parameters in this worksheet. Enter Company Name in cell at right. Helpful instructions are in cells in this column. Arrow down to get started." sqref="A1"/>
    <dataValidation allowBlank="1" showInputMessage="1" showErrorMessage="1" prompt="Title of this worksheet is in cell at right." sqref="A2"/>
    <dataValidation allowBlank="1" showInputMessage="1" showErrorMessage="1" prompt="Confidentiality message is in cell at right." sqref="A3"/>
    <dataValidation allowBlank="1" showInputMessage="1" showErrorMessage="1" prompt="Tip is in cell at right." sqref="A4"/>
    <dataValidation allowBlank="1" showInputMessage="1" showErrorMessage="1" prompt="Enter details in Parameters table starting in cell at right. Next instruction is in cell A12." sqref="A5"/>
    <dataValidation allowBlank="1" showInputMessage="1" showErrorMessage="1" prompt="Enter Blended Rates in cells at right, cells C12 through H12. Next instruction is in cell A14." sqref="A12"/>
    <dataValidation allowBlank="1" showInputMessage="1" showErrorMessage="1" prompt="Column chart showing planned versus actual cost is in this cell." sqref="A13"/>
    <dataValidation allowBlank="1" showInputMessage="1" showErrorMessage="1" prompt="Column chart showing planned versus actual cost is in cell at right, and column chart showing planned versus actual hours is in cell F14." sqref="A14"/>
  </dataValidations>
  <printOptions horizontalCentered="1"/>
  <pageMargins left="0.4" right="0.4" top="0.4" bottom="0.4" header="0.3" footer="0.3"/>
  <pageSetup scale="85" orientation="landscape" horizontalDpi="4294967293"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pageSetUpPr fitToPage="1"/>
  </sheetPr>
  <dimension ref="A1:W10"/>
  <sheetViews>
    <sheetView showGridLines="0" workbookViewId="0"/>
  </sheetViews>
  <sheetFormatPr defaultColWidth="9.140625" defaultRowHeight="14.25" x14ac:dyDescent="0.2"/>
  <cols>
    <col min="1" max="1" width="1.7109375" style="12" customWidth="1"/>
    <col min="2" max="2" width="25.5703125" style="1" customWidth="1"/>
    <col min="3" max="3" width="23.85546875" style="1" customWidth="1"/>
    <col min="4" max="7" width="11.85546875" style="1" customWidth="1"/>
    <col min="8" max="8" width="12.5703125" style="1" customWidth="1"/>
    <col min="9" max="9" width="8.140625" style="1" bestFit="1" customWidth="1"/>
    <col min="10" max="10" width="14.7109375" style="1" customWidth="1"/>
    <col min="11" max="11" width="10.28515625" style="1" bestFit="1" customWidth="1"/>
    <col min="12" max="13" width="10" style="1" hidden="1" customWidth="1"/>
    <col min="14" max="14" width="10.28515625" style="1" hidden="1" customWidth="1"/>
    <col min="15" max="15" width="11.42578125" style="1" hidden="1" customWidth="1"/>
    <col min="16" max="16" width="7.42578125" style="1" hidden="1" customWidth="1"/>
    <col min="17" max="17" width="7.140625" style="1" hidden="1" customWidth="1"/>
    <col min="18" max="19" width="12.28515625" style="1" hidden="1" customWidth="1"/>
    <col min="20" max="20" width="12.5703125" style="1" hidden="1" customWidth="1"/>
    <col min="21" max="21" width="13.7109375" style="1" hidden="1" customWidth="1"/>
    <col min="22" max="22" width="14.5703125" style="1" hidden="1" customWidth="1"/>
    <col min="23" max="23" width="15.42578125" style="1" hidden="1" customWidth="1"/>
    <col min="24" max="24" width="2.7109375" style="1" customWidth="1"/>
    <col min="25" max="16384" width="9.140625" style="1"/>
  </cols>
  <sheetData>
    <row r="1" spans="1:23" ht="35.450000000000003" customHeight="1" x14ac:dyDescent="0.35">
      <c r="B1" s="2" t="str">
        <f>'PROJECT PARAMETERS'!B1</f>
        <v>Company Name</v>
      </c>
      <c r="C1" s="2"/>
      <c r="D1" s="2"/>
      <c r="E1" s="2"/>
      <c r="F1" s="2"/>
      <c r="G1" s="2"/>
      <c r="H1" s="2"/>
      <c r="I1" s="2"/>
      <c r="J1" s="2"/>
      <c r="K1" s="2"/>
    </row>
    <row r="2" spans="1:23" ht="19.5" x14ac:dyDescent="0.25">
      <c r="B2" s="3" t="s">
        <v>0</v>
      </c>
      <c r="C2" s="3"/>
      <c r="D2" s="3"/>
      <c r="E2" s="3"/>
      <c r="F2" s="3"/>
      <c r="G2" s="3"/>
      <c r="H2" s="3"/>
      <c r="I2" s="3"/>
      <c r="J2" s="3"/>
      <c r="K2" s="3"/>
    </row>
    <row r="3" spans="1:23" s="16" customFormat="1" ht="29.25" customHeight="1" x14ac:dyDescent="0.2">
      <c r="A3" s="21"/>
      <c r="B3" s="17" t="str">
        <f>'PROJECT PARAMETERS'!B3</f>
        <v>Company Name Confidential</v>
      </c>
      <c r="C3" s="17"/>
      <c r="D3" s="17"/>
      <c r="E3" s="17"/>
      <c r="F3" s="17"/>
      <c r="G3" s="17"/>
      <c r="H3" s="17"/>
      <c r="I3" s="17"/>
      <c r="J3" s="17"/>
      <c r="K3" s="17"/>
    </row>
    <row r="4" spans="1:23" ht="25.5" customHeight="1" x14ac:dyDescent="0.2">
      <c r="A4" s="25" t="s">
        <v>64</v>
      </c>
      <c r="B4" s="31" t="s">
        <v>13</v>
      </c>
      <c r="C4" s="31" t="s">
        <v>14</v>
      </c>
      <c r="D4" s="31" t="s">
        <v>15</v>
      </c>
      <c r="E4" s="31" t="s">
        <v>16</v>
      </c>
      <c r="F4" s="31" t="s">
        <v>11</v>
      </c>
      <c r="G4" s="31" t="s">
        <v>12</v>
      </c>
      <c r="H4" s="31" t="s">
        <v>17</v>
      </c>
      <c r="I4" s="31" t="s">
        <v>19</v>
      </c>
      <c r="J4" s="31" t="s">
        <v>18</v>
      </c>
      <c r="K4" s="31" t="s">
        <v>20</v>
      </c>
      <c r="L4" s="26" t="s">
        <v>22</v>
      </c>
      <c r="M4" s="26" t="s">
        <v>23</v>
      </c>
      <c r="N4" s="26" t="s">
        <v>24</v>
      </c>
      <c r="O4" s="26" t="s">
        <v>25</v>
      </c>
      <c r="P4" s="26" t="s">
        <v>26</v>
      </c>
      <c r="Q4" s="26" t="s">
        <v>27</v>
      </c>
      <c r="R4" s="27" t="s">
        <v>28</v>
      </c>
      <c r="S4" s="27" t="s">
        <v>29</v>
      </c>
      <c r="T4" s="27" t="s">
        <v>30</v>
      </c>
      <c r="U4" s="27" t="s">
        <v>31</v>
      </c>
      <c r="V4" s="27" t="s">
        <v>33</v>
      </c>
      <c r="W4" s="27" t="s">
        <v>32</v>
      </c>
    </row>
    <row r="5" spans="1:23" x14ac:dyDescent="0.2">
      <c r="B5" s="28" t="s">
        <v>51</v>
      </c>
      <c r="C5" s="28" t="s">
        <v>3</v>
      </c>
      <c r="D5" s="29">
        <f ca="1">DATE(YEAR(TODAY()),6,9)</f>
        <v>45086</v>
      </c>
      <c r="E5" s="29">
        <f ca="1" xml:space="preserve"> DATE(YEAR(TODAY()),8,7)</f>
        <v>45145</v>
      </c>
      <c r="F5" s="29">
        <f ca="1">DATE(YEAR(TODAY()),6,29)</f>
        <v>45106</v>
      </c>
      <c r="G5" s="29">
        <f ca="1">DATE(YEAR(TODAY()),9,3)</f>
        <v>45172</v>
      </c>
      <c r="H5" s="28">
        <v>200</v>
      </c>
      <c r="I5" s="28">
        <v>220</v>
      </c>
      <c r="J5" s="28">
        <f ca="1">DAYS360(ProjectDetails[[#This Row],[ESTIMATED START]],ProjectDetails[[#This Row],[ESTIMATED FINISH]],FALSE)</f>
        <v>58</v>
      </c>
      <c r="K5" s="28">
        <f ca="1">DAYS360(ProjectDetails[[#This Row],[ACTUAL START]],ProjectDetails[[#This Row],[ACTUAL FINISH]],FALSE)</f>
        <v>64</v>
      </c>
      <c r="L5" s="15">
        <f>INDEX(Parameters[],MATCH(ProjectDetails[[#This Row],[PROJECT TYPE]],Parameters[PROJECT TYPE],0),MATCH(ProjectDetails[[#Headers],[ACCOUNT MANAGER]],Parameters[#Headers],0))*INDEX('PROJECT PARAMETERS'!$B$12:$H$12,1,MATCH(ProjectDetails[[#Headers],[ACCOUNT MANAGER]],Parameters[#Headers],0))*ProjectDetails[[#This Row],[ESTIMATED WORK]]</f>
        <v>7200</v>
      </c>
      <c r="M5" s="15">
        <f>INDEX(Parameters[],MATCH(ProjectDetails[[#This Row],[PROJECT TYPE]],Parameters[PROJECT TYPE],0),MATCH(ProjectDetails[[#Headers],[PROJECT MANAGER]],Parameters[#Headers],0))*INDEX('PROJECT PARAMETERS'!$B$12:$H$12,1,MATCH(ProjectDetails[[#Headers],[PROJECT MANAGER]],Parameters[#Headers],0))*ProjectDetails[[#This Row],[ESTIMATED WORK]]</f>
        <v>2400</v>
      </c>
      <c r="N5" s="15">
        <f>INDEX(Parameters[],MATCH(ProjectDetails[[#This Row],[PROJECT TYPE]],Parameters[PROJECT TYPE],0),MATCH(ProjectDetails[[#Headers],[STRATEGY MANAGER]],Parameters[#Headers],0))*INDEX('PROJECT PARAMETERS'!$B$12:$H$12,1,MATCH(ProjectDetails[[#Headers],[STRATEGY MANAGER]],Parameters[#Headers],0))*ProjectDetails[[#This Row],[ESTIMATED WORK]]</f>
        <v>18000</v>
      </c>
      <c r="O5" s="15">
        <f>INDEX(Parameters[],MATCH(ProjectDetails[[#This Row],[PROJECT TYPE]],Parameters[PROJECT TYPE],0),MATCH(ProjectDetails[[#Headers],[DESIGN SPECIALIST]],Parameters[#Headers],0))*INDEX('PROJECT PARAMETERS'!$B$12:$H$12,1,MATCH(ProjectDetails[[#Headers],[DESIGN SPECIALIST]],Parameters[#Headers],0))*ProjectDetails[[#This Row],[ESTIMATED WORK]]</f>
        <v>0</v>
      </c>
      <c r="P5" s="15">
        <f>INDEX(Parameters[],MATCH(ProjectDetails[[#This Row],[PROJECT TYPE]],Parameters[PROJECT TYPE],0),MATCH(ProjectDetails[[#Headers],[EVENT STAFF]],Parameters[#Headers],0))*INDEX('PROJECT PARAMETERS'!$B$12:$H$12,1,MATCH(ProjectDetails[[#Headers],[EVENT STAFF]],Parameters[#Headers],0))*ProjectDetails[[#This Row],[ESTIMATED WORK]]</f>
        <v>0</v>
      </c>
      <c r="Q5" s="15">
        <f>INDEX(Parameters[],MATCH(ProjectDetails[[#This Row],[PROJECT TYPE]],Parameters[PROJECT TYPE],0),MATCH(ProjectDetails[[#Headers],[ADMIN STAFF]],Parameters[#Headers],0))*INDEX('PROJECT PARAMETERS'!$B$12:$H$12,1,MATCH(ProjectDetails[[#Headers],[ADMIN STAFF]],Parameters[#Headers],0))*ProjectDetails[[#This Row],[ESTIMATED WORK]]</f>
        <v>1200</v>
      </c>
      <c r="R5" s="15">
        <f>INDEX(Parameters[],MATCH(ProjectDetails[[#This Row],[PROJECT TYPE]],Parameters[PROJECT TYPE],0),MATCH(ProjectDetails[[#Headers],[ACCOUNT MANAGER]],Parameters[#Headers],0))*INDEX('PROJECT PARAMETERS'!$B$12:$H$12,1,MATCH(ProjectDetails[[#Headers],[ACCOUNT MANAGER]],Parameters[#Headers],0))*ProjectDetails[[#This Row],[ACTUAL WORK]]</f>
        <v>7920</v>
      </c>
      <c r="S5" s="15">
        <f>INDEX(Parameters[],MATCH(ProjectDetails[[#This Row],[PROJECT TYPE]],Parameters[PROJECT TYPE],0),MATCH(ProjectDetails[[#Headers],[PROJECT MANAGER]],Parameters[#Headers],0))*INDEX('PROJECT PARAMETERS'!$B$12:$H$12,1,MATCH(ProjectDetails[[#Headers],[PROJECT MANAGER]],Parameters[#Headers],0))*ProjectDetails[[#This Row],[ACTUAL WORK]]</f>
        <v>2640</v>
      </c>
      <c r="T5" s="15">
        <f>INDEX(Parameters[],MATCH(ProjectDetails[[#This Row],[PROJECT TYPE]],Parameters[PROJECT TYPE],0),MATCH(ProjectDetails[[#Headers],[STRATEGY MANAGER]],Parameters[#Headers],0))*INDEX('PROJECT PARAMETERS'!$B$12:$H$12,1,MATCH(ProjectDetails[[#Headers],[STRATEGY MANAGER]],Parameters[#Headers],0))*ProjectDetails[[#This Row],[ACTUAL WORK]]</f>
        <v>19800</v>
      </c>
      <c r="U5" s="15">
        <f>INDEX(Parameters[],MATCH(ProjectDetails[[#This Row],[PROJECT TYPE]],Parameters[PROJECT TYPE],0),MATCH(ProjectDetails[[#Headers],[DESIGN SPECIALIST]],Parameters[#Headers],0))*INDEX('PROJECT PARAMETERS'!$B$12:$H$12,1,MATCH(ProjectDetails[[#Headers],[DESIGN SPECIALIST]],Parameters[#Headers],0))*ProjectDetails[[#This Row],[ACTUAL WORK]]</f>
        <v>0</v>
      </c>
      <c r="V5" s="15">
        <f>INDEX(Parameters[],MATCH(ProjectDetails[[#This Row],[PROJECT TYPE]],Parameters[PROJECT TYPE],0),MATCH(ProjectDetails[[#Headers],[EVENT STAFF]],Parameters[#Headers],0))*INDEX('PROJECT PARAMETERS'!$B$12:$H$12,1,MATCH(ProjectDetails[[#Headers],[EVENT STAFF]],Parameters[#Headers],0))*ProjectDetails[[#This Row],[ACTUAL WORK]]</f>
        <v>0</v>
      </c>
      <c r="W5" s="15">
        <f>INDEX(Parameters[],MATCH(ProjectDetails[[#This Row],[PROJECT TYPE]],Parameters[PROJECT TYPE],0),MATCH(ProjectDetails[[#Headers],[ADMIN STAFF]],Parameters[#Headers],0))*INDEX('PROJECT PARAMETERS'!$B$12:$H$12,1,MATCH(ProjectDetails[[#Headers],[ADMIN STAFF]],Parameters[#Headers],0))*ProjectDetails[[#This Row],[ACTUAL WORK]]</f>
        <v>1320</v>
      </c>
    </row>
    <row r="6" spans="1:23" x14ac:dyDescent="0.2">
      <c r="B6" s="28" t="s">
        <v>52</v>
      </c>
      <c r="C6" s="28" t="s">
        <v>4</v>
      </c>
      <c r="D6" s="29">
        <f ca="1">DATE(YEAR(TODAY())+1,6,25)</f>
        <v>45468</v>
      </c>
      <c r="E6" s="29">
        <f ca="1">DATE(YEAR(TODAY())+1,7,27)</f>
        <v>45500</v>
      </c>
      <c r="F6" s="29">
        <f ca="1">DATE(YEAR(TODAY()),7,15)</f>
        <v>45122</v>
      </c>
      <c r="G6" s="29">
        <f ca="1">DATE(YEAR(TODAY())+1,8,25)</f>
        <v>45529</v>
      </c>
      <c r="H6" s="28">
        <v>400</v>
      </c>
      <c r="I6" s="28">
        <v>390</v>
      </c>
      <c r="J6" s="28">
        <f ca="1">DAYS360(ProjectDetails[[#This Row],[ESTIMATED START]],ProjectDetails[[#This Row],[ESTIMATED FINISH]],FALSE)</f>
        <v>32</v>
      </c>
      <c r="K6" s="28">
        <f ca="1">DAYS360(ProjectDetails[[#This Row],[ACTUAL START]],ProjectDetails[[#This Row],[ACTUAL FINISH]],FALSE)</f>
        <v>400</v>
      </c>
      <c r="L6" s="15">
        <f>INDEX(Parameters[],MATCH(ProjectDetails[[#This Row],[PROJECT TYPE]],Parameters[PROJECT TYPE],0),MATCH(ProjectDetails[[#Headers],[ACCOUNT MANAGER]],Parameters[#Headers],0))*INDEX('PROJECT PARAMETERS'!$B$12:$H$12,1,MATCH(ProjectDetails[[#Headers],[ACCOUNT MANAGER]],Parameters[#Headers],0))*ProjectDetails[[#This Row],[ESTIMATED WORK]]</f>
        <v>14400</v>
      </c>
      <c r="M6" s="15">
        <f>INDEX(Parameters[],MATCH(ProjectDetails[[#This Row],[PROJECT TYPE]],Parameters[PROJECT TYPE],0),MATCH(ProjectDetails[[#Headers],[PROJECT MANAGER]],Parameters[#Headers],0))*INDEX('PROJECT PARAMETERS'!$B$12:$H$12,1,MATCH(ProjectDetails[[#Headers],[PROJECT MANAGER]],Parameters[#Headers],0))*ProjectDetails[[#This Row],[ESTIMATED WORK]]</f>
        <v>24000</v>
      </c>
      <c r="N6" s="15">
        <f>INDEX(Parameters[],MATCH(ProjectDetails[[#This Row],[PROJECT TYPE]],Parameters[PROJECT TYPE],0),MATCH(ProjectDetails[[#Headers],[STRATEGY MANAGER]],Parameters[#Headers],0))*INDEX('PROJECT PARAMETERS'!$B$12:$H$12,1,MATCH(ProjectDetails[[#Headers],[STRATEGY MANAGER]],Parameters[#Headers],0))*ProjectDetails[[#This Row],[ESTIMATED WORK]]</f>
        <v>6000</v>
      </c>
      <c r="O6" s="15">
        <f>INDEX(Parameters[],MATCH(ProjectDetails[[#This Row],[PROJECT TYPE]],Parameters[PROJECT TYPE],0),MATCH(ProjectDetails[[#Headers],[DESIGN SPECIALIST]],Parameters[#Headers],0))*INDEX('PROJECT PARAMETERS'!$B$12:$H$12,1,MATCH(ProjectDetails[[#Headers],[DESIGN SPECIALIST]],Parameters[#Headers],0))*ProjectDetails[[#This Row],[ESTIMATED WORK]]</f>
        <v>4000</v>
      </c>
      <c r="P6" s="15">
        <f>INDEX(Parameters[],MATCH(ProjectDetails[[#This Row],[PROJECT TYPE]],Parameters[PROJECT TYPE],0),MATCH(ProjectDetails[[#Headers],[EVENT STAFF]],Parameters[#Headers],0))*INDEX('PROJECT PARAMETERS'!$B$12:$H$12,1,MATCH(ProjectDetails[[#Headers],[EVENT STAFF]],Parameters[#Headers],0))*ProjectDetails[[#This Row],[ESTIMATED WORK]]</f>
        <v>0</v>
      </c>
      <c r="Q6" s="15">
        <f>INDEX(Parameters[],MATCH(ProjectDetails[[#This Row],[PROJECT TYPE]],Parameters[PROJECT TYPE],0),MATCH(ProjectDetails[[#Headers],[ADMIN STAFF]],Parameters[#Headers],0))*INDEX('PROJECT PARAMETERS'!$B$12:$H$12,1,MATCH(ProjectDetails[[#Headers],[ADMIN STAFF]],Parameters[#Headers],0))*ProjectDetails[[#This Row],[ESTIMATED WORK]]</f>
        <v>2400</v>
      </c>
      <c r="R6" s="15">
        <f>INDEX(Parameters[],MATCH(ProjectDetails[[#This Row],[PROJECT TYPE]],Parameters[PROJECT TYPE],0),MATCH(ProjectDetails[[#Headers],[ACCOUNT MANAGER]],Parameters[#Headers],0))*INDEX('PROJECT PARAMETERS'!$B$12:$H$12,1,MATCH(ProjectDetails[[#Headers],[ACCOUNT MANAGER]],Parameters[#Headers],0))*ProjectDetails[[#This Row],[ACTUAL WORK]]</f>
        <v>14040</v>
      </c>
      <c r="S6" s="15">
        <f>INDEX(Parameters[],MATCH(ProjectDetails[[#This Row],[PROJECT TYPE]],Parameters[PROJECT TYPE],0),MATCH(ProjectDetails[[#Headers],[PROJECT MANAGER]],Parameters[#Headers],0))*INDEX('PROJECT PARAMETERS'!$B$12:$H$12,1,MATCH(ProjectDetails[[#Headers],[PROJECT MANAGER]],Parameters[#Headers],0))*ProjectDetails[[#This Row],[ACTUAL WORK]]</f>
        <v>23400</v>
      </c>
      <c r="T6" s="15">
        <f>INDEX(Parameters[],MATCH(ProjectDetails[[#This Row],[PROJECT TYPE]],Parameters[PROJECT TYPE],0),MATCH(ProjectDetails[[#Headers],[STRATEGY MANAGER]],Parameters[#Headers],0))*INDEX('PROJECT PARAMETERS'!$B$12:$H$12,1,MATCH(ProjectDetails[[#Headers],[STRATEGY MANAGER]],Parameters[#Headers],0))*ProjectDetails[[#This Row],[ACTUAL WORK]]</f>
        <v>5850</v>
      </c>
      <c r="U6" s="15">
        <f>INDEX(Parameters[],MATCH(ProjectDetails[[#This Row],[PROJECT TYPE]],Parameters[PROJECT TYPE],0),MATCH(ProjectDetails[[#Headers],[DESIGN SPECIALIST]],Parameters[#Headers],0))*INDEX('PROJECT PARAMETERS'!$B$12:$H$12,1,MATCH(ProjectDetails[[#Headers],[DESIGN SPECIALIST]],Parameters[#Headers],0))*ProjectDetails[[#This Row],[ACTUAL WORK]]</f>
        <v>3900</v>
      </c>
      <c r="V6" s="15">
        <f>INDEX(Parameters[],MATCH(ProjectDetails[[#This Row],[PROJECT TYPE]],Parameters[PROJECT TYPE],0),MATCH(ProjectDetails[[#Headers],[EVENT STAFF]],Parameters[#Headers],0))*INDEX('PROJECT PARAMETERS'!$B$12:$H$12,1,MATCH(ProjectDetails[[#Headers],[EVENT STAFF]],Parameters[#Headers],0))*ProjectDetails[[#This Row],[ACTUAL WORK]]</f>
        <v>0</v>
      </c>
      <c r="W6" s="15">
        <f>INDEX(Parameters[],MATCH(ProjectDetails[[#This Row],[PROJECT TYPE]],Parameters[PROJECT TYPE],0),MATCH(ProjectDetails[[#Headers],[ADMIN STAFF]],Parameters[#Headers],0))*INDEX('PROJECT PARAMETERS'!$B$12:$H$12,1,MATCH(ProjectDetails[[#Headers],[ADMIN STAFF]],Parameters[#Headers],0))*ProjectDetails[[#This Row],[ACTUAL WORK]]</f>
        <v>2340</v>
      </c>
    </row>
    <row r="7" spans="1:23" x14ac:dyDescent="0.2">
      <c r="B7" s="28" t="s">
        <v>53</v>
      </c>
      <c r="C7" s="28" t="s">
        <v>5</v>
      </c>
      <c r="D7" s="29">
        <f ca="1">DATE(YEAR(TODAY())+2,7,12)</f>
        <v>45850</v>
      </c>
      <c r="E7" s="29">
        <f ca="1">DATE(YEAR(TODAY())+2,9,19)</f>
        <v>45919</v>
      </c>
      <c r="F7" s="29">
        <v>45876</v>
      </c>
      <c r="G7" s="29">
        <v>45940</v>
      </c>
      <c r="H7" s="28">
        <v>500</v>
      </c>
      <c r="I7" s="28">
        <v>500</v>
      </c>
      <c r="J7" s="28">
        <f ca="1">DAYS360(ProjectDetails[[#This Row],[ESTIMATED START]],ProjectDetails[[#This Row],[ESTIMATED FINISH]],FALSE)</f>
        <v>67</v>
      </c>
      <c r="K7" s="28">
        <f>DAYS360(ProjectDetails[[#This Row],[ACTUAL START]],ProjectDetails[[#This Row],[ACTUAL FINISH]],FALSE)</f>
        <v>63</v>
      </c>
      <c r="L7" s="15">
        <f>INDEX(Parameters[],MATCH(ProjectDetails[[#This Row],[PROJECT TYPE]],Parameters[PROJECT TYPE],0),MATCH(ProjectDetails[[#Headers],[ACCOUNT MANAGER]],Parameters[#Headers],0))*INDEX('PROJECT PARAMETERS'!$B$12:$H$12,1,MATCH(ProjectDetails[[#Headers],[ACCOUNT MANAGER]],Parameters[#Headers],0))*ProjectDetails[[#This Row],[ESTIMATED WORK]]</f>
        <v>18000</v>
      </c>
      <c r="M7" s="15">
        <f>INDEX(Parameters[],MATCH(ProjectDetails[[#This Row],[PROJECT TYPE]],Parameters[PROJECT TYPE],0),MATCH(ProjectDetails[[#Headers],[PROJECT MANAGER]],Parameters[#Headers],0))*INDEX('PROJECT PARAMETERS'!$B$12:$H$12,1,MATCH(ProjectDetails[[#Headers],[PROJECT MANAGER]],Parameters[#Headers],0))*ProjectDetails[[#This Row],[ESTIMATED WORK]]</f>
        <v>12000</v>
      </c>
      <c r="N7" s="15">
        <f>INDEX(Parameters[],MATCH(ProjectDetails[[#This Row],[PROJECT TYPE]],Parameters[PROJECT TYPE],0),MATCH(ProjectDetails[[#Headers],[STRATEGY MANAGER]],Parameters[#Headers],0))*INDEX('PROJECT PARAMETERS'!$B$12:$H$12,1,MATCH(ProjectDetails[[#Headers],[STRATEGY MANAGER]],Parameters[#Headers],0))*ProjectDetails[[#This Row],[ESTIMATED WORK]]</f>
        <v>0</v>
      </c>
      <c r="O7" s="15">
        <f>INDEX(Parameters[],MATCH(ProjectDetails[[#This Row],[PROJECT TYPE]],Parameters[PROJECT TYPE],0),MATCH(ProjectDetails[[#Headers],[DESIGN SPECIALIST]],Parameters[#Headers],0))*INDEX('PROJECT PARAMETERS'!$B$12:$H$12,1,MATCH(ProjectDetails[[#Headers],[DESIGN SPECIALIST]],Parameters[#Headers],0))*ProjectDetails[[#This Row],[ESTIMATED WORK]]</f>
        <v>25000</v>
      </c>
      <c r="P7" s="15">
        <f>INDEX(Parameters[],MATCH(ProjectDetails[[#This Row],[PROJECT TYPE]],Parameters[PROJECT TYPE],0),MATCH(ProjectDetails[[#Headers],[EVENT STAFF]],Parameters[#Headers],0))*INDEX('PROJECT PARAMETERS'!$B$12:$H$12,1,MATCH(ProjectDetails[[#Headers],[EVENT STAFF]],Parameters[#Headers],0))*ProjectDetails[[#This Row],[ESTIMATED WORK]]</f>
        <v>0</v>
      </c>
      <c r="Q7" s="15">
        <f>INDEX(Parameters[],MATCH(ProjectDetails[[#This Row],[PROJECT TYPE]],Parameters[PROJECT TYPE],0),MATCH(ProjectDetails[[#Headers],[ADMIN STAFF]],Parameters[#Headers],0))*INDEX('PROJECT PARAMETERS'!$B$12:$H$12,1,MATCH(ProjectDetails[[#Headers],[ADMIN STAFF]],Parameters[#Headers],0))*ProjectDetails[[#This Row],[ESTIMATED WORK]]</f>
        <v>3000</v>
      </c>
      <c r="R7" s="15">
        <f>INDEX(Parameters[],MATCH(ProjectDetails[[#This Row],[PROJECT TYPE]],Parameters[PROJECT TYPE],0),MATCH(ProjectDetails[[#Headers],[ACCOUNT MANAGER]],Parameters[#Headers],0))*INDEX('PROJECT PARAMETERS'!$B$12:$H$12,1,MATCH(ProjectDetails[[#Headers],[ACCOUNT MANAGER]],Parameters[#Headers],0))*ProjectDetails[[#This Row],[ACTUAL WORK]]</f>
        <v>18000</v>
      </c>
      <c r="S7" s="15">
        <f>INDEX(Parameters[],MATCH(ProjectDetails[[#This Row],[PROJECT TYPE]],Parameters[PROJECT TYPE],0),MATCH(ProjectDetails[[#Headers],[PROJECT MANAGER]],Parameters[#Headers],0))*INDEX('PROJECT PARAMETERS'!$B$12:$H$12,1,MATCH(ProjectDetails[[#Headers],[PROJECT MANAGER]],Parameters[#Headers],0))*ProjectDetails[[#This Row],[ACTUAL WORK]]</f>
        <v>12000</v>
      </c>
      <c r="T7" s="15">
        <f>INDEX(Parameters[],MATCH(ProjectDetails[[#This Row],[PROJECT TYPE]],Parameters[PROJECT TYPE],0),MATCH(ProjectDetails[[#Headers],[STRATEGY MANAGER]],Parameters[#Headers],0))*INDEX('PROJECT PARAMETERS'!$B$12:$H$12,1,MATCH(ProjectDetails[[#Headers],[STRATEGY MANAGER]],Parameters[#Headers],0))*ProjectDetails[[#This Row],[ACTUAL WORK]]</f>
        <v>0</v>
      </c>
      <c r="U7" s="15">
        <f>INDEX(Parameters[],MATCH(ProjectDetails[[#This Row],[PROJECT TYPE]],Parameters[PROJECT TYPE],0),MATCH(ProjectDetails[[#Headers],[DESIGN SPECIALIST]],Parameters[#Headers],0))*INDEX('PROJECT PARAMETERS'!$B$12:$H$12,1,MATCH(ProjectDetails[[#Headers],[DESIGN SPECIALIST]],Parameters[#Headers],0))*ProjectDetails[[#This Row],[ACTUAL WORK]]</f>
        <v>25000</v>
      </c>
      <c r="V7" s="15">
        <f>INDEX(Parameters[],MATCH(ProjectDetails[[#This Row],[PROJECT TYPE]],Parameters[PROJECT TYPE],0),MATCH(ProjectDetails[[#Headers],[EVENT STAFF]],Parameters[#Headers],0))*INDEX('PROJECT PARAMETERS'!$B$12:$H$12,1,MATCH(ProjectDetails[[#Headers],[EVENT STAFF]],Parameters[#Headers],0))*ProjectDetails[[#This Row],[ACTUAL WORK]]</f>
        <v>0</v>
      </c>
      <c r="W7" s="15">
        <f>INDEX(Parameters[],MATCH(ProjectDetails[[#This Row],[PROJECT TYPE]],Parameters[PROJECT TYPE],0),MATCH(ProjectDetails[[#Headers],[ADMIN STAFF]],Parameters[#Headers],0))*INDEX('PROJECT PARAMETERS'!$B$12:$H$12,1,MATCH(ProjectDetails[[#Headers],[ADMIN STAFF]],Parameters[#Headers],0))*ProjectDetails[[#This Row],[ACTUAL WORK]]</f>
        <v>3000</v>
      </c>
    </row>
    <row r="8" spans="1:23" x14ac:dyDescent="0.2">
      <c r="B8" s="28" t="s">
        <v>54</v>
      </c>
      <c r="C8" s="28" t="s">
        <v>6</v>
      </c>
      <c r="D8" s="29">
        <f ca="1">DATE(YEAR(TODAY())+3,7,30)</f>
        <v>46233</v>
      </c>
      <c r="E8" s="29">
        <f ca="1">DATE(YEAR(TODAY())+3,9,28)</f>
        <v>46293</v>
      </c>
      <c r="F8" s="29">
        <f ca="1">DATE(YEAR(TODAY())+3,9,14)</f>
        <v>46279</v>
      </c>
      <c r="G8" s="29">
        <f ca="1">DATE(YEAR(TODAY())+3,11,13)</f>
        <v>46339</v>
      </c>
      <c r="H8" s="28">
        <v>150</v>
      </c>
      <c r="I8" s="28">
        <v>145</v>
      </c>
      <c r="J8" s="28">
        <f ca="1">DAYS360(ProjectDetails[[#This Row],[ESTIMATED START]],ProjectDetails[[#This Row],[ESTIMATED FINISH]],FALSE)</f>
        <v>58</v>
      </c>
      <c r="K8" s="28">
        <f ca="1">DAYS360(ProjectDetails[[#This Row],[ACTUAL START]],ProjectDetails[[#This Row],[ACTUAL FINISH]],FALSE)</f>
        <v>59</v>
      </c>
      <c r="L8" s="15">
        <f>INDEX(Parameters[],MATCH(ProjectDetails[[#This Row],[PROJECT TYPE]],Parameters[PROJECT TYPE],0),MATCH(ProjectDetails[[#Headers],[ACCOUNT MANAGER]],Parameters[#Headers],0))*INDEX('PROJECT PARAMETERS'!$B$12:$H$12,1,MATCH(ProjectDetails[[#Headers],[ACCOUNT MANAGER]],Parameters[#Headers],0))*ProjectDetails[[#This Row],[ESTIMATED WORK]]</f>
        <v>5400</v>
      </c>
      <c r="M8" s="15">
        <f>INDEX(Parameters[],MATCH(ProjectDetails[[#This Row],[PROJECT TYPE]],Parameters[PROJECT TYPE],0),MATCH(ProjectDetails[[#Headers],[PROJECT MANAGER]],Parameters[#Headers],0))*INDEX('PROJECT PARAMETERS'!$B$12:$H$12,1,MATCH(ProjectDetails[[#Headers],[PROJECT MANAGER]],Parameters[#Headers],0))*ProjectDetails[[#This Row],[ESTIMATED WORK]]</f>
        <v>10800</v>
      </c>
      <c r="N8" s="15">
        <f>INDEX(Parameters[],MATCH(ProjectDetails[[#This Row],[PROJECT TYPE]],Parameters[PROJECT TYPE],0),MATCH(ProjectDetails[[#Headers],[STRATEGY MANAGER]],Parameters[#Headers],0))*INDEX('PROJECT PARAMETERS'!$B$12:$H$12,1,MATCH(ProjectDetails[[#Headers],[STRATEGY MANAGER]],Parameters[#Headers],0))*ProjectDetails[[#This Row],[ESTIMATED WORK]]</f>
        <v>0</v>
      </c>
      <c r="O8" s="15">
        <f>INDEX(Parameters[],MATCH(ProjectDetails[[#This Row],[PROJECT TYPE]],Parameters[PROJECT TYPE],0),MATCH(ProjectDetails[[#Headers],[DESIGN SPECIALIST]],Parameters[#Headers],0))*INDEX('PROJECT PARAMETERS'!$B$12:$H$12,1,MATCH(ProjectDetails[[#Headers],[DESIGN SPECIALIST]],Parameters[#Headers],0))*ProjectDetails[[#This Row],[ESTIMATED WORK]]</f>
        <v>0</v>
      </c>
      <c r="P8" s="15">
        <f>INDEX(Parameters[],MATCH(ProjectDetails[[#This Row],[PROJECT TYPE]],Parameters[PROJECT TYPE],0),MATCH(ProjectDetails[[#Headers],[EVENT STAFF]],Parameters[#Headers],0))*INDEX('PROJECT PARAMETERS'!$B$12:$H$12,1,MATCH(ProjectDetails[[#Headers],[EVENT STAFF]],Parameters[#Headers],0))*ProjectDetails[[#This Row],[ESTIMATED WORK]]</f>
        <v>1200</v>
      </c>
      <c r="Q8" s="15">
        <f>INDEX(Parameters[],MATCH(ProjectDetails[[#This Row],[PROJECT TYPE]],Parameters[PROJECT TYPE],0),MATCH(ProjectDetails[[#Headers],[ADMIN STAFF]],Parameters[#Headers],0))*INDEX('PROJECT PARAMETERS'!$B$12:$H$12,1,MATCH(ProjectDetails[[#Headers],[ADMIN STAFF]],Parameters[#Headers],0))*ProjectDetails[[#This Row],[ESTIMATED WORK]]</f>
        <v>900</v>
      </c>
      <c r="R8" s="15">
        <f>INDEX(Parameters[],MATCH(ProjectDetails[[#This Row],[PROJECT TYPE]],Parameters[PROJECT TYPE],0),MATCH(ProjectDetails[[#Headers],[ACCOUNT MANAGER]],Parameters[#Headers],0))*INDEX('PROJECT PARAMETERS'!$B$12:$H$12,1,MATCH(ProjectDetails[[#Headers],[ACCOUNT MANAGER]],Parameters[#Headers],0))*ProjectDetails[[#This Row],[ACTUAL WORK]]</f>
        <v>5220</v>
      </c>
      <c r="S8" s="15">
        <f>INDEX(Parameters[],MATCH(ProjectDetails[[#This Row],[PROJECT TYPE]],Parameters[PROJECT TYPE],0),MATCH(ProjectDetails[[#Headers],[PROJECT MANAGER]],Parameters[#Headers],0))*INDEX('PROJECT PARAMETERS'!$B$12:$H$12,1,MATCH(ProjectDetails[[#Headers],[PROJECT MANAGER]],Parameters[#Headers],0))*ProjectDetails[[#This Row],[ACTUAL WORK]]</f>
        <v>10440</v>
      </c>
      <c r="T8" s="15">
        <f>INDEX(Parameters[],MATCH(ProjectDetails[[#This Row],[PROJECT TYPE]],Parameters[PROJECT TYPE],0),MATCH(ProjectDetails[[#Headers],[STRATEGY MANAGER]],Parameters[#Headers],0))*INDEX('PROJECT PARAMETERS'!$B$12:$H$12,1,MATCH(ProjectDetails[[#Headers],[STRATEGY MANAGER]],Parameters[#Headers],0))*ProjectDetails[[#This Row],[ACTUAL WORK]]</f>
        <v>0</v>
      </c>
      <c r="U8" s="15">
        <f>INDEX(Parameters[],MATCH(ProjectDetails[[#This Row],[PROJECT TYPE]],Parameters[PROJECT TYPE],0),MATCH(ProjectDetails[[#Headers],[DESIGN SPECIALIST]],Parameters[#Headers],0))*INDEX('PROJECT PARAMETERS'!$B$12:$H$12,1,MATCH(ProjectDetails[[#Headers],[DESIGN SPECIALIST]],Parameters[#Headers],0))*ProjectDetails[[#This Row],[ACTUAL WORK]]</f>
        <v>0</v>
      </c>
      <c r="V8" s="15">
        <f>INDEX(Parameters[],MATCH(ProjectDetails[[#This Row],[PROJECT TYPE]],Parameters[PROJECT TYPE],0),MATCH(ProjectDetails[[#Headers],[EVENT STAFF]],Parameters[#Headers],0))*INDEX('PROJECT PARAMETERS'!$B$12:$H$12,1,MATCH(ProjectDetails[[#Headers],[EVENT STAFF]],Parameters[#Headers],0))*ProjectDetails[[#This Row],[ACTUAL WORK]]</f>
        <v>1160</v>
      </c>
      <c r="W8" s="15">
        <f>INDEX(Parameters[],MATCH(ProjectDetails[[#This Row],[PROJECT TYPE]],Parameters[PROJECT TYPE],0),MATCH(ProjectDetails[[#Headers],[ADMIN STAFF]],Parameters[#Headers],0))*INDEX('PROJECT PARAMETERS'!$B$12:$H$12,1,MATCH(ProjectDetails[[#Headers],[ADMIN STAFF]],Parameters[#Headers],0))*ProjectDetails[[#This Row],[ACTUAL WORK]]</f>
        <v>870</v>
      </c>
    </row>
    <row r="9" spans="1:23" x14ac:dyDescent="0.2">
      <c r="B9" s="28" t="s">
        <v>55</v>
      </c>
      <c r="C9" s="28" t="s">
        <v>7</v>
      </c>
      <c r="D9" s="29">
        <f ca="1">DATE(YEAR(TODAY())+4,8,11)</f>
        <v>46610</v>
      </c>
      <c r="E9" s="29">
        <f ca="1">DATE(YEAR(TODAY())+4,8,21)</f>
        <v>46620</v>
      </c>
      <c r="F9" s="29">
        <f ca="1">DATE(YEAR(TODAY())+4,9,14)</f>
        <v>46644</v>
      </c>
      <c r="G9" s="29">
        <f ca="1">DATE(YEAR(TODAY())+4,9,25)</f>
        <v>46655</v>
      </c>
      <c r="H9" s="28">
        <v>250</v>
      </c>
      <c r="I9" s="28">
        <v>255</v>
      </c>
      <c r="J9" s="28">
        <f ca="1">DAYS360(ProjectDetails[[#This Row],[ESTIMATED START]],ProjectDetails[[#This Row],[ESTIMATED FINISH]],FALSE)</f>
        <v>10</v>
      </c>
      <c r="K9" s="28">
        <f ca="1">DAYS360(ProjectDetails[[#This Row],[ACTUAL START]],ProjectDetails[[#This Row],[ACTUAL FINISH]],FALSE)</f>
        <v>11</v>
      </c>
      <c r="L9" s="15">
        <f>INDEX(Parameters[],MATCH(ProjectDetails[[#This Row],[PROJECT TYPE]],Parameters[PROJECT TYPE],0),MATCH(ProjectDetails[[#Headers],[ACCOUNT MANAGER]],Parameters[#Headers],0))*INDEX('PROJECT PARAMETERS'!$B$12:$H$12,1,MATCH(ProjectDetails[[#Headers],[ACCOUNT MANAGER]],Parameters[#Headers],0))*ProjectDetails[[#This Row],[ESTIMATED WORK]]</f>
        <v>9000</v>
      </c>
      <c r="M9" s="15">
        <f>INDEX(Parameters[],MATCH(ProjectDetails[[#This Row],[PROJECT TYPE]],Parameters[PROJECT TYPE],0),MATCH(ProjectDetails[[#Headers],[PROJECT MANAGER]],Parameters[#Headers],0))*INDEX('PROJECT PARAMETERS'!$B$12:$H$12,1,MATCH(ProjectDetails[[#Headers],[PROJECT MANAGER]],Parameters[#Headers],0))*ProjectDetails[[#This Row],[ESTIMATED WORK]]</f>
        <v>3000</v>
      </c>
      <c r="N9" s="15">
        <f>INDEX(Parameters[],MATCH(ProjectDetails[[#This Row],[PROJECT TYPE]],Parameters[PROJECT TYPE],0),MATCH(ProjectDetails[[#Headers],[STRATEGY MANAGER]],Parameters[#Headers],0))*INDEX('PROJECT PARAMETERS'!$B$12:$H$12,1,MATCH(ProjectDetails[[#Headers],[STRATEGY MANAGER]],Parameters[#Headers],0))*ProjectDetails[[#This Row],[ESTIMATED WORK]]</f>
        <v>0</v>
      </c>
      <c r="O9" s="15">
        <f>INDEX(Parameters[],MATCH(ProjectDetails[[#This Row],[PROJECT TYPE]],Parameters[PROJECT TYPE],0),MATCH(ProjectDetails[[#Headers],[DESIGN SPECIALIST]],Parameters[#Headers],0))*INDEX('PROJECT PARAMETERS'!$B$12:$H$12,1,MATCH(ProjectDetails[[#Headers],[DESIGN SPECIALIST]],Parameters[#Headers],0))*ProjectDetails[[#This Row],[ESTIMATED WORK]]</f>
        <v>0</v>
      </c>
      <c r="P9" s="15">
        <f>INDEX(Parameters[],MATCH(ProjectDetails[[#This Row],[PROJECT TYPE]],Parameters[PROJECT TYPE],0),MATCH(ProjectDetails[[#Headers],[EVENT STAFF]],Parameters[#Headers],0))*INDEX('PROJECT PARAMETERS'!$B$12:$H$12,1,MATCH(ProjectDetails[[#Headers],[EVENT STAFF]],Parameters[#Headers],0))*ProjectDetails[[#This Row],[ESTIMATED WORK]]</f>
        <v>12000</v>
      </c>
      <c r="Q9" s="15">
        <f>INDEX(Parameters[],MATCH(ProjectDetails[[#This Row],[PROJECT TYPE]],Parameters[PROJECT TYPE],0),MATCH(ProjectDetails[[#Headers],[ADMIN STAFF]],Parameters[#Headers],0))*INDEX('PROJECT PARAMETERS'!$B$12:$H$12,1,MATCH(ProjectDetails[[#Headers],[ADMIN STAFF]],Parameters[#Headers],0))*ProjectDetails[[#This Row],[ESTIMATED WORK]]</f>
        <v>1500</v>
      </c>
      <c r="R9" s="15">
        <f>INDEX(Parameters[],MATCH(ProjectDetails[[#This Row],[PROJECT TYPE]],Parameters[PROJECT TYPE],0),MATCH(ProjectDetails[[#Headers],[ACCOUNT MANAGER]],Parameters[#Headers],0))*INDEX('PROJECT PARAMETERS'!$B$12:$H$12,1,MATCH(ProjectDetails[[#Headers],[ACCOUNT MANAGER]],Parameters[#Headers],0))*ProjectDetails[[#This Row],[ACTUAL WORK]]</f>
        <v>9180</v>
      </c>
      <c r="S9" s="15">
        <f>INDEX(Parameters[],MATCH(ProjectDetails[[#This Row],[PROJECT TYPE]],Parameters[PROJECT TYPE],0),MATCH(ProjectDetails[[#Headers],[PROJECT MANAGER]],Parameters[#Headers],0))*INDEX('PROJECT PARAMETERS'!$B$12:$H$12,1,MATCH(ProjectDetails[[#Headers],[PROJECT MANAGER]],Parameters[#Headers],0))*ProjectDetails[[#This Row],[ACTUAL WORK]]</f>
        <v>3060</v>
      </c>
      <c r="T9" s="15">
        <f>INDEX(Parameters[],MATCH(ProjectDetails[[#This Row],[PROJECT TYPE]],Parameters[PROJECT TYPE],0),MATCH(ProjectDetails[[#Headers],[STRATEGY MANAGER]],Parameters[#Headers],0))*INDEX('PROJECT PARAMETERS'!$B$12:$H$12,1,MATCH(ProjectDetails[[#Headers],[STRATEGY MANAGER]],Parameters[#Headers],0))*ProjectDetails[[#This Row],[ACTUAL WORK]]</f>
        <v>0</v>
      </c>
      <c r="U9" s="15">
        <f>INDEX(Parameters[],MATCH(ProjectDetails[[#This Row],[PROJECT TYPE]],Parameters[PROJECT TYPE],0),MATCH(ProjectDetails[[#Headers],[DESIGN SPECIALIST]],Parameters[#Headers],0))*INDEX('PROJECT PARAMETERS'!$B$12:$H$12,1,MATCH(ProjectDetails[[#Headers],[DESIGN SPECIALIST]],Parameters[#Headers],0))*ProjectDetails[[#This Row],[ACTUAL WORK]]</f>
        <v>0</v>
      </c>
      <c r="V9" s="15">
        <f>INDEX(Parameters[],MATCH(ProjectDetails[[#This Row],[PROJECT TYPE]],Parameters[PROJECT TYPE],0),MATCH(ProjectDetails[[#Headers],[EVENT STAFF]],Parameters[#Headers],0))*INDEX('PROJECT PARAMETERS'!$B$12:$H$12,1,MATCH(ProjectDetails[[#Headers],[EVENT STAFF]],Parameters[#Headers],0))*ProjectDetails[[#This Row],[ACTUAL WORK]]</f>
        <v>12240</v>
      </c>
      <c r="W9" s="15">
        <f>INDEX(Parameters[],MATCH(ProjectDetails[[#This Row],[PROJECT TYPE]],Parameters[PROJECT TYPE],0),MATCH(ProjectDetails[[#Headers],[ADMIN STAFF]],Parameters[#Headers],0))*INDEX('PROJECT PARAMETERS'!$B$12:$H$12,1,MATCH(ProjectDetails[[#Headers],[ADMIN STAFF]],Parameters[#Headers],0))*ProjectDetails[[#This Row],[ACTUAL WORK]]</f>
        <v>1530</v>
      </c>
    </row>
    <row r="10" spans="1:23" x14ac:dyDescent="0.2">
      <c r="B10" s="30" t="s">
        <v>10</v>
      </c>
      <c r="C10" s="30"/>
      <c r="D10" s="30"/>
      <c r="E10" s="30"/>
      <c r="F10" s="30"/>
      <c r="G10" s="30"/>
      <c r="H10" s="30">
        <f>SUBTOTAL(109,ProjectDetails[ESTIMATED WORK])</f>
        <v>1500</v>
      </c>
      <c r="I10" s="30">
        <f>SUBTOTAL(109,ProjectDetails[ACTUAL WORK])</f>
        <v>1510</v>
      </c>
      <c r="J10" s="30">
        <f ca="1">SUBTOTAL(109,ProjectDetails[ESTIMATED DURATION])</f>
        <v>225</v>
      </c>
      <c r="K10" s="30">
        <f ca="1">SUBTOTAL(109,ProjectDetails[ACTUAL DURATION])</f>
        <v>597</v>
      </c>
      <c r="L10" s="30"/>
      <c r="M10" s="30"/>
      <c r="N10" s="30"/>
      <c r="O10" s="30"/>
      <c r="P10" s="30"/>
      <c r="Q10" s="30"/>
      <c r="R10" s="30"/>
      <c r="S10" s="30"/>
      <c r="T10" s="30"/>
      <c r="U10" s="30"/>
      <c r="V10" s="30"/>
      <c r="W10" s="30"/>
    </row>
  </sheetData>
  <dataValidations count="4">
    <dataValidation type="list" allowBlank="1" showInputMessage="1" showErrorMessage="1" sqref="C5:C9">
      <formula1>ProjectType</formula1>
    </dataValidation>
    <dataValidation allowBlank="1" showInputMessage="1" showErrorMessage="1" prompt="Create Project Details in this worksheet. Company Name is automatically updated in cell at right. Helpful instructions are in cells in this column. Arrow down to get started." sqref="A1"/>
    <dataValidation allowBlank="1" showInputMessage="1" showErrorMessage="1" prompt="Title of this worksheet is in cell at right." sqref="A2"/>
    <dataValidation allowBlank="1" showInputMessage="1" showErrorMessage="1" prompt="Confidentiality message is in cell at right." sqref="A3"/>
  </dataValidations>
  <printOptions horizontalCentered="1"/>
  <pageMargins left="0.4" right="0.4" top="0.4" bottom="0.4" header="0.3" footer="0.3"/>
  <pageSetup scale="95" fitToHeight="0" orientation="landscape" horizontalDpi="4294967293" verticalDpi="1200"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N27"/>
  <sheetViews>
    <sheetView showGridLines="0" workbookViewId="0"/>
  </sheetViews>
  <sheetFormatPr defaultColWidth="9.140625" defaultRowHeight="14.25" x14ac:dyDescent="0.2"/>
  <cols>
    <col min="1" max="1" width="1.7109375" style="12" customWidth="1"/>
    <col min="2" max="2" width="16.7109375" style="1" bestFit="1" customWidth="1"/>
    <col min="3" max="7" width="10.7109375" style="1" bestFit="1" customWidth="1"/>
    <col min="8" max="8" width="10.140625" style="1" bestFit="1" customWidth="1"/>
    <col min="9" max="13" width="10.7109375" style="1" bestFit="1" customWidth="1"/>
    <col min="14" max="14" width="9.5703125" style="1" bestFit="1" customWidth="1"/>
    <col min="15" max="15" width="2.7109375" style="1" customWidth="1"/>
    <col min="16" max="16384" width="9.140625" style="1"/>
  </cols>
  <sheetData>
    <row r="1" spans="1:14" ht="35.450000000000003" customHeight="1" x14ac:dyDescent="0.35">
      <c r="B1" s="2" t="str">
        <f>'PROJECT PARAMETERS'!B1</f>
        <v>Company Name</v>
      </c>
      <c r="C1" s="2"/>
      <c r="D1" s="2"/>
      <c r="E1" s="2"/>
      <c r="F1" s="2"/>
      <c r="G1" s="2"/>
      <c r="H1" s="2"/>
      <c r="I1" s="2"/>
      <c r="J1" s="2"/>
      <c r="K1" s="2"/>
    </row>
    <row r="2" spans="1:14" ht="19.5" x14ac:dyDescent="0.25">
      <c r="B2" s="3" t="s">
        <v>0</v>
      </c>
      <c r="C2" s="3"/>
      <c r="D2" s="3"/>
      <c r="E2" s="3"/>
      <c r="F2" s="3"/>
      <c r="G2" s="3"/>
      <c r="H2" s="3"/>
      <c r="I2" s="3"/>
      <c r="J2" s="3"/>
      <c r="K2" s="3"/>
    </row>
    <row r="3" spans="1:14" s="16" customFormat="1" ht="29.25" customHeight="1" x14ac:dyDescent="0.2">
      <c r="A3" s="21"/>
      <c r="B3" s="17" t="str">
        <f>'PROJECT PARAMETERS'!B3</f>
        <v>Company Name Confidential</v>
      </c>
      <c r="C3" s="17"/>
      <c r="D3" s="17"/>
      <c r="E3" s="17"/>
      <c r="F3" s="17"/>
      <c r="G3" s="17"/>
      <c r="H3" s="17"/>
      <c r="I3" s="17"/>
      <c r="J3" s="17"/>
      <c r="K3" s="17"/>
    </row>
    <row r="4" spans="1:14" s="11" customFormat="1" ht="51" x14ac:dyDescent="0.2">
      <c r="A4" s="20" t="s">
        <v>65</v>
      </c>
      <c r="B4" s="37" t="s">
        <v>13</v>
      </c>
      <c r="C4" s="37" t="s">
        <v>34</v>
      </c>
      <c r="D4" s="37" t="s">
        <v>35</v>
      </c>
      <c r="E4" s="37" t="s">
        <v>36</v>
      </c>
      <c r="F4" s="37" t="s">
        <v>37</v>
      </c>
      <c r="G4" s="37" t="s">
        <v>38</v>
      </c>
      <c r="H4" s="37" t="s">
        <v>39</v>
      </c>
      <c r="I4" s="37" t="s">
        <v>40</v>
      </c>
      <c r="J4" s="37" t="s">
        <v>41</v>
      </c>
      <c r="K4" s="37" t="s">
        <v>42</v>
      </c>
      <c r="L4" s="37" t="s">
        <v>43</v>
      </c>
      <c r="M4" s="37" t="s">
        <v>44</v>
      </c>
      <c r="N4" s="37" t="s">
        <v>45</v>
      </c>
    </row>
    <row r="5" spans="1:14" x14ac:dyDescent="0.2">
      <c r="B5" s="28" t="s">
        <v>51</v>
      </c>
      <c r="C5" s="32">
        <v>7200</v>
      </c>
      <c r="D5" s="32">
        <v>2400</v>
      </c>
      <c r="E5" s="32">
        <v>18000</v>
      </c>
      <c r="F5" s="32">
        <v>0</v>
      </c>
      <c r="G5" s="32">
        <v>0</v>
      </c>
      <c r="H5" s="32">
        <v>1200</v>
      </c>
      <c r="I5" s="32">
        <v>7920</v>
      </c>
      <c r="J5" s="32">
        <v>2640</v>
      </c>
      <c r="K5" s="32">
        <v>19800</v>
      </c>
      <c r="L5" s="32">
        <v>0</v>
      </c>
      <c r="M5" s="32">
        <v>0</v>
      </c>
      <c r="N5" s="32">
        <v>1320</v>
      </c>
    </row>
    <row r="6" spans="1:14" x14ac:dyDescent="0.2">
      <c r="B6" s="28" t="s">
        <v>52</v>
      </c>
      <c r="C6" s="32">
        <v>14400</v>
      </c>
      <c r="D6" s="32">
        <v>24000</v>
      </c>
      <c r="E6" s="32">
        <v>6000</v>
      </c>
      <c r="F6" s="32">
        <v>4000</v>
      </c>
      <c r="G6" s="32">
        <v>0</v>
      </c>
      <c r="H6" s="32">
        <v>2400</v>
      </c>
      <c r="I6" s="32">
        <v>14040</v>
      </c>
      <c r="J6" s="32">
        <v>23400</v>
      </c>
      <c r="K6" s="32">
        <v>5850</v>
      </c>
      <c r="L6" s="32">
        <v>3900</v>
      </c>
      <c r="M6" s="32">
        <v>0</v>
      </c>
      <c r="N6" s="32">
        <v>2340</v>
      </c>
    </row>
    <row r="7" spans="1:14" x14ac:dyDescent="0.2">
      <c r="B7" s="28" t="s">
        <v>53</v>
      </c>
      <c r="C7" s="32">
        <v>18000</v>
      </c>
      <c r="D7" s="32">
        <v>12000</v>
      </c>
      <c r="E7" s="32">
        <v>0</v>
      </c>
      <c r="F7" s="32">
        <v>25000</v>
      </c>
      <c r="G7" s="32">
        <v>0</v>
      </c>
      <c r="H7" s="32">
        <v>3000</v>
      </c>
      <c r="I7" s="32">
        <v>18000</v>
      </c>
      <c r="J7" s="32">
        <v>12000</v>
      </c>
      <c r="K7" s="32">
        <v>0</v>
      </c>
      <c r="L7" s="32">
        <v>25000</v>
      </c>
      <c r="M7" s="32">
        <v>0</v>
      </c>
      <c r="N7" s="32">
        <v>3000</v>
      </c>
    </row>
    <row r="8" spans="1:14" x14ac:dyDescent="0.2">
      <c r="B8" s="28" t="s">
        <v>54</v>
      </c>
      <c r="C8" s="32">
        <v>5400</v>
      </c>
      <c r="D8" s="32">
        <v>10800</v>
      </c>
      <c r="E8" s="32">
        <v>0</v>
      </c>
      <c r="F8" s="32">
        <v>0</v>
      </c>
      <c r="G8" s="32">
        <v>1200</v>
      </c>
      <c r="H8" s="32">
        <v>900</v>
      </c>
      <c r="I8" s="32">
        <v>5220</v>
      </c>
      <c r="J8" s="32">
        <v>10440</v>
      </c>
      <c r="K8" s="32">
        <v>0</v>
      </c>
      <c r="L8" s="32">
        <v>0</v>
      </c>
      <c r="M8" s="32">
        <v>1160</v>
      </c>
      <c r="N8" s="32">
        <v>870</v>
      </c>
    </row>
    <row r="9" spans="1:14" x14ac:dyDescent="0.2">
      <c r="B9" s="33" t="s">
        <v>55</v>
      </c>
      <c r="C9" s="34">
        <v>9000</v>
      </c>
      <c r="D9" s="34">
        <v>3000</v>
      </c>
      <c r="E9" s="34">
        <v>0</v>
      </c>
      <c r="F9" s="34">
        <v>0</v>
      </c>
      <c r="G9" s="34">
        <v>12000</v>
      </c>
      <c r="H9" s="34">
        <v>1500</v>
      </c>
      <c r="I9" s="34">
        <v>9180</v>
      </c>
      <c r="J9" s="34">
        <v>3060</v>
      </c>
      <c r="K9" s="34">
        <v>0</v>
      </c>
      <c r="L9" s="34">
        <v>0</v>
      </c>
      <c r="M9" s="34">
        <v>12240</v>
      </c>
      <c r="N9" s="34">
        <v>1530</v>
      </c>
    </row>
    <row r="10" spans="1:14" x14ac:dyDescent="0.2">
      <c r="B10" s="35" t="s">
        <v>21</v>
      </c>
      <c r="C10" s="36">
        <v>54000</v>
      </c>
      <c r="D10" s="36">
        <v>52200</v>
      </c>
      <c r="E10" s="36">
        <v>24000</v>
      </c>
      <c r="F10" s="36">
        <v>29000</v>
      </c>
      <c r="G10" s="36">
        <v>13200</v>
      </c>
      <c r="H10" s="36">
        <v>9000</v>
      </c>
      <c r="I10" s="36">
        <v>54360</v>
      </c>
      <c r="J10" s="36">
        <v>51540</v>
      </c>
      <c r="K10" s="36">
        <v>25650</v>
      </c>
      <c r="L10" s="36">
        <v>28900</v>
      </c>
      <c r="M10" s="36">
        <v>13400</v>
      </c>
      <c r="N10" s="36">
        <v>9060</v>
      </c>
    </row>
    <row r="11" spans="1:14" x14ac:dyDescent="0.2">
      <c r="B11"/>
      <c r="C11"/>
      <c r="D11"/>
      <c r="E11"/>
      <c r="F11"/>
      <c r="G11"/>
      <c r="H11"/>
      <c r="I11"/>
      <c r="J11"/>
      <c r="K11"/>
      <c r="L11"/>
      <c r="M11"/>
      <c r="N11"/>
    </row>
    <row r="12" spans="1:14" x14ac:dyDescent="0.2">
      <c r="B12"/>
      <c r="C12"/>
      <c r="D12"/>
      <c r="E12"/>
      <c r="F12"/>
      <c r="G12"/>
      <c r="H12"/>
      <c r="I12"/>
      <c r="J12"/>
      <c r="K12"/>
      <c r="L12"/>
      <c r="M12"/>
      <c r="N12"/>
    </row>
    <row r="13" spans="1:14" x14ac:dyDescent="0.2">
      <c r="B13"/>
      <c r="C13"/>
      <c r="D13"/>
      <c r="E13"/>
      <c r="F13"/>
      <c r="G13"/>
      <c r="H13"/>
      <c r="I13"/>
      <c r="J13"/>
      <c r="K13"/>
      <c r="L13"/>
      <c r="M13"/>
      <c r="N13"/>
    </row>
    <row r="14" spans="1:14" x14ac:dyDescent="0.2">
      <c r="B14"/>
      <c r="C14"/>
      <c r="D14"/>
      <c r="E14"/>
      <c r="F14"/>
      <c r="G14"/>
      <c r="H14"/>
      <c r="I14"/>
      <c r="J14"/>
      <c r="K14"/>
      <c r="L14"/>
      <c r="M14"/>
      <c r="N14"/>
    </row>
    <row r="15" spans="1:14" x14ac:dyDescent="0.2">
      <c r="B15"/>
      <c r="C15"/>
      <c r="D15"/>
      <c r="E15"/>
      <c r="F15"/>
      <c r="G15"/>
      <c r="H15"/>
      <c r="I15"/>
      <c r="J15"/>
      <c r="K15"/>
      <c r="L15"/>
      <c r="M15"/>
      <c r="N15"/>
    </row>
    <row r="16" spans="1:14" x14ac:dyDescent="0.2">
      <c r="B16"/>
      <c r="C16"/>
      <c r="D16"/>
      <c r="E16"/>
      <c r="F16"/>
      <c r="G16"/>
      <c r="H16"/>
      <c r="I16"/>
      <c r="J16"/>
      <c r="K16"/>
      <c r="L16"/>
      <c r="M16"/>
      <c r="N16"/>
    </row>
    <row r="17" spans="2:14" x14ac:dyDescent="0.2">
      <c r="B17"/>
      <c r="C17"/>
      <c r="D17"/>
      <c r="E17"/>
      <c r="F17"/>
      <c r="G17"/>
      <c r="H17"/>
      <c r="I17"/>
      <c r="J17"/>
      <c r="K17"/>
      <c r="L17"/>
      <c r="M17"/>
      <c r="N17"/>
    </row>
    <row r="18" spans="2:14" x14ac:dyDescent="0.2">
      <c r="B18"/>
      <c r="C18"/>
      <c r="D18"/>
      <c r="E18"/>
      <c r="F18"/>
      <c r="G18"/>
      <c r="H18"/>
      <c r="I18"/>
      <c r="J18"/>
      <c r="K18"/>
      <c r="L18"/>
      <c r="M18"/>
      <c r="N18"/>
    </row>
    <row r="19" spans="2:14" x14ac:dyDescent="0.2">
      <c r="B19"/>
      <c r="C19"/>
      <c r="D19"/>
      <c r="E19"/>
      <c r="F19"/>
      <c r="G19"/>
      <c r="H19"/>
      <c r="I19"/>
      <c r="J19"/>
      <c r="K19"/>
      <c r="L19"/>
      <c r="M19"/>
      <c r="N19"/>
    </row>
    <row r="20" spans="2:14" x14ac:dyDescent="0.2">
      <c r="B20"/>
      <c r="C20"/>
      <c r="D20"/>
      <c r="E20"/>
      <c r="F20"/>
      <c r="G20"/>
      <c r="H20"/>
      <c r="I20"/>
      <c r="J20"/>
      <c r="K20"/>
      <c r="L20"/>
      <c r="M20"/>
      <c r="N20"/>
    </row>
    <row r="21" spans="2:14" x14ac:dyDescent="0.2">
      <c r="B21"/>
      <c r="C21"/>
      <c r="D21"/>
      <c r="E21"/>
      <c r="F21"/>
      <c r="G21"/>
      <c r="H21"/>
      <c r="I21"/>
      <c r="J21"/>
      <c r="K21"/>
      <c r="L21"/>
      <c r="M21"/>
      <c r="N21"/>
    </row>
    <row r="22" spans="2:14" x14ac:dyDescent="0.2">
      <c r="B22"/>
      <c r="C22"/>
      <c r="D22"/>
      <c r="E22"/>
      <c r="F22"/>
      <c r="G22"/>
      <c r="H22"/>
      <c r="I22"/>
      <c r="J22"/>
      <c r="K22"/>
      <c r="L22"/>
      <c r="M22"/>
      <c r="N22"/>
    </row>
    <row r="23" spans="2:14" x14ac:dyDescent="0.2">
      <c r="B23"/>
      <c r="C23"/>
      <c r="D23"/>
      <c r="E23"/>
      <c r="F23"/>
      <c r="G23"/>
      <c r="H23"/>
      <c r="I23"/>
      <c r="J23"/>
      <c r="K23"/>
      <c r="L23"/>
      <c r="M23"/>
      <c r="N23"/>
    </row>
    <row r="24" spans="2:14" x14ac:dyDescent="0.2">
      <c r="B24"/>
      <c r="C24"/>
      <c r="D24"/>
      <c r="E24"/>
      <c r="F24"/>
      <c r="G24"/>
      <c r="H24"/>
      <c r="I24"/>
      <c r="J24"/>
      <c r="K24"/>
      <c r="L24"/>
      <c r="M24"/>
      <c r="N24"/>
    </row>
    <row r="25" spans="2:14" x14ac:dyDescent="0.2">
      <c r="B25"/>
      <c r="C25"/>
      <c r="D25"/>
      <c r="E25"/>
      <c r="F25"/>
      <c r="G25"/>
      <c r="H25"/>
      <c r="I25"/>
      <c r="J25"/>
      <c r="K25"/>
      <c r="L25"/>
      <c r="M25"/>
      <c r="N25"/>
    </row>
    <row r="26" spans="2:14" x14ac:dyDescent="0.2">
      <c r="B26"/>
      <c r="C26"/>
      <c r="D26"/>
      <c r="E26"/>
      <c r="F26"/>
      <c r="G26"/>
      <c r="H26"/>
      <c r="I26"/>
      <c r="J26"/>
      <c r="K26"/>
      <c r="L26"/>
      <c r="M26"/>
      <c r="N26"/>
    </row>
    <row r="27" spans="2:14" x14ac:dyDescent="0.2">
      <c r="B27"/>
      <c r="C27"/>
      <c r="D27"/>
      <c r="E27"/>
      <c r="F27"/>
      <c r="G27"/>
      <c r="H27"/>
      <c r="I27"/>
      <c r="J27"/>
      <c r="K27"/>
      <c r="L27"/>
      <c r="M27"/>
      <c r="N27"/>
    </row>
  </sheetData>
  <dataValidations count="3">
    <dataValidation allowBlank="1" showInputMessage="1" showErrorMessage="1" prompt="Get Project Totals in this worksheet. Company Name is automatically updated in cell at right. Helpful instructions are in cells in this column. Arrow down to get started." sqref="A1"/>
    <dataValidation allowBlank="1" showInputMessage="1" showErrorMessage="1" prompt="Title of this worksheet is in cell at right." sqref="A2"/>
    <dataValidation allowBlank="1" showInputMessage="1" showErrorMessage="1" prompt="Confidentiality message is in cell at right." sqref="A3"/>
  </dataValidations>
  <printOptions horizontalCentered="1"/>
  <pageMargins left="0.4" right="0.4" top="0.4" bottom="0.4" header="0.3" footer="0.3"/>
  <pageSetup scale="78" fitToHeight="0" orientation="landscape" horizontalDpi="4294967293" verticalDpi="0" r:id="rId2"/>
  <headerFooter differentFirst="1">
    <oddFooter>Page &amp;P of &amp;N</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7FFD13-A872-42F7-8425-D6148E8A2C64}">
  <ds:schemaRefs>
    <ds:schemaRef ds:uri="http://schemas.microsoft.com/office/infopath/2007/PartnerControls"/>
    <ds:schemaRef ds:uri="http://purl.org/dc/terms/"/>
    <ds:schemaRef ds:uri="http://schemas.openxmlformats.org/package/2006/metadata/core-properties"/>
    <ds:schemaRef ds:uri="230e9df3-be65-4c73-a93b-d1236ebd677e"/>
    <ds:schemaRef ds:uri="http://schemas.microsoft.com/office/2006/documentManagement/types"/>
    <ds:schemaRef ds:uri="16c05727-aa75-4e4a-9b5f-8a80a1165891"/>
    <ds:schemaRef ds:uri="71af3243-3dd4-4a8d-8c0d-dd76da1f02a5"/>
    <ds:schemaRef ds:uri="http://schemas.microsoft.com/sharepoint/v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AAB7BE7-CEB1-452C-AEA5-C55987F1145B}">
  <ds:schemaRefs>
    <ds:schemaRef ds:uri="http://schemas.microsoft.com/sharepoint/v3/contenttype/forms"/>
  </ds:schemaRefs>
</ds:datastoreItem>
</file>

<file path=customXml/itemProps3.xml><?xml version="1.0" encoding="utf-8"?>
<ds:datastoreItem xmlns:ds="http://schemas.openxmlformats.org/officeDocument/2006/customXml" ds:itemID="{2034574A-62F6-41F4-80F1-6865C6F00F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TM04099170</Templat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START</vt:lpstr>
      <vt:lpstr>PROJECT PARAMETERS</vt:lpstr>
      <vt:lpstr>PROJECT DETAILS</vt:lpstr>
      <vt:lpstr>PROJECT TOTALS</vt:lpstr>
      <vt:lpstr>'PROJECT DETAILS'!Print_Titles</vt:lpstr>
      <vt:lpstr>'PROJECT TOTALS'!Print_Titles</vt:lpstr>
      <vt:lpstr>ProjectType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2022-02-14T06:43:40Z</dcterms:created>
  <dcterms:modified xsi:type="dcterms:W3CDTF">2023-09-14T13:04:52Z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