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hidePivotFieldList="1"/>
  <bookViews>
    <workbookView xWindow="-105" yWindow="-105" windowWidth="23250" windowHeight="12720" tabRatio="843"/>
  </bookViews>
  <sheets>
    <sheet name="Guide" sheetId="4" r:id="rId1"/>
    <sheet name="Daily Cash Flow" sheetId="9" r:id="rId2"/>
    <sheet name="Monthly Cash Flow" sheetId="2" r:id="rId3"/>
    <sheet name="Annual Cash Flow" sheetId="10" r:id="rId4"/>
    <sheet name="Income" sheetId="5" r:id="rId5"/>
    <sheet name="Expenses" sheetId="6" r:id="rId6"/>
    <sheet name="Discretionary" sheetId="7" r:id="rId7"/>
    <sheet name="Savings" sheetId="8" r:id="rId8"/>
  </sheets>
  <definedNames>
    <definedName name="_xlcn.WorksheetConnection_PersonalCashFlow.xlsxDiscretionary" hidden="1">Discretionary[]</definedName>
    <definedName name="_xlcn.WorksheetConnection_PersonalCashFlow.xlsxExpenses" hidden="1">Expenses[]</definedName>
    <definedName name="_xlcn.WorksheetConnection_PersonalCashFlow.xlsxIncome" hidden="1">Income[]</definedName>
    <definedName name="_xlcn.WorksheetConnection_PersonalCashFlow.xlsxSavings" hidden="1">Savings[]</definedName>
    <definedName name="AnnualCashFlowToDate">Income[[#Totals],[Annual  ]]-Expenses[[#Totals],[Annual  ]]-Discretionary[[#Totals],[Annual  ]]-Savings[[#Totals],[Annual  ]]</definedName>
    <definedName name="ColumnTitleRegion1..B6.1">Guide!$H$5</definedName>
    <definedName name="ColumnTitleRegion1..E8.4">'Daily Cash Flow'!$B$5</definedName>
    <definedName name="ColumnTitleRegion2..D6.1">Guide!$E$5</definedName>
    <definedName name="ColumnTitleRegion3..F6.1">Guide!$B$5</definedName>
    <definedName name="DailyCashFlow">SUM('Daily Cash Flow'!$C$6:$C$9)</definedName>
    <definedName name="MonthlyCashFlowToDate">Monthly[[#Totals],[Total]]</definedName>
    <definedName name="_xlnm.Print_Area" localSheetId="3">'Annual Cash Flow'!$A:$Q</definedName>
    <definedName name="_xlnm.Print_Titles" localSheetId="1">'Daily Cash Flow'!$11:$11</definedName>
    <definedName name="_xlnm.Print_Titles" localSheetId="2">'Monthly Cash Flow'!$4:$4</definedName>
    <definedName name="RowTitleRegion1..D2.2">'Annual Cash Flow'!$B$2</definedName>
    <definedName name="RowTitleRegion1..D2.3">'Monthly Cash Flow'!$B$2</definedName>
    <definedName name="RowTitleRegion1..D2.4">'Daily Cash Flow'!$B$2</definedName>
    <definedName name="RowTitleRegion1..D2.5">Income!$B$2</definedName>
    <definedName name="RowTitleRegion1..D2.6">Expenses!$B$2</definedName>
    <definedName name="RowTitleRegion1..D2.7">Discretionary!$B$2</definedName>
    <definedName name="RowTitleRegion1..D2.8">Savings!$B$2</definedName>
    <definedName name="RowTitleRegion2..C4.2">'Annual Cash Flow'!$B$5</definedName>
    <definedName name="RowTitleRegion3..G4.2">'Annual Cash Flow'!$F$5</definedName>
    <definedName name="RowTitleRegion4..K4.2">'Annual Cash Flow'!$J$5</definedName>
    <definedName name="RowTitleRegion5..O4.2">'Annual Cash Flow'!$N$5</definedName>
    <definedName name="RowTitleRegion6..C6.2">'Annual Cash Flow'!$B$8</definedName>
    <definedName name="RowTitleRegion7..G6.2">'Annual Cash Flow'!$F$8</definedName>
    <definedName name="RowTitleRegion8..K6.2">'Annual Cash Flow'!$J$8</definedName>
    <definedName name="RowTitleRegion9..O6.2">'Annual Cash Flow'!$N$8</definedName>
    <definedName name="Title3">Monthly[[#Headers],[Type]]</definedName>
    <definedName name="Title4">Daily[[#Headers],[Type]]</definedName>
    <definedName name="Title5">Income[[#Headers],[Income]]</definedName>
    <definedName name="Title6">Expenses[[#Headers],[Expenses]]</definedName>
    <definedName name="Title7">Discretionary[[#Headers],[Expenses]]</definedName>
    <definedName name="Type8">Savings[[#Headers],[Savings]]</definedName>
  </definedNames>
  <calcPr calcId="152511"/>
  <pivotCaches>
    <pivotCache cacheId="6" r:id="rId9"/>
    <pivotCache cacheId="9" r:id="rId10"/>
    <pivotCache cacheId="12" r:id="rId11"/>
    <pivotCache cacheId="15" r:id="rId12"/>
  </pivotCaches>
  <extLst>
    <ext xmlns:x15="http://schemas.microsoft.com/office/spreadsheetml/2010/11/main" uri="{FCE2AD5D-F65C-4FA6-A056-5C36A1767C68}">
      <x15:dataModel>
        <x15:modelTables>
          <x15:modelTable id="Savings" name="Savings" connection="WorksheetConnection_Personal Cash Flow.xlsx!Savings"/>
          <x15:modelTable id="Income" name="Income" connection="WorksheetConnection_Personal Cash Flow.xlsx!Income"/>
          <x15:modelTable id="Expenses" name="Expenses" connection="WorksheetConnection_Personal Cash Flow.xlsx!Expenses"/>
          <x15:modelTable id="Discretionary" name="Discretionary" connection="WorksheetConnection_Personal Cash Flow.xlsx!Discretion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 r="C8" i="9"/>
  <c r="C7" i="9"/>
  <c r="C6" i="9"/>
  <c r="D2" i="9" s="1"/>
  <c r="F12" i="9"/>
  <c r="E12" i="9" s="1"/>
  <c r="F13" i="9"/>
  <c r="E13" i="9" s="1"/>
  <c r="F14" i="9"/>
  <c r="E14" i="9" s="1"/>
  <c r="F15" i="9"/>
  <c r="E15" i="9" s="1"/>
  <c r="F16" i="9"/>
  <c r="E16" i="9" s="1"/>
  <c r="F17" i="9"/>
  <c r="E17" i="9"/>
  <c r="F18" i="9"/>
  <c r="E18" i="9" s="1"/>
  <c r="F19" i="9"/>
  <c r="E19" i="9" s="1"/>
  <c r="F20" i="9"/>
  <c r="E20" i="9" s="1"/>
  <c r="F21" i="9"/>
  <c r="E21" i="9" s="1"/>
  <c r="F22" i="9"/>
  <c r="E22" i="9" s="1"/>
  <c r="F23" i="9"/>
  <c r="E23" i="9" s="1"/>
  <c r="F24" i="9"/>
  <c r="E24" i="9" s="1"/>
  <c r="F25" i="9"/>
  <c r="E25" i="9"/>
  <c r="F26" i="9"/>
  <c r="E26" i="9"/>
  <c r="F27" i="9"/>
  <c r="E27" i="9"/>
  <c r="F28" i="9"/>
  <c r="E28" i="9"/>
  <c r="F29" i="9"/>
  <c r="E29" i="9"/>
  <c r="F30" i="9"/>
  <c r="E30" i="9"/>
  <c r="F31" i="9"/>
  <c r="E31" i="9"/>
  <c r="F32" i="9"/>
  <c r="E32" i="9"/>
  <c r="F33" i="9"/>
  <c r="E33" i="9"/>
  <c r="F34" i="9"/>
  <c r="E34" i="9"/>
  <c r="F35" i="9"/>
  <c r="E35" i="9"/>
  <c r="F36" i="9"/>
  <c r="E36" i="9"/>
  <c r="F37" i="9"/>
  <c r="E37" i="9"/>
  <c r="F38" i="9"/>
  <c r="E38" i="9"/>
  <c r="F39" i="9"/>
  <c r="E39" i="9"/>
  <c r="F40" i="9"/>
  <c r="E40" i="9"/>
  <c r="F41" i="9"/>
  <c r="E41" i="9"/>
  <c r="F42" i="9"/>
  <c r="E42" i="9"/>
  <c r="F43" i="9"/>
  <c r="E43" i="9"/>
  <c r="F44" i="9"/>
  <c r="E44" i="9" s="1"/>
  <c r="F45" i="9"/>
  <c r="E45" i="9" s="1"/>
  <c r="F46" i="9"/>
  <c r="E46" i="9" s="1"/>
  <c r="F47" i="9"/>
  <c r="E47" i="9" s="1"/>
  <c r="F48" i="9"/>
  <c r="E48" i="9" s="1"/>
  <c r="F49" i="9"/>
  <c r="E49" i="9" s="1"/>
  <c r="F50" i="9"/>
  <c r="E50" i="9" s="1"/>
  <c r="F51" i="9"/>
  <c r="E51" i="9" s="1"/>
  <c r="F52" i="9"/>
  <c r="E52" i="9" s="1"/>
  <c r="F53" i="9"/>
  <c r="E53" i="9" s="1"/>
  <c r="F54" i="9"/>
  <c r="E54" i="9" s="1"/>
  <c r="D55" i="9"/>
  <c r="C10" i="8"/>
  <c r="O5" i="10" s="1"/>
  <c r="D9" i="8"/>
  <c r="D8" i="8"/>
  <c r="D7" i="8"/>
  <c r="D6" i="8"/>
  <c r="D5" i="8"/>
  <c r="C16" i="7"/>
  <c r="K5" i="10" s="1"/>
  <c r="D15" i="7"/>
  <c r="D14" i="7"/>
  <c r="D13" i="7"/>
  <c r="D12" i="7"/>
  <c r="D11" i="7"/>
  <c r="D10" i="7"/>
  <c r="D9" i="7"/>
  <c r="D8" i="7"/>
  <c r="D7" i="7"/>
  <c r="D6" i="7"/>
  <c r="D5" i="7"/>
  <c r="C23" i="6"/>
  <c r="G5" i="10" s="1"/>
  <c r="D22" i="6"/>
  <c r="D21" i="6"/>
  <c r="D20" i="6"/>
  <c r="D19" i="6"/>
  <c r="D18" i="6"/>
  <c r="D17" i="6"/>
  <c r="D16" i="6"/>
  <c r="D15" i="6"/>
  <c r="D14" i="6"/>
  <c r="D13" i="6"/>
  <c r="D12" i="6"/>
  <c r="D11" i="6"/>
  <c r="D10" i="6"/>
  <c r="D9" i="6"/>
  <c r="D8" i="6"/>
  <c r="D7" i="6"/>
  <c r="D6" i="6"/>
  <c r="D5" i="6"/>
  <c r="D23" i="6" s="1"/>
  <c r="G8" i="10" s="1"/>
  <c r="C11" i="5"/>
  <c r="D10" i="5"/>
  <c r="D9" i="5"/>
  <c r="D8" i="5"/>
  <c r="D7" i="5"/>
  <c r="D6" i="5"/>
  <c r="D5" i="5"/>
  <c r="C5" i="10"/>
  <c r="O48" i="2"/>
  <c r="N48" i="2"/>
  <c r="M48" i="2"/>
  <c r="L48" i="2"/>
  <c r="K48" i="2"/>
  <c r="J48" i="2"/>
  <c r="I48" i="2"/>
  <c r="H48" i="2"/>
  <c r="G48" i="2"/>
  <c r="F48" i="2"/>
  <c r="E48" i="2"/>
  <c r="D48"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l="1"/>
  <c r="D2" i="2" s="1"/>
  <c r="F55" i="9"/>
  <c r="D11" i="5"/>
  <c r="C8" i="10" s="1"/>
  <c r="D10" i="8"/>
  <c r="O8" i="10" s="1"/>
  <c r="E7" i="9"/>
  <c r="D2" i="6"/>
  <c r="D2" i="10"/>
  <c r="D16" i="7"/>
  <c r="K8" i="10" s="1"/>
  <c r="E6" i="9"/>
  <c r="D8" i="9"/>
  <c r="D9" i="9"/>
  <c r="D7" i="9"/>
  <c r="D6" i="9"/>
  <c r="E55" i="9"/>
  <c r="D2" i="7"/>
  <c r="D2" i="5"/>
  <c r="E9" i="9"/>
  <c r="E8" i="9"/>
  <c r="D2" i="8"/>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ersonal Cash Flow.xlsx!Discretionary" type="102" refreshedVersion="5" minRefreshableVersion="5">
    <extLst>
      <ext xmlns:x15="http://schemas.microsoft.com/office/spreadsheetml/2010/11/main" uri="{DE250136-89BD-433C-8126-D09CA5730AF9}">
        <x15:connection id="Discretionary" autoDelete="1">
          <x15:rangePr sourceName="_xlcn.WorksheetConnection_PersonalCashFlow.xlsxDiscretionary"/>
        </x15:connection>
      </ext>
    </extLst>
  </connection>
  <connection id="3" name="WorksheetConnection_Personal Cash Flow.xlsx!Expenses" type="102" refreshedVersion="5" minRefreshableVersion="5">
    <extLst>
      <ext xmlns:x15="http://schemas.microsoft.com/office/spreadsheetml/2010/11/main" uri="{DE250136-89BD-433C-8126-D09CA5730AF9}">
        <x15:connection id="Expenses" autoDelete="1">
          <x15:rangePr sourceName="_xlcn.WorksheetConnection_PersonalCashFlow.xlsxExpenses"/>
        </x15:connection>
      </ext>
    </extLst>
  </connection>
  <connection id="4" name="WorksheetConnection_Personal Cash Flow.xlsx!Income" type="102" refreshedVersion="5" minRefreshableVersion="5">
    <extLst>
      <ext xmlns:x15="http://schemas.microsoft.com/office/spreadsheetml/2010/11/main" uri="{DE250136-89BD-433C-8126-D09CA5730AF9}">
        <x15:connection id="Income" autoDelete="1">
          <x15:rangePr sourceName="_xlcn.WorksheetConnection_PersonalCashFlow.xlsxIncome"/>
        </x15:connection>
      </ext>
    </extLst>
  </connection>
  <connection id="5" name="WorksheetConnection_Personal Cash Flow.xlsx!Savings" type="102" refreshedVersion="5" minRefreshableVersion="5">
    <extLst>
      <ext xmlns:x15="http://schemas.microsoft.com/office/spreadsheetml/2010/11/main" uri="{DE250136-89BD-433C-8126-D09CA5730AF9}">
        <x15:connection id="Savings" autoDelete="1">
          <x15:rangePr sourceName="_xlcn.WorksheetConnection_PersonalCashFlow.xlsxSavings"/>
        </x15:connection>
      </ext>
    </extLst>
  </connection>
</connections>
</file>

<file path=xl/sharedStrings.xml><?xml version="1.0" encoding="utf-8"?>
<sst xmlns="http://schemas.openxmlformats.org/spreadsheetml/2006/main" count="356" uniqueCount="92">
  <si>
    <t>Income</t>
  </si>
  <si>
    <t>Salary</t>
  </si>
  <si>
    <t>Commissions/bonus</t>
  </si>
  <si>
    <t>Other 2</t>
  </si>
  <si>
    <t>Other 1</t>
  </si>
  <si>
    <t>Annual</t>
  </si>
  <si>
    <t>Monthly</t>
  </si>
  <si>
    <t>Expenses</t>
  </si>
  <si>
    <t>Federal/SS/Medicare</t>
  </si>
  <si>
    <t>State Income Tax</t>
  </si>
  <si>
    <t>Vehicle Tax/Fees</t>
  </si>
  <si>
    <t>Mortgage/Rent</t>
  </si>
  <si>
    <t>Vehicle Payments</t>
  </si>
  <si>
    <t>Insurance</t>
  </si>
  <si>
    <t>Electricity</t>
  </si>
  <si>
    <t>Gas</t>
  </si>
  <si>
    <t>Water</t>
  </si>
  <si>
    <t>Sewer</t>
  </si>
  <si>
    <t>Garbage</t>
  </si>
  <si>
    <t>Phone</t>
  </si>
  <si>
    <t>Internet</t>
  </si>
  <si>
    <t>Food</t>
  </si>
  <si>
    <t>Clothing</t>
  </si>
  <si>
    <t>Medical/Dental/Rx</t>
  </si>
  <si>
    <t>Other 3</t>
  </si>
  <si>
    <t>Total</t>
  </si>
  <si>
    <t>Dining</t>
  </si>
  <si>
    <t>Gifts</t>
  </si>
  <si>
    <t>Travel</t>
  </si>
  <si>
    <t>Entertainment</t>
  </si>
  <si>
    <t>Personal Care</t>
  </si>
  <si>
    <t>Shopping</t>
  </si>
  <si>
    <t>Charity</t>
  </si>
  <si>
    <t>Club/Memberships</t>
  </si>
  <si>
    <t>Home Improvements</t>
  </si>
  <si>
    <t>Other 4</t>
  </si>
  <si>
    <t>Savings</t>
  </si>
  <si>
    <t>Cash Reserves</t>
  </si>
  <si>
    <t>401(k)/Etc</t>
  </si>
  <si>
    <t>Daily</t>
  </si>
  <si>
    <t>Bus</t>
  </si>
  <si>
    <t>Type</t>
  </si>
  <si>
    <t>Description</t>
  </si>
  <si>
    <t>May</t>
  </si>
  <si>
    <t>Discretionary</t>
  </si>
  <si>
    <t>PERSONAL CASH FLOW</t>
  </si>
  <si>
    <t>Annual Cash Flow</t>
  </si>
  <si>
    <t>Monthly Cash Flow</t>
  </si>
  <si>
    <t>Daily Cash Flow</t>
  </si>
  <si>
    <t>INCOME SUMMARY</t>
  </si>
  <si>
    <t>EXPENSES SUMMARY</t>
  </si>
  <si>
    <t>DISCRETIONARY SUMMARY</t>
  </si>
  <si>
    <t>SAVINGS SUMMARY</t>
  </si>
  <si>
    <t>This is an annual estimation.  Use this worksheet if you wish to view annual amounts with estimated monthly values
If you wish to add daily items to the Tables, estimate their annual amount/value and place value in the Annual column.</t>
  </si>
  <si>
    <t>Total Annual:</t>
  </si>
  <si>
    <t>Savings/Investment</t>
  </si>
  <si>
    <t>Total Monthly:</t>
  </si>
  <si>
    <t>NOTE: If you wish to add daily items to the Table, estimate their monthly amount/value and place value in the appropriate month column.</t>
  </si>
  <si>
    <t>Jan</t>
  </si>
  <si>
    <t>Feb</t>
  </si>
  <si>
    <t>Mar</t>
  </si>
  <si>
    <t>Apr</t>
  </si>
  <si>
    <t>Jun</t>
  </si>
  <si>
    <t>Jul</t>
  </si>
  <si>
    <t>Aug</t>
  </si>
  <si>
    <t>Sep</t>
  </si>
  <si>
    <t>Oct</t>
  </si>
  <si>
    <t>Nov</t>
  </si>
  <si>
    <t>Dec</t>
  </si>
  <si>
    <t>DAILY SUMMARY</t>
  </si>
  <si>
    <t>Enter an estimated amount of cash flow you experience daily and review the estimated monthly and annual totals.  Use this to get a sense of what your daily spending habits will look like over the course of a month or year.</t>
  </si>
  <si>
    <t>Enter the monthly cash flow you experience monthly or estimate the remaining months to see the projected cash flow for the year for each month.</t>
  </si>
  <si>
    <t xml:space="preserve">Monthly </t>
  </si>
  <si>
    <t xml:space="preserve">Annual </t>
  </si>
  <si>
    <t xml:space="preserve">Annual  </t>
  </si>
  <si>
    <t>Water/Sewer</t>
  </si>
  <si>
    <t>Total Cash Flow to Date:</t>
  </si>
  <si>
    <t>Total Monthly Cash Flow:</t>
  </si>
  <si>
    <t>Total Available Cash:</t>
  </si>
  <si>
    <t xml:space="preserve"> </t>
  </si>
  <si>
    <t>Savings Account</t>
  </si>
  <si>
    <t>Totals</t>
  </si>
  <si>
    <t xml:space="preserve">  This workbook has annual, monthly and daily cash flow worksheets. 
  Choose the cash flow type that works best for you or use them all to help gain insight on your personal cash flow.</t>
  </si>
  <si>
    <t>This is an annual estimation.  Use this worksheet if you wish to view annual amounts with estimated monthly values.
If you wish to add daily items to the Tables, estimate their annual amount/value and place value in the Annual column.</t>
  </si>
  <si>
    <t>Disability Premiums</t>
  </si>
  <si>
    <t xml:space="preserve">NOTE: For daily items, estimate the monthly amount/value and place that value in the appropriate month column.
</t>
  </si>
  <si>
    <t>Row Labels</t>
  </si>
  <si>
    <t>Sum of Annual</t>
  </si>
  <si>
    <t>Annual Income</t>
  </si>
  <si>
    <t>Enter an annual cash flow amount in four worksheets: Income, Expenses, Discretionary, and Savings. 
See the monthly break down and how everything compares, and most importantly what your bottom line is in both annual and monthly figures.</t>
  </si>
  <si>
    <t>This is an annual estimation.  Use this worksheet if you wish to view annual amounts with estimated monthly values. Use Income, Expenses, Discretionary, and Savings worksheets to enter items.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</si>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</sst>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7" formatCode="&quot;$&quot;#,##0.00_);\(&quot;$&quot;#,##0.00\)"/>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quot;$&quot;#,##0.00"/>
    <numFmt numFmtId="168" formatCode="_)@"/>
    <numFmt numFmtId="169" formatCode="&quot;$&quot;#,##0"/>
  </numFmts>
  <fonts count="45" x14ac:knownFonts="1">
    <font>
      <sz val="11"/>
      <name val="Lucida Sans"/>
      <family val="2"/>
      <scheme val="minor"/>
    </font>
    <font>
      <b/>
      <sz val="24"/>
      <color theme="5" tint="-0.24994659260841701"/>
      <name val="Cambria"/>
      <family val="2"/>
      <scheme val="major"/>
    </font>
    <font>
      <b/>
      <sz val="14"/>
      <color theme="3" tint="0.24994659260841701"/>
      <name val="Cambria"/>
      <family val="2"/>
      <scheme val="major"/>
    </font>
    <font>
      <b/>
      <sz val="11"/>
      <color theme="3" tint="0.24994659260841701"/>
      <name val="Cambria"/>
      <family val="2"/>
      <scheme val="major"/>
    </font>
    <font>
      <b/>
      <sz val="12"/>
      <color theme="3" tint="0.24994659260841701"/>
      <name val="Cambria"/>
      <family val="2"/>
      <scheme val="major"/>
    </font>
    <font>
      <sz val="36"/>
      <color theme="3" tint="0.24994659260841701"/>
      <name val="Cambria"/>
      <family val="2"/>
      <scheme val="major"/>
    </font>
    <font>
      <b/>
      <sz val="11"/>
      <color theme="1"/>
      <name val="Lucida Sans"/>
      <family val="2"/>
      <scheme val="minor"/>
    </font>
    <font>
      <sz val="11"/>
      <name val="Lucida Sans"/>
      <family val="2"/>
      <scheme val="minor"/>
    </font>
    <font>
      <i/>
      <sz val="11"/>
      <color theme="1" tint="0.34998626667073579"/>
      <name val="Lucida Sans"/>
      <family val="2"/>
      <scheme val="minor"/>
    </font>
    <font>
      <b/>
      <sz val="16"/>
      <color theme="3" tint="0.89996032593768116"/>
      <name val="Lucida Sans"/>
      <family val="2"/>
      <scheme val="minor"/>
    </font>
    <font>
      <sz val="11"/>
      <color theme="3" tint="0.249977111117893"/>
      <name val="Lucida Sans"/>
      <family val="2"/>
      <scheme val="minor"/>
    </font>
    <font>
      <sz val="11"/>
      <color theme="6" tint="0.79998168889431442"/>
      <name val="Lucida Sans"/>
      <family val="2"/>
      <scheme val="minor"/>
    </font>
    <font>
      <b/>
      <sz val="12"/>
      <color theme="3" tint="0.89996032593768116"/>
      <name val="Lucida Sans"/>
      <family val="2"/>
      <scheme val="minor"/>
    </font>
    <font>
      <b/>
      <sz val="16"/>
      <color rgb="FF57574D"/>
      <name val="Lucida Sans"/>
      <family val="2"/>
      <scheme val="minor"/>
    </font>
    <font>
      <b/>
      <sz val="12"/>
      <color theme="3" tint="0.89992980742820516"/>
      <name val="Lucida Sans"/>
      <family val="2"/>
      <scheme val="minor"/>
    </font>
    <font>
      <sz val="11"/>
      <color theme="3" tint="0.24994659260841701"/>
      <name val="Lucida Sans"/>
      <family val="2"/>
      <scheme val="minor"/>
    </font>
    <font>
      <sz val="36"/>
      <color theme="3" tint="0.24994659260841701"/>
      <name val="Cambria"/>
      <family val="1"/>
      <scheme val="major"/>
    </font>
    <font>
      <sz val="11"/>
      <name val="Cambria"/>
      <family val="1"/>
      <scheme val="major"/>
    </font>
    <font>
      <sz val="16"/>
      <color theme="3" tint="0.89996032593768116"/>
      <name val="Lucida Sans"/>
      <family val="2"/>
      <scheme val="minor"/>
    </font>
    <font>
      <b/>
      <sz val="11"/>
      <color theme="3" tint="0.89996032593768116"/>
      <name val="Lucida Sans"/>
      <family val="2"/>
      <scheme val="minor"/>
    </font>
    <font>
      <sz val="16"/>
      <color theme="3" tint="0.24994659260841701"/>
      <name val="Cambria"/>
      <family val="1"/>
      <scheme val="major"/>
    </font>
    <font>
      <sz val="16"/>
      <name val="Cambria"/>
      <family val="1"/>
      <scheme val="major"/>
    </font>
    <font>
      <sz val="36"/>
      <name val="Cambria"/>
      <family val="1"/>
      <scheme val="major"/>
    </font>
    <font>
      <sz val="16"/>
      <color theme="0"/>
      <name val="Cambria"/>
      <family val="1"/>
      <scheme val="major"/>
    </font>
    <font>
      <b/>
      <sz val="8"/>
      <color theme="3" tint="0.89996032593768116"/>
      <name val="Lucida Sans"/>
      <family val="2"/>
      <scheme val="minor"/>
    </font>
    <font>
      <b/>
      <sz val="24"/>
      <color theme="5" tint="-0.24994659260841701"/>
      <name val="Lucida Sans"/>
      <family val="2"/>
      <scheme val="minor"/>
    </font>
    <font>
      <b/>
      <sz val="20"/>
      <color theme="5" tint="-0.24994659260841701"/>
      <name val="Cambria"/>
      <family val="1"/>
      <scheme val="major"/>
    </font>
    <font>
      <sz val="11"/>
      <color theme="3" tint="0.249977111117893"/>
      <name val="Cambria"/>
      <family val="1"/>
      <scheme val="major"/>
    </font>
    <font>
      <b/>
      <sz val="14"/>
      <color rgb="FF57574D"/>
      <name val="Cambria"/>
      <family val="1"/>
      <scheme val="major"/>
    </font>
    <font>
      <b/>
      <sz val="18"/>
      <color theme="5" tint="-0.24994659260841701"/>
      <name val="Cambria"/>
      <family val="1"/>
      <scheme val="major"/>
    </font>
    <font>
      <sz val="11"/>
      <color theme="1" tint="0.249977111117893"/>
      <name val="Lucida Sans"/>
      <family val="2"/>
      <scheme val="minor"/>
    </font>
    <font>
      <sz val="36"/>
      <color theme="1" tint="0.14999847407452621"/>
      <name val="Cambria"/>
      <family val="1"/>
      <scheme val="major"/>
    </font>
    <font>
      <sz val="16"/>
      <color theme="1" tint="0.14999847407452621"/>
      <name val="Cambria"/>
      <family val="1"/>
      <scheme val="major"/>
    </font>
    <font>
      <sz val="11"/>
      <color theme="1" tint="0.34998626667073579"/>
      <name val="Cambria"/>
      <family val="1"/>
      <scheme val="major"/>
    </font>
    <font>
      <sz val="16"/>
      <color rgb="FF57574D"/>
      <name val="Lucida Sans"/>
      <family val="2"/>
      <scheme val="minor"/>
    </font>
    <font>
      <b/>
      <sz val="24"/>
      <color theme="5" tint="-0.24994659260841701"/>
      <name val="Cambria"/>
      <family val="1"/>
      <scheme val="major"/>
    </font>
    <font>
      <sz val="16"/>
      <color theme="1" tint="0.249977111117893"/>
      <name val="Cambria"/>
      <family val="1"/>
      <scheme val="major"/>
    </font>
    <font>
      <sz val="12"/>
      <color theme="1" tint="0.249977111117893"/>
      <name val="Lucida Sans"/>
      <family val="2"/>
      <scheme val="minor"/>
    </font>
    <font>
      <sz val="10"/>
      <color theme="1" tint="0.249977111117893"/>
      <name val="Lucida Sans"/>
      <family val="2"/>
      <scheme val="minor"/>
    </font>
    <font>
      <sz val="11"/>
      <color theme="1" tint="0.249977111117893"/>
      <name val="Cambria"/>
      <family val="1"/>
      <scheme val="major"/>
    </font>
    <font>
      <sz val="12"/>
      <color theme="1" tint="0.249977111117893"/>
      <name val="Cambria"/>
      <family val="1"/>
      <scheme val="major"/>
    </font>
    <font>
      <sz val="14"/>
      <color theme="1" tint="0.249977111117893"/>
      <name val="Cambria"/>
      <family val="1"/>
      <scheme val="major"/>
    </font>
    <font>
      <b/>
      <sz val="12"/>
      <color theme="1" tint="0.249977111117893"/>
      <name val="Lucida Sans"/>
      <family val="2"/>
      <scheme val="minor"/>
    </font>
    <font>
      <b/>
      <sz val="16"/>
      <color rgb="FF57574D"/>
      <name val="Cambria"/>
      <family val="1"/>
      <scheme val="major"/>
    </font>
    <font>
      <sz val="11"/>
      <color theme="1" tint="0.34998626667073579"/>
      <name val="Lucida Sans"/>
      <family val="2"/>
      <scheme val="minor"/>
    </font>
  </fonts>
  <fills count="13">
    <fill>
      <patternFill patternType="none"/>
    </fill>
    <fill>
      <patternFill patternType="gray125"/>
    </fill>
    <fill>
      <patternFill patternType="solid">
        <fgColor theme="3" tint="0.24994659260841701"/>
        <bgColor indexed="64"/>
      </patternFill>
    </fill>
    <fill>
      <patternFill patternType="solid">
        <fgColor theme="3" tint="0.749961851863155"/>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CC"/>
      </patternFill>
    </fill>
    <fill>
      <patternFill patternType="solid">
        <fgColor theme="4" tint="-0.499984740745262"/>
        <bgColor indexed="64"/>
      </patternFill>
    </fill>
    <fill>
      <patternFill patternType="solid">
        <fgColor theme="5" tint="-0.249977111117893"/>
        <bgColor indexed="64"/>
      </patternFill>
    </fill>
    <fill>
      <patternFill patternType="solid">
        <fgColor theme="3" tint="0.749992370372631"/>
        <bgColor indexed="64"/>
      </patternFill>
    </fill>
  </fills>
  <borders count="13">
    <border>
      <left/>
      <right/>
      <top/>
      <bottom/>
      <diagonal/>
    </border>
    <border>
      <left/>
      <right/>
      <top/>
      <bottom style="thin">
        <color theme="3" tint="0.24994659260841701"/>
      </bottom>
      <diagonal/>
    </border>
    <border>
      <left/>
      <right/>
      <top/>
      <bottom style="medium">
        <color theme="3" tint="0.2499465926084170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dashed">
        <color theme="3" tint="0.24994659260841701"/>
      </bottom>
      <diagonal/>
    </border>
    <border>
      <left/>
      <right/>
      <top style="thin">
        <color theme="4" tint="-0.499984740745262"/>
      </top>
      <bottom style="double">
        <color theme="4" tint="-0.499984740745262"/>
      </bottom>
      <diagonal/>
    </border>
    <border>
      <left/>
      <right/>
      <top style="dashed">
        <color theme="3" tint="0.24994659260841701"/>
      </top>
      <bottom/>
      <diagonal/>
    </border>
    <border>
      <left style="thin">
        <color auto="1"/>
      </left>
      <right style="thin">
        <color auto="1"/>
      </right>
      <top/>
      <bottom/>
      <diagonal/>
    </border>
    <border>
      <left/>
      <right/>
      <top style="medium">
        <color theme="3" tint="0.24994659260841701"/>
      </top>
      <bottom style="hair">
        <color indexed="64"/>
      </bottom>
      <diagonal/>
    </border>
    <border>
      <left/>
      <right/>
      <top style="thin">
        <color theme="3" tint="0.24994659260841701"/>
      </top>
      <bottom/>
      <diagonal/>
    </border>
    <border>
      <left/>
      <right/>
      <top style="thin">
        <color theme="3" tint="0.24994659260841701"/>
      </top>
      <bottom style="thin">
        <color theme="3" tint="0.24994659260841701"/>
      </bottom>
      <diagonal/>
    </border>
    <border>
      <left style="thin">
        <color theme="3" tint="0.24994659260841701"/>
      </left>
      <right/>
      <top style="thin">
        <color theme="3" tint="0.24994659260841701"/>
      </top>
      <bottom style="thin">
        <color theme="3" tint="0.24994659260841701"/>
      </bottom>
      <diagonal/>
    </border>
    <border>
      <left/>
      <right/>
      <top style="dashed">
        <color theme="3" tint="0.24994659260841701"/>
      </top>
      <bottom style="dashed">
        <color theme="3" tint="0.24994659260841701"/>
      </bottom>
      <diagonal/>
    </border>
  </borders>
  <cellStyleXfs count="17">
    <xf numFmtId="0" fontId="0" fillId="5" borderId="0">
      <alignment vertical="center" wrapText="1"/>
    </xf>
    <xf numFmtId="0" fontId="9" fillId="2" borderId="0" applyNumberFormat="0" applyProtection="0">
      <alignment vertical="center"/>
    </xf>
    <xf numFmtId="0" fontId="1" fillId="2" borderId="0" applyNumberFormat="0" applyFill="0" applyProtection="0">
      <alignment horizontal="left" vertical="center"/>
    </xf>
    <xf numFmtId="0" fontId="2" fillId="0" borderId="1" applyNumberFormat="0" applyFill="0" applyProtection="0"/>
    <xf numFmtId="0" fontId="3" fillId="0" borderId="4" applyNumberFormat="0" applyFill="0" applyProtection="0">
      <alignment vertical="center"/>
    </xf>
    <xf numFmtId="0" fontId="4" fillId="8" borderId="2" applyNumberFormat="0" applyProtection="0">
      <alignment horizontal="left"/>
    </xf>
    <xf numFmtId="0" fontId="5" fillId="5" borderId="0" applyNumberFormat="0" applyBorder="0" applyAlignment="0" applyProtection="0"/>
    <xf numFmtId="43"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7" fillId="9" borderId="3" applyNumberFormat="0" applyAlignment="0" applyProtection="0"/>
    <xf numFmtId="0" fontId="8" fillId="0" borderId="0" applyNumberFormat="0" applyFill="0" applyBorder="0" applyAlignment="0" applyProtection="0"/>
    <xf numFmtId="0" fontId="6" fillId="0" borderId="5" applyNumberFormat="0" applyFill="0" applyAlignment="0" applyProtection="0"/>
    <xf numFmtId="0" fontId="12" fillId="2" borderId="7" applyNumberFormat="0" applyProtection="0">
      <alignment horizontal="center" vertical="center" wrapText="1"/>
    </xf>
    <xf numFmtId="0" fontId="14" fillId="2" borderId="7" applyNumberFormat="0" applyProtection="0">
      <alignment horizontal="center" vertical="center" wrapText="1"/>
    </xf>
  </cellStyleXfs>
  <cellXfs count="119">
    <xf numFmtId="0" fontId="0" fillId="5" borderId="0" xfId="0">
      <alignment vertical="center" wrapText="1"/>
    </xf>
    <xf numFmtId="0" fontId="0" fillId="5" borderId="0" xfId="0">
      <alignment vertical="center" wrapText="1"/>
    </xf>
    <xf numFmtId="0" fontId="10" fillId="5" borderId="0" xfId="0" applyFont="1" applyBorder="1" applyAlignment="1">
      <alignment horizontal="left" vertical="top" wrapText="1" indent="1"/>
    </xf>
    <xf numFmtId="0" fontId="7" fillId="5" borderId="0" xfId="0" applyFont="1">
      <alignment vertical="center" wrapText="1"/>
    </xf>
    <xf numFmtId="0" fontId="17" fillId="5" borderId="0" xfId="0" applyFont="1">
      <alignment vertical="center" wrapText="1"/>
    </xf>
    <xf numFmtId="0" fontId="0" fillId="5" borderId="0" xfId="0" applyFont="1">
      <alignment vertical="center" wrapText="1"/>
    </xf>
    <xf numFmtId="0" fontId="21" fillId="5" borderId="0" xfId="0" applyFont="1">
      <alignment vertical="center" wrapText="1"/>
    </xf>
    <xf numFmtId="0" fontId="22" fillId="5" borderId="0" xfId="0" applyFont="1">
      <alignment vertical="center" wrapText="1"/>
    </xf>
    <xf numFmtId="0" fontId="7" fillId="12" borderId="0" xfId="0" applyFont="1" applyFill="1">
      <alignment vertical="center" wrapText="1"/>
    </xf>
    <xf numFmtId="0" fontId="7" fillId="6" borderId="0" xfId="0" applyFont="1" applyFill="1">
      <alignment vertical="center" wrapText="1"/>
    </xf>
    <xf numFmtId="0" fontId="7" fillId="7" borderId="0" xfId="0" applyFont="1" applyFill="1">
      <alignment vertical="center" wrapText="1"/>
    </xf>
    <xf numFmtId="0" fontId="23" fillId="10" borderId="0" xfId="0" applyFont="1" applyFill="1" applyAlignment="1">
      <alignment horizontal="left" vertical="center" indent="1"/>
    </xf>
    <xf numFmtId="0" fontId="23" fillId="11" borderId="0" xfId="0" applyFont="1" applyFill="1" applyAlignment="1">
      <alignment horizontal="left" vertical="center" indent="1"/>
    </xf>
    <xf numFmtId="0" fontId="23" fillId="2" borderId="0" xfId="0" applyFont="1" applyFill="1" applyAlignment="1">
      <alignment horizontal="left" vertical="center" indent="1"/>
    </xf>
    <xf numFmtId="0" fontId="16" fillId="5" borderId="0" xfId="6" applyFont="1" applyBorder="1"/>
    <xf numFmtId="0" fontId="19" fillId="2" borderId="10" xfId="1" applyFont="1" applyBorder="1" applyAlignment="1">
      <alignment vertical="center"/>
    </xf>
    <xf numFmtId="0" fontId="19" fillId="2" borderId="10" xfId="1" applyFont="1" applyBorder="1">
      <alignment vertical="center"/>
    </xf>
    <xf numFmtId="0" fontId="15" fillId="4" borderId="4" xfId="4" applyNumberFormat="1" applyFont="1" applyFill="1" applyAlignment="1">
      <alignment horizontal="left" vertical="center" indent="1"/>
    </xf>
    <xf numFmtId="0" fontId="15" fillId="4" borderId="4" xfId="4" applyFont="1" applyFill="1" applyAlignment="1">
      <alignment horizontal="left" vertical="center" indent="1"/>
    </xf>
    <xf numFmtId="0" fontId="18" fillId="2" borderId="10" xfId="1" applyFont="1" applyBorder="1" applyAlignment="1">
      <alignment vertical="center"/>
    </xf>
    <xf numFmtId="0" fontId="18" fillId="2" borderId="10" xfId="1" applyFont="1" applyBorder="1">
      <alignment vertical="center"/>
    </xf>
    <xf numFmtId="0" fontId="17" fillId="5" borderId="0" xfId="0" applyFont="1" applyFill="1">
      <alignment vertical="center" wrapText="1"/>
    </xf>
    <xf numFmtId="0" fontId="19" fillId="2" borderId="11" xfId="1" applyFont="1" applyBorder="1">
      <alignment vertical="center"/>
    </xf>
    <xf numFmtId="0" fontId="18" fillId="2" borderId="11" xfId="1" applyFont="1" applyBorder="1">
      <alignment vertical="center"/>
    </xf>
    <xf numFmtId="0" fontId="28" fillId="5" borderId="0" xfId="0" applyFont="1" applyFill="1" applyBorder="1" applyAlignment="1">
      <alignment horizontal="left" vertical="center" wrapText="1" indent="1"/>
    </xf>
    <xf numFmtId="167" fontId="26" fillId="5" borderId="0" xfId="2" applyNumberFormat="1" applyFont="1" applyFill="1" applyBorder="1" applyAlignment="1">
      <alignment horizontal="center" vertical="center"/>
    </xf>
    <xf numFmtId="0" fontId="27" fillId="5" borderId="0" xfId="0" applyFont="1" applyFill="1" applyBorder="1" applyAlignment="1">
      <alignment horizontal="left" vertical="center" wrapText="1" indent="1"/>
    </xf>
    <xf numFmtId="0" fontId="21" fillId="5" borderId="0" xfId="0" applyFont="1" applyAlignment="1">
      <alignment horizontal="left" vertical="center" wrapText="1" indent="1"/>
    </xf>
    <xf numFmtId="0" fontId="27" fillId="5" borderId="0" xfId="0" applyFont="1" applyFill="1" applyBorder="1" applyAlignment="1">
      <alignment vertical="center" wrapText="1"/>
    </xf>
    <xf numFmtId="0" fontId="30" fillId="5" borderId="0" xfId="0" applyFont="1" applyBorder="1" applyAlignment="1">
      <alignment horizontal="left" vertical="center" wrapText="1"/>
    </xf>
    <xf numFmtId="0" fontId="30" fillId="5" borderId="0" xfId="0" applyFont="1">
      <alignment vertical="center" wrapText="1"/>
    </xf>
    <xf numFmtId="0" fontId="30" fillId="6" borderId="0" xfId="0" applyFont="1" applyFill="1" applyAlignment="1">
      <alignment horizontal="left" vertical="top" wrapText="1" indent="1"/>
    </xf>
    <xf numFmtId="0" fontId="30" fillId="7" borderId="0" xfId="0" applyFont="1" applyFill="1" applyAlignment="1">
      <alignment horizontal="left" vertical="top" wrapText="1" indent="1"/>
    </xf>
    <xf numFmtId="0" fontId="30" fillId="3" borderId="0" xfId="0" applyFont="1" applyFill="1" applyAlignment="1">
      <alignment horizontal="left" vertical="top" wrapText="1" indent="1"/>
    </xf>
    <xf numFmtId="0" fontId="11" fillId="4" borderId="0" xfId="0" applyFont="1" applyFill="1" applyBorder="1" applyAlignment="1">
      <alignment horizontal="center" vertical="center" wrapText="1"/>
    </xf>
    <xf numFmtId="0" fontId="24" fillId="2" borderId="11" xfId="1" applyFont="1" applyBorder="1">
      <alignment vertical="center"/>
    </xf>
    <xf numFmtId="0" fontId="24" fillId="2" borderId="10" xfId="1" applyFont="1" applyBorder="1">
      <alignment vertical="center"/>
    </xf>
    <xf numFmtId="0" fontId="13" fillId="5" borderId="0" xfId="0" applyFont="1" applyFill="1" applyBorder="1" applyAlignment="1">
      <alignment horizontal="left" vertical="center" wrapText="1"/>
    </xf>
    <xf numFmtId="167" fontId="25" fillId="5" borderId="0" xfId="2" applyNumberFormat="1" applyFont="1" applyFill="1" applyBorder="1" applyAlignment="1">
      <alignment horizontal="left" vertical="center"/>
    </xf>
    <xf numFmtId="0" fontId="38" fillId="5" borderId="0" xfId="0" applyFont="1">
      <alignment vertical="center" wrapText="1"/>
    </xf>
    <xf numFmtId="168" fontId="38" fillId="5" borderId="0" xfId="0" applyNumberFormat="1" applyFont="1" applyFill="1" applyBorder="1">
      <alignment vertical="center" wrapText="1"/>
    </xf>
    <xf numFmtId="168" fontId="30" fillId="5" borderId="0" xfId="0" applyNumberFormat="1" applyFont="1" applyFill="1" applyBorder="1">
      <alignment vertical="center" wrapText="1"/>
    </xf>
    <xf numFmtId="167" fontId="30" fillId="5" borderId="0" xfId="0" applyNumberFormat="1" applyFont="1" applyFill="1" applyBorder="1">
      <alignment vertical="center" wrapText="1"/>
    </xf>
    <xf numFmtId="0" fontId="30" fillId="5" borderId="0" xfId="0" applyFont="1" applyAlignment="1">
      <alignment vertical="center" wrapText="1"/>
    </xf>
    <xf numFmtId="0" fontId="40" fillId="5" borderId="0" xfId="0" applyFont="1" applyAlignment="1">
      <alignment vertical="center" wrapText="1"/>
    </xf>
    <xf numFmtId="0" fontId="41" fillId="5" borderId="0" xfId="0" applyFont="1" applyAlignment="1">
      <alignment vertical="center" wrapText="1"/>
    </xf>
    <xf numFmtId="0" fontId="36" fillId="5" borderId="0" xfId="0" applyFont="1" applyAlignment="1">
      <alignment vertical="center" wrapText="1"/>
    </xf>
    <xf numFmtId="0" fontId="27" fillId="5" borderId="0" xfId="0" applyFont="1" applyBorder="1" applyAlignment="1">
      <alignment vertical="center" wrapText="1"/>
    </xf>
    <xf numFmtId="0" fontId="27" fillId="5" borderId="0" xfId="0" applyFont="1" applyBorder="1" applyAlignment="1">
      <alignment vertical="center"/>
    </xf>
    <xf numFmtId="0" fontId="37" fillId="5" borderId="0" xfId="0" applyFont="1">
      <alignment vertical="center" wrapText="1"/>
    </xf>
    <xf numFmtId="7" fontId="38" fillId="5" borderId="0" xfId="0" applyNumberFormat="1" applyFont="1" applyFill="1" applyBorder="1" applyAlignment="1">
      <alignment horizontal="right" vertical="center" wrapText="1" indent="1"/>
    </xf>
    <xf numFmtId="0" fontId="43" fillId="5" borderId="0" xfId="0" applyFont="1" applyFill="1" applyBorder="1" applyAlignment="1">
      <alignment horizontal="left" vertical="center" wrapText="1"/>
    </xf>
    <xf numFmtId="167" fontId="35" fillId="5" borderId="0" xfId="2" applyNumberFormat="1" applyFont="1" applyFill="1" applyBorder="1" applyAlignment="1">
      <alignment horizontal="left" vertical="center"/>
    </xf>
    <xf numFmtId="0" fontId="39" fillId="5" borderId="0" xfId="0" applyFont="1">
      <alignment vertical="center" wrapText="1"/>
    </xf>
    <xf numFmtId="168" fontId="30" fillId="8" borderId="6" xfId="0" applyNumberFormat="1" applyFont="1" applyFill="1" applyBorder="1" applyAlignment="1">
      <alignment horizontal="left" vertical="center" indent="1"/>
    </xf>
    <xf numFmtId="7" fontId="30" fillId="8" borderId="0" xfId="0" applyNumberFormat="1" applyFont="1" applyFill="1" applyBorder="1" applyAlignment="1">
      <alignment vertical="center"/>
    </xf>
    <xf numFmtId="168" fontId="30" fillId="8" borderId="0" xfId="0" applyNumberFormat="1" applyFont="1" applyFill="1" applyBorder="1" applyAlignment="1">
      <alignment horizontal="left" vertical="center" indent="1"/>
    </xf>
    <xf numFmtId="168" fontId="36" fillId="5" borderId="2" xfId="5" applyNumberFormat="1" applyFont="1" applyFill="1" applyAlignment="1">
      <alignment horizontal="left" vertical="center"/>
    </xf>
    <xf numFmtId="168" fontId="38" fillId="5" borderId="0" xfId="0" applyNumberFormat="1" applyFont="1" applyFill="1" applyBorder="1" applyAlignment="1">
      <alignment horizontal="left" vertical="center"/>
    </xf>
    <xf numFmtId="0" fontId="38" fillId="5" borderId="0" xfId="0" applyFont="1" applyFill="1" applyBorder="1" applyAlignment="1">
      <alignment vertical="center" wrapText="1"/>
    </xf>
    <xf numFmtId="168" fontId="42" fillId="5" borderId="2" xfId="5" applyNumberFormat="1" applyFont="1" applyFill="1" applyAlignment="1">
      <alignment horizontal="left" vertical="center"/>
    </xf>
    <xf numFmtId="0" fontId="41" fillId="5" borderId="0" xfId="0" applyFont="1" applyFill="1" applyBorder="1" applyAlignment="1">
      <alignment vertical="center"/>
    </xf>
    <xf numFmtId="168" fontId="41" fillId="8" borderId="0" xfId="0" applyNumberFormat="1" applyFont="1" applyFill="1" applyBorder="1" applyAlignment="1">
      <alignment horizontal="left" vertical="center" indent="1"/>
    </xf>
    <xf numFmtId="0" fontId="41" fillId="8" borderId="8" xfId="0" applyFont="1" applyFill="1" applyBorder="1" applyAlignment="1">
      <alignment horizontal="right" vertical="center"/>
    </xf>
    <xf numFmtId="0" fontId="18" fillId="2" borderId="10" xfId="1" applyFont="1" applyBorder="1">
      <alignment vertical="center"/>
    </xf>
    <xf numFmtId="0" fontId="27" fillId="5" borderId="0" xfId="0" applyFont="1" applyFill="1" applyBorder="1" applyAlignment="1">
      <alignment vertical="center"/>
    </xf>
    <xf numFmtId="0" fontId="39" fillId="6" borderId="0" xfId="0" applyFont="1" applyFill="1" applyAlignment="1">
      <alignment horizontal="left" vertical="top" wrapText="1" indent="1"/>
    </xf>
    <xf numFmtId="0" fontId="39" fillId="7" borderId="0" xfId="0" applyFont="1" applyFill="1" applyAlignment="1">
      <alignment horizontal="left" vertical="top" wrapText="1" indent="1"/>
    </xf>
    <xf numFmtId="0" fontId="39" fillId="3" borderId="0" xfId="0" applyFont="1" applyFill="1" applyAlignment="1">
      <alignment horizontal="left" vertical="top" wrapText="1" indent="1"/>
    </xf>
    <xf numFmtId="0" fontId="44" fillId="5" borderId="0" xfId="0" applyFont="1">
      <alignment vertical="center" wrapText="1"/>
    </xf>
    <xf numFmtId="7" fontId="30" fillId="5" borderId="0" xfId="0" applyNumberFormat="1" applyFont="1" applyFill="1" applyBorder="1" applyAlignment="1">
      <alignment horizontal="right" vertical="center" wrapText="1" indent="1"/>
    </xf>
    <xf numFmtId="43" fontId="30" fillId="5" borderId="0" xfId="7" applyFont="1" applyFill="1" applyBorder="1" applyAlignment="1">
      <alignment horizontal="left" vertical="center"/>
    </xf>
    <xf numFmtId="167" fontId="30" fillId="5" borderId="0" xfId="0" applyNumberFormat="1" applyFont="1" applyFill="1" applyBorder="1" applyAlignment="1">
      <alignment vertical="center" wrapText="1"/>
    </xf>
    <xf numFmtId="168" fontId="41" fillId="5" borderId="0" xfId="0" applyNumberFormat="1" applyFont="1" applyFill="1" applyBorder="1" applyAlignment="1">
      <alignment vertical="center"/>
    </xf>
    <xf numFmtId="0" fontId="7" fillId="5" borderId="0" xfId="0" applyFont="1" applyFill="1">
      <alignment vertical="center" wrapText="1"/>
    </xf>
    <xf numFmtId="0" fontId="13" fillId="5" borderId="0" xfId="0" applyFont="1" applyFill="1" applyBorder="1">
      <alignment vertical="center" wrapText="1"/>
    </xf>
    <xf numFmtId="167" fontId="25" fillId="5" borderId="0" xfId="2" applyNumberFormat="1" applyFont="1" applyFill="1" applyBorder="1" applyAlignment="1">
      <alignment horizontal="center" vertical="center"/>
    </xf>
    <xf numFmtId="0" fontId="33" fillId="5" borderId="9" xfId="0" applyFont="1" applyFill="1" applyBorder="1" applyAlignment="1">
      <alignment horizontal="left" vertical="center" indent="4"/>
    </xf>
    <xf numFmtId="0" fontId="41" fillId="5" borderId="0" xfId="0" applyFont="1" applyFill="1" applyBorder="1" applyAlignment="1">
      <alignment horizontal="right" vertical="center" indent="1"/>
    </xf>
    <xf numFmtId="0" fontId="39" fillId="5" borderId="0" xfId="0" applyFont="1" applyAlignment="1">
      <alignment vertical="top" wrapText="1"/>
    </xf>
    <xf numFmtId="168" fontId="30" fillId="5" borderId="0" xfId="0" applyNumberFormat="1" applyFont="1" applyFill="1" applyBorder="1" applyAlignment="1">
      <alignment vertical="center"/>
    </xf>
    <xf numFmtId="7" fontId="30" fillId="5" borderId="0" xfId="0" applyNumberFormat="1" applyFont="1" applyFill="1" applyBorder="1" applyAlignment="1">
      <alignment horizontal="right" vertical="center" indent="1"/>
    </xf>
    <xf numFmtId="0" fontId="9" fillId="2" borderId="11" xfId="1" applyBorder="1">
      <alignment vertical="center"/>
    </xf>
    <xf numFmtId="0" fontId="9" fillId="2" borderId="10" xfId="1" applyBorder="1">
      <alignment vertical="center"/>
    </xf>
    <xf numFmtId="0" fontId="43" fillId="5" borderId="0" xfId="0" applyFont="1" applyFill="1" applyBorder="1">
      <alignment vertical="center" wrapText="1"/>
    </xf>
    <xf numFmtId="167" fontId="35" fillId="5" borderId="0" xfId="2" applyNumberFormat="1" applyFont="1" applyFill="1" applyBorder="1" applyAlignment="1">
      <alignment horizontal="center" vertical="center"/>
    </xf>
    <xf numFmtId="0" fontId="41" fillId="5" borderId="0" xfId="0" applyFont="1" applyBorder="1" applyAlignment="1">
      <alignment vertical="center" wrapText="1"/>
    </xf>
    <xf numFmtId="0" fontId="10" fillId="5" borderId="0" xfId="0" applyFont="1" applyAlignment="1">
      <alignment vertical="center" wrapText="1"/>
    </xf>
    <xf numFmtId="0" fontId="27" fillId="5" borderId="0" xfId="0" applyFont="1" applyAlignment="1">
      <alignment vertical="center" wrapText="1"/>
    </xf>
    <xf numFmtId="0" fontId="0" fillId="5" borderId="0" xfId="0" applyFill="1">
      <alignment vertical="center" wrapText="1"/>
    </xf>
    <xf numFmtId="0" fontId="34" fillId="5" borderId="0" xfId="0" applyFont="1" applyFill="1" applyBorder="1" applyAlignment="1">
      <alignment horizontal="right" vertical="center" wrapText="1" indent="2"/>
    </xf>
    <xf numFmtId="167" fontId="1" fillId="5" borderId="0" xfId="2" applyNumberFormat="1" applyFill="1" applyBorder="1" applyAlignment="1">
      <alignment horizontal="center" vertical="center"/>
    </xf>
    <xf numFmtId="168" fontId="41" fillId="5" borderId="2" xfId="3" applyNumberFormat="1" applyFont="1" applyFill="1" applyBorder="1" applyAlignment="1">
      <alignment vertical="center"/>
    </xf>
    <xf numFmtId="0" fontId="41" fillId="5" borderId="2" xfId="0" applyFont="1" applyBorder="1" applyAlignment="1">
      <alignment vertical="center" wrapText="1"/>
    </xf>
    <xf numFmtId="0" fontId="0" fillId="5" borderId="0" xfId="0" pivotButton="1">
      <alignment vertical="center" wrapText="1"/>
    </xf>
    <xf numFmtId="0" fontId="15" fillId="4" borderId="12" xfId="4" applyNumberFormat="1" applyFont="1" applyFill="1" applyBorder="1" applyAlignment="1">
      <alignment horizontal="left" vertical="center" indent="1"/>
    </xf>
    <xf numFmtId="0" fontId="15" fillId="4" borderId="12" xfId="4" applyFont="1" applyFill="1" applyBorder="1">
      <alignment vertical="center"/>
    </xf>
    <xf numFmtId="167" fontId="41" fillId="5" borderId="0" xfId="0" applyNumberFormat="1" applyFont="1" applyFill="1" applyBorder="1" applyAlignment="1">
      <alignment horizontal="right" vertical="center" indent="1"/>
    </xf>
    <xf numFmtId="0" fontId="30" fillId="5" borderId="0" xfId="0" applyFont="1" applyAlignment="1">
      <alignment horizontal="center"/>
    </xf>
    <xf numFmtId="0" fontId="11" fillId="4" borderId="6" xfId="0" applyFont="1" applyFill="1" applyBorder="1" applyAlignment="1">
      <alignment horizontal="center" vertical="center" wrapText="1"/>
    </xf>
    <xf numFmtId="0" fontId="32" fillId="5" borderId="0" xfId="0" applyFont="1" applyFill="1" applyBorder="1" applyAlignment="1">
      <alignment horizontal="right" vertical="center" indent="2"/>
    </xf>
    <xf numFmtId="0" fontId="32" fillId="5" borderId="0" xfId="0" applyFont="1" applyFill="1" applyBorder="1" applyAlignment="1">
      <alignment horizontal="right" vertical="center" indent="1"/>
    </xf>
    <xf numFmtId="0" fontId="32" fillId="5" borderId="0" xfId="0" applyFont="1" applyFill="1" applyBorder="1" applyAlignment="1">
      <alignment horizontal="right" vertical="center"/>
    </xf>
    <xf numFmtId="0" fontId="31" fillId="5" borderId="0" xfId="6" applyFont="1" applyBorder="1"/>
    <xf numFmtId="0" fontId="33" fillId="5" borderId="0" xfId="0" applyFont="1" applyBorder="1" applyAlignment="1">
      <alignment horizontal="left" vertical="center" wrapText="1"/>
    </xf>
    <xf numFmtId="167" fontId="29" fillId="5" borderId="0" xfId="2" applyNumberFormat="1" applyFont="1" applyFill="1" applyBorder="1" applyAlignment="1">
      <alignment horizontal="left" vertical="center"/>
    </xf>
    <xf numFmtId="0" fontId="33" fillId="5" borderId="9" xfId="0" applyFont="1" applyBorder="1" applyAlignment="1">
      <alignment horizontal="left" vertical="center" wrapText="1"/>
    </xf>
    <xf numFmtId="0" fontId="33" fillId="5" borderId="9" xfId="0" applyFont="1" applyBorder="1" applyAlignment="1">
      <alignment horizontal="left" vertical="center"/>
    </xf>
    <xf numFmtId="167" fontId="29" fillId="5" borderId="9" xfId="2" applyNumberFormat="1" applyFont="1" applyFill="1" applyBorder="1" applyAlignment="1">
      <alignment horizontal="left" vertical="center" indent="1"/>
    </xf>
    <xf numFmtId="0" fontId="33" fillId="5" borderId="9" xfId="0" applyFont="1" applyFill="1" applyBorder="1" applyAlignment="1">
      <alignment horizontal="left" vertical="center" wrapText="1"/>
    </xf>
    <xf numFmtId="0" fontId="20" fillId="4" borderId="2" xfId="3" applyFont="1" applyFill="1" applyBorder="1" applyAlignment="1">
      <alignment horizontal="left" vertical="center" indent="1"/>
    </xf>
    <xf numFmtId="167" fontId="15" fillId="4" borderId="12" xfId="4" applyNumberFormat="1" applyFont="1" applyFill="1" applyBorder="1" applyAlignment="1">
      <alignment horizontal="right" vertical="center"/>
    </xf>
    <xf numFmtId="167" fontId="15" fillId="4" borderId="4" xfId="4" applyNumberFormat="1" applyFont="1" applyFill="1" applyAlignment="1">
      <alignment horizontal="right" vertical="center"/>
    </xf>
    <xf numFmtId="7" fontId="15" fillId="4" borderId="12" xfId="4" applyNumberFormat="1" applyFont="1" applyFill="1" applyBorder="1" applyAlignment="1">
      <alignment horizontal="right" vertical="center"/>
    </xf>
    <xf numFmtId="7" fontId="15" fillId="4" borderId="4" xfId="4" applyNumberFormat="1" applyFont="1" applyFill="1" applyAlignment="1">
      <alignment horizontal="right" vertical="center"/>
    </xf>
    <xf numFmtId="0" fontId="33" fillId="5" borderId="0" xfId="0" applyFont="1" applyAlignment="1">
      <alignment horizontal="left" vertical="center" wrapText="1"/>
    </xf>
    <xf numFmtId="0" fontId="0" fillId="5" borderId="0" xfId="0" applyAlignment="1">
      <alignment horizontal="left" vertical="center" wrapText="1"/>
    </xf>
    <xf numFmtId="169" fontId="0" fillId="5" borderId="0" xfId="0" applyNumberFormat="1">
      <alignment vertical="center" wrapText="1"/>
    </xf>
    <xf numFmtId="5" fontId="0" fillId="5" borderId="0" xfId="0" applyNumberFormat="1">
      <alignment vertical="center" wrapText="1"/>
    </xf>
  </cellXfs>
  <cellStyles count="17">
    <cellStyle name="Comma" xfId="7" builtinId="3" customBuiltin="1"/>
    <cellStyle name="Comma [0]" xfId="8" builtinId="6" customBuiltin="1"/>
    <cellStyle name="Currency" xfId="9" builtinId="4" customBuiltin="1"/>
    <cellStyle name="Currency [0]" xfId="10" builtinId="7" customBuiltin="1"/>
    <cellStyle name="Explanatory Text" xfId="13" builtinId="53" customBuiltin="1"/>
    <cellStyle name="Followed Hyperlink" xfId="16" builtinId="9" customBuiltin="1"/>
    <cellStyle name="Heading 1" xfId="1" builtinId="16" customBuiltin="1"/>
    <cellStyle name="Heading 2" xfId="2" builtinId="17" customBuiltin="1"/>
    <cellStyle name="Heading 3" xfId="3" builtinId="18" customBuiltin="1"/>
    <cellStyle name="Heading 4" xfId="4" builtinId="19" customBuiltin="1"/>
    <cellStyle name="Heading 5" xfId="5"/>
    <cellStyle name="Hyperlink" xfId="15" builtinId="8" customBuiltin="1"/>
    <cellStyle name="Normal" xfId="0" builtinId="0" customBuiltin="1"/>
    <cellStyle name="Note" xfId="12" builtinId="10" customBuiltin="1"/>
    <cellStyle name="Percent" xfId="11" builtinId="5" customBuiltin="1"/>
    <cellStyle name="Title" xfId="6" builtinId="15" customBuiltin="1"/>
    <cellStyle name="Total" xfId="14" builtinId="25" customBuiltin="1"/>
  </cellStyles>
  <dxfs count="113">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numFmt numFmtId="167" formatCode="&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color theme="1" tint="0.249977111117893"/>
      </font>
      <numFmt numFmtId="11" formatCode="&quot;$&quot;#,##0.00_);\(&quot;$&quot;#,##0.00\)"/>
      <fill>
        <patternFill patternType="solid">
          <fgColor indexed="64"/>
          <bgColor theme="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7" formatCode="&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color theme="1" tint="0.249977111117893"/>
      </font>
      <numFmt numFmtId="11" formatCode="&quot;$&quot;#,##0.00_);\(&quot;$&quot;#,##0.00\)"/>
      <fill>
        <patternFill patternType="solid">
          <fgColor indexed="64"/>
          <bgColor theme="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color theme="1" tint="0.249977111117893"/>
      </font>
    </dxf>
    <dxf>
      <font>
        <strike val="0"/>
        <outline val="0"/>
        <shadow val="0"/>
        <u val="none"/>
        <vertAlign val="baseline"/>
        <color theme="1" tint="0.249977111117893"/>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color theme="1" tint="0.249977111117893"/>
        <name val="Lucida Sans"/>
        <scheme val="minor"/>
      </font>
    </dxf>
    <dxf>
      <font>
        <b val="0"/>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67" formatCode="&quot;$&quot;#,##0.00"/>
      <fill>
        <patternFill patternType="solid">
          <fgColor indexed="64"/>
          <bgColor theme="2"/>
        </patternFill>
      </fill>
      <border diagonalUp="0" diagonalDown="0" outline="0">
        <left/>
        <right/>
        <top/>
        <bottom/>
      </border>
    </dxf>
    <dxf>
      <font>
        <strike val="0"/>
        <outline val="0"/>
        <shadow val="0"/>
        <u val="none"/>
        <vertAlign val="baseline"/>
        <sz val="10"/>
        <color theme="1" tint="0.249977111117893"/>
        <name val="Lucida Sans"/>
        <scheme val="minor"/>
      </font>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border diagonalUp="0" diagonalDown="0" outline="0">
        <left/>
        <right/>
        <top/>
        <bottom/>
      </border>
    </dxf>
    <dxf>
      <font>
        <strike val="0"/>
        <outline val="0"/>
        <shadow val="0"/>
        <u val="none"/>
        <vertAlign val="baseline"/>
        <sz val="10"/>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color theme="1" tint="0.249977111117893"/>
        <name val="Lucida Sans"/>
        <scheme val="minor"/>
      </font>
    </dxf>
    <dxf>
      <border>
        <bottom style="medium">
          <color theme="3" tint="0.24994659260841701"/>
        </bottom>
      </border>
    </dxf>
    <dxf>
      <font>
        <b val="0"/>
        <strike val="0"/>
        <outline val="0"/>
        <shadow val="0"/>
        <u val="none"/>
        <vertAlign val="baseline"/>
        <sz val="14"/>
        <color theme="1" tint="0.249977111117893"/>
        <name val="Cambria"/>
        <scheme val="major"/>
      </font>
      <alignment horizontal="general" vertical="center" textRotation="0" indent="0" justifyLastLine="0" shrinkToFit="0" readingOrder="0"/>
    </dxf>
    <dxf>
      <fill>
        <patternFill>
          <bgColor theme="4" tint="0.79998168889431442"/>
        </patternFill>
      </fill>
    </dxf>
    <dxf>
      <fill>
        <patternFill>
          <bgColor theme="4" tint="0.59996337778862885"/>
        </patternFill>
      </fill>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1" indent="1"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scheme val="minor"/>
      </font>
      <numFmt numFmtId="167" formatCode="&quot;$&quot;#,##0.00"/>
      <fill>
        <patternFill patternType="solid">
          <fgColor indexed="64"/>
          <bgColor theme="2"/>
        </patternFill>
      </fill>
      <alignment horizontal="general" vertical="center" textRotation="0" wrapText="1" indent="0"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fill>
        <patternFill patternType="solid">
          <fgColor indexed="64"/>
          <bgColor theme="2"/>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numFmt numFmtId="168" formatCode="_)@"/>
      <alignment horizontal="left" vertical="center" textRotation="0" wrapText="0" indent="0" justifyLastLine="0" shrinkToFit="0" readingOrder="0"/>
    </dxf>
    <dxf>
      <font>
        <strike val="0"/>
        <outline val="0"/>
        <shadow val="0"/>
        <u val="none"/>
        <vertAlign val="baseline"/>
        <sz val="11"/>
        <color theme="1" tint="0.249977111117893"/>
        <name val="Lucida Sans"/>
        <scheme val="minor"/>
      </font>
      <alignment vertical="center" textRotation="0" indent="0" justifyLastLine="0" shrinkToFit="0" readingOrder="0"/>
    </dxf>
    <dxf>
      <font>
        <strike val="0"/>
        <outline val="0"/>
        <shadow val="0"/>
        <u val="none"/>
        <vertAlign val="baseline"/>
        <color theme="1" tint="0.249977111117893"/>
        <name val="Lucida Sans"/>
        <scheme val="minor"/>
      </font>
      <alignment vertical="center" textRotation="0" indent="0" justifyLastLine="0" shrinkToFit="0" readingOrder="0"/>
    </dxf>
    <dxf>
      <font>
        <b val="0"/>
        <strike val="0"/>
        <outline val="0"/>
        <shadow val="0"/>
        <u val="none"/>
        <vertAlign val="baseline"/>
        <sz val="14"/>
        <color theme="1" tint="0.249977111117893"/>
        <name val="Cambria"/>
        <scheme val="major"/>
      </font>
      <alignment vertical="center" textRotation="0" indent="0" justifyLastLine="0" shrinkToFit="0" readingOrder="0"/>
    </dxf>
    <dxf>
      <fill>
        <patternFill>
          <bgColor theme="2" tint="-9.9948118533890809E-2"/>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5" tint="0.79998168889431442"/>
        </patternFill>
      </fill>
    </dxf>
    <dxf>
      <fill>
        <patternFill>
          <bgColor theme="5" tint="0.79998168889431442"/>
        </patternFill>
      </fill>
    </dxf>
    <dxf>
      <fill>
        <patternFill>
          <bgColor theme="3" tint="0.749961851863155"/>
        </patternFill>
      </fill>
    </dxf>
    <dxf>
      <fill>
        <patternFill>
          <bgColor theme="3" tint="0.89996032593768116"/>
        </patternFill>
      </fill>
    </dxf>
    <dxf>
      <fill>
        <patternFill>
          <bgColor theme="2" tint="-0.24994659260841701"/>
        </patternFill>
      </fill>
    </dxf>
    <dxf>
      <fill>
        <patternFill>
          <bgColor theme="2" tint="-9.9948118533890809E-2"/>
        </patternFill>
      </fill>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val="0"/>
        <i val="0"/>
        <color theme="3" tint="0.24994659260841701"/>
      </font>
      <fill>
        <patternFill>
          <bgColor theme="3" tint="0.89996032593768116"/>
        </patternFill>
      </fill>
      <border diagonalUp="0" diagonalDown="0">
        <left/>
        <right/>
        <top style="medium">
          <color theme="3" tint="0.24994659260841701"/>
        </top>
        <bottom/>
        <vertical/>
        <horizontal/>
      </border>
    </dxf>
    <dxf>
      <font>
        <b val="0"/>
        <i val="0"/>
        <color theme="3" tint="0.24994659260841701"/>
      </font>
      <fill>
        <patternFill patternType="solid">
          <fgColor theme="7"/>
          <bgColor theme="3" tint="0.89996032593768116"/>
        </patternFill>
      </fill>
      <border diagonalUp="0" diagonalDown="0">
        <left/>
        <right/>
        <top/>
        <bottom style="medium">
          <color theme="3" tint="0.24994659260841701"/>
        </bottom>
        <vertical/>
        <horizontal/>
      </border>
    </dxf>
    <dxf>
      <font>
        <b val="0"/>
        <i val="0"/>
        <color theme="3" tint="0.24994659260841701"/>
      </font>
      <fill>
        <patternFill>
          <bgColor theme="3" tint="0.89996032593768116"/>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val="0"/>
        <i val="0"/>
        <color theme="3" tint="0.24994659260841701"/>
      </font>
      <fill>
        <patternFill>
          <bgColor theme="0"/>
        </patternFill>
      </fill>
      <border diagonalUp="0" diagonalDown="0">
        <left/>
        <right/>
        <top style="medium">
          <color theme="3" tint="0.24994659260841701"/>
        </top>
        <bottom/>
        <vertical/>
        <horizontal/>
      </border>
    </dxf>
    <dxf>
      <font>
        <b val="0"/>
        <i val="0"/>
        <color theme="3" tint="0.24994659260841701"/>
      </font>
      <fill>
        <patternFill patternType="solid">
          <fgColor indexed="64"/>
          <bgColor theme="2"/>
        </patternFill>
      </fill>
      <border diagonalUp="0" diagonalDown="0">
        <left/>
        <right/>
        <top/>
        <bottom style="medium">
          <color theme="3" tint="0.24994659260841701"/>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2"/>
        </patternFill>
      </fill>
    </dxf>
    <dxf>
      <font>
        <b val="0"/>
        <i val="0"/>
        <color theme="3" tint="9.9948118533890809E-2"/>
      </font>
      <fill>
        <patternFill>
          <bgColor theme="0"/>
        </patternFill>
      </fill>
      <border diagonalUp="0" diagonalDown="0">
        <left/>
        <right/>
        <top/>
        <bottom/>
        <vertical/>
        <horizontal/>
      </border>
    </dxf>
    <dxf>
      <font>
        <b val="0"/>
        <i val="0"/>
        <color theme="3" tint="9.9917600024414813E-2"/>
      </font>
      <fill>
        <patternFill>
          <bgColor theme="0"/>
        </patternFill>
      </fill>
      <border diagonalUp="0" diagonalDown="0">
        <left/>
        <right/>
        <top style="medium">
          <color theme="3" tint="0.24994659260841701"/>
        </top>
        <bottom/>
        <vertical/>
        <horizontal/>
      </border>
    </dxf>
    <dxf>
      <font>
        <b val="0"/>
        <i val="0"/>
        <color theme="3" tint="9.9917600024414813E-2"/>
      </font>
      <fill>
        <patternFill patternType="solid">
          <fgColor indexed="64"/>
          <bgColor theme="2"/>
        </patternFill>
      </fill>
      <border diagonalUp="0" diagonalDown="0">
        <left/>
        <right/>
        <top/>
        <bottom style="medium">
          <color theme="3" tint="0.24994659260841701"/>
        </bottom>
        <vertical/>
        <horizontal/>
      </border>
    </dxf>
    <dxf>
      <font>
        <b val="0"/>
        <i val="0"/>
        <color theme="3" tint="9.9948118533890809E-2"/>
      </font>
      <fill>
        <patternFill patternType="solid">
          <bgColor theme="0"/>
        </patternFill>
      </fill>
      <border diagonalUp="0" diagonalDown="0">
        <left/>
        <right/>
        <top/>
        <bottom/>
        <vertical/>
        <horizontal/>
      </border>
    </dxf>
  </dxfs>
  <tableStyles count="3" defaultTableStyle="Personal Cash Flow Statement" defaultPivotStyle="PivotStyleLight15">
    <tableStyle name="Daily Summary" pivot="0" count="5">
      <tableStyleElement type="wholeTable" dxfId="112"/>
      <tableStyleElement type="headerRow" dxfId="111"/>
      <tableStyleElement type="totalRow" dxfId="110"/>
      <tableStyleElement type="firstRowStripe" dxfId="109"/>
      <tableStyleElement type="secondRowStripe" dxfId="108"/>
    </tableStyle>
    <tableStyle name="Monthly Cash Flow" pivot="0" count="5">
      <tableStyleElement type="wholeTable" dxfId="107"/>
      <tableStyleElement type="headerRow" dxfId="106"/>
      <tableStyleElement type="totalRow" dxfId="105"/>
      <tableStyleElement type="firstRowStripe" dxfId="104"/>
      <tableStyleElement type="secondRowStripe" dxfId="103"/>
    </tableStyle>
    <tableStyle name="Personal Cash Flow Statement" pivot="0" count="9">
      <tableStyleElement type="wholeTable" dxfId="102"/>
      <tableStyleElement type="headerRow" dxfId="101"/>
      <tableStyleElement type="totalRow" dxfId="100"/>
      <tableStyleElement type="firstColumn" dxfId="99"/>
      <tableStyleElement type="lastColumn" dxfId="98"/>
      <tableStyleElement type="firstHeaderCell" dxfId="97"/>
      <tableStyleElement type="lastHeaderCell" dxfId="96"/>
      <tableStyleElement type="firstTotalCell" dxfId="95"/>
      <tableStyleElement type="lastTotalCell"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[Petty Cash Dashboard.xlsx]Annual Cash Flow!PVT_Income</c:name>
    <c:fmtId val="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490342654536604"/>
          <c:y val="3.4108527131782945E-2"/>
          <c:w val="0.55960399686881246"/>
          <c:h val="0.89669266923029967"/>
        </c:manualLayout>
      </c:layout>
      <c:barChart>
        <c:barDir val="bar"/>
        <c:grouping val="clustered"/>
        <c:varyColors val="0"/>
        <c:ser>
          <c:idx val="0"/>
          <c:order val="0"/>
          <c:tx>
            <c:strRef>
              <c:f>'Annual Cash Flow'!$S$10</c:f>
              <c:strCache>
                <c:ptCount val="1"/>
                <c:pt idx="0">
                  <c:v>Total</c:v>
                </c:pt>
              </c:strCache>
            </c:strRef>
          </c:tx>
          <c:spPr>
            <a:solidFill>
              <a:schemeClr val="accent1"/>
            </a:solidFill>
            <a:ln>
              <a:noFill/>
            </a:ln>
            <a:effectLst/>
          </c:spPr>
          <c:invertIfNegative val="0"/>
          <c:cat>
            <c:strRef>
              <c:f>'Annual Cash Flow'!$R$11:$R$17</c:f>
              <c:strCache>
                <c:ptCount val="6"/>
                <c:pt idx="0">
                  <c:v>Other 2</c:v>
                </c:pt>
                <c:pt idx="1">
                  <c:v>Other 3</c:v>
                </c:pt>
                <c:pt idx="2">
                  <c:v>Other 4</c:v>
                </c:pt>
                <c:pt idx="3">
                  <c:v>Commissions/bonus</c:v>
                </c:pt>
                <c:pt idx="4">
                  <c:v>Other 1</c:v>
                </c:pt>
                <c:pt idx="5">
                  <c:v>Salary</c:v>
                </c:pt>
              </c:strCache>
            </c:strRef>
          </c:cat>
          <c:val>
            <c:numRef>
              <c:f>'Annual Cash Flow'!$S$11:$S$17</c:f>
              <c:numCache>
                <c:formatCode>"$"#,##0</c:formatCode>
                <c:ptCount val="6"/>
                <c:pt idx="0">
                  <c:v>0</c:v>
                </c:pt>
                <c:pt idx="1">
                  <c:v>0</c:v>
                </c:pt>
                <c:pt idx="2">
                  <c:v>0</c:v>
                </c:pt>
                <c:pt idx="3">
                  <c:v>5000</c:v>
                </c:pt>
                <c:pt idx="4">
                  <c:v>30000</c:v>
                </c:pt>
                <c:pt idx="5">
                  <c:v>90000</c:v>
                </c:pt>
              </c:numCache>
            </c:numRef>
          </c:val>
        </c:ser>
        <c:dLbls>
          <c:showLegendKey val="0"/>
          <c:showVal val="0"/>
          <c:showCatName val="0"/>
          <c:showSerName val="0"/>
          <c:showPercent val="0"/>
          <c:showBubbleSize val="0"/>
        </c:dLbls>
        <c:gapWidth val="100"/>
        <c:axId val="336336840"/>
        <c:axId val="336337232"/>
      </c:barChart>
      <c:catAx>
        <c:axId val="336336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7232"/>
        <c:crosses val="autoZero"/>
        <c:auto val="1"/>
        <c:lblAlgn val="ctr"/>
        <c:lblOffset val="100"/>
        <c:noMultiLvlLbl val="0"/>
      </c:catAx>
      <c:valAx>
        <c:axId val="33633723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6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[Petty Cash Dashboard.xlsx]Annual Cash Flow!PVT_Expenses2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5195863674935368"/>
          <c:y val="3.4108527131782945E-2"/>
          <c:w val="0.57569382774521605"/>
          <c:h val="0.89669266923029967"/>
        </c:manualLayout>
      </c:layout>
      <c:barChart>
        <c:barDir val="bar"/>
        <c:grouping val="clustered"/>
        <c:varyColors val="0"/>
        <c:ser>
          <c:idx val="0"/>
          <c:order val="0"/>
          <c:tx>
            <c:strRef>
              <c:f>'Annual Cash Flow'!$Y$10</c:f>
              <c:strCache>
                <c:ptCount val="1"/>
                <c:pt idx="0">
                  <c:v>Total</c:v>
                </c:pt>
              </c:strCache>
            </c:strRef>
          </c:tx>
          <c:spPr>
            <a:solidFill>
              <a:schemeClr val="accent1"/>
            </a:solidFill>
            <a:ln>
              <a:noFill/>
            </a:ln>
            <a:effectLst/>
          </c:spPr>
          <c:invertIfNegative val="0"/>
          <c:cat>
            <c:strRef>
              <c:f>'Annual Cash Flow'!$X$11:$X$22</c:f>
              <c:strCache>
                <c:ptCount val="11"/>
                <c:pt idx="0">
                  <c:v>Other 2</c:v>
                </c:pt>
                <c:pt idx="1">
                  <c:v>Other 1</c:v>
                </c:pt>
                <c:pt idx="2">
                  <c:v>Club/Memberships</c:v>
                </c:pt>
                <c:pt idx="3">
                  <c:v>Personal Care</c:v>
                </c:pt>
                <c:pt idx="4">
                  <c:v>Gifts</c:v>
                </c:pt>
                <c:pt idx="5">
                  <c:v>Charity</c:v>
                </c:pt>
                <c:pt idx="6">
                  <c:v>Entertainment</c:v>
                </c:pt>
                <c:pt idx="7">
                  <c:v>Dining</c:v>
                </c:pt>
                <c:pt idx="8">
                  <c:v>Shopping</c:v>
                </c:pt>
                <c:pt idx="9">
                  <c:v>Travel</c:v>
                </c:pt>
                <c:pt idx="10">
                  <c:v>Home Improvements</c:v>
                </c:pt>
              </c:strCache>
            </c:strRef>
          </c:cat>
          <c:val>
            <c:numRef>
              <c:f>'Annual Cash Flow'!$Y$11:$Y$22</c:f>
              <c:numCache>
                <c:formatCode>"$"#,##0</c:formatCode>
                <c:ptCount val="11"/>
                <c:pt idx="0">
                  <c:v>0</c:v>
                </c:pt>
                <c:pt idx="1">
                  <c:v>0</c:v>
                </c:pt>
                <c:pt idx="2">
                  <c:v>300</c:v>
                </c:pt>
                <c:pt idx="3">
                  <c:v>300</c:v>
                </c:pt>
                <c:pt idx="4">
                  <c:v>600</c:v>
                </c:pt>
                <c:pt idx="5">
                  <c:v>600</c:v>
                </c:pt>
                <c:pt idx="6">
                  <c:v>1200</c:v>
                </c:pt>
                <c:pt idx="7">
                  <c:v>1200</c:v>
                </c:pt>
                <c:pt idx="8">
                  <c:v>2000</c:v>
                </c:pt>
                <c:pt idx="9">
                  <c:v>2250</c:v>
                </c:pt>
                <c:pt idx="10">
                  <c:v>4800</c:v>
                </c:pt>
              </c:numCache>
            </c:numRef>
          </c:val>
        </c:ser>
        <c:dLbls>
          <c:showLegendKey val="0"/>
          <c:showVal val="0"/>
          <c:showCatName val="0"/>
          <c:showSerName val="0"/>
          <c:showPercent val="0"/>
          <c:showBubbleSize val="0"/>
        </c:dLbls>
        <c:gapWidth val="100"/>
        <c:axId val="336334096"/>
        <c:axId val="336336056"/>
      </c:barChart>
      <c:catAx>
        <c:axId val="3363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6056"/>
        <c:crosses val="autoZero"/>
        <c:auto val="1"/>
        <c:lblAlgn val="ctr"/>
        <c:lblOffset val="100"/>
        <c:noMultiLvlLbl val="0"/>
      </c:catAx>
      <c:valAx>
        <c:axId val="336336056"/>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4096"/>
        <c:crosses val="autoZero"/>
        <c:crossBetween val="between"/>
        <c:majorUnit val="2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[Petty Cash Dashboard.xlsx]Annual Cash Flow!PVT_Expenses1</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'Annual Cash Flow'!$V$10</c:f>
              <c:strCache>
                <c:ptCount val="1"/>
                <c:pt idx="0">
                  <c:v>Total</c:v>
                </c:pt>
              </c:strCache>
            </c:strRef>
          </c:tx>
          <c:spPr>
            <a:solidFill>
              <a:schemeClr val="accent1"/>
            </a:solidFill>
            <a:ln>
              <a:noFill/>
            </a:ln>
            <a:effectLst/>
          </c:spPr>
          <c:invertIfNegative val="0"/>
          <c:cat>
            <c:strRef>
              <c:f>'Annual Cash Flow'!$U$11:$U$29</c:f>
              <c:strCache>
                <c:ptCount val="18"/>
                <c:pt idx="0">
                  <c:v>Other 1</c:v>
                </c:pt>
                <c:pt idx="1">
                  <c:v>Other 2</c:v>
                </c:pt>
                <c:pt idx="2">
                  <c:v>Garbage</c:v>
                </c:pt>
                <c:pt idx="3">
                  <c:v>Vehicle Tax/Fees</c:v>
                </c:pt>
                <c:pt idx="4">
                  <c:v>Insurance</c:v>
                </c:pt>
                <c:pt idx="5">
                  <c:v>Internet</c:v>
                </c:pt>
                <c:pt idx="6">
                  <c:v>Gas</c:v>
                </c:pt>
                <c:pt idx="7">
                  <c:v>Water/Sewer</c:v>
                </c:pt>
                <c:pt idx="8">
                  <c:v>Phone</c:v>
                </c:pt>
                <c:pt idx="9">
                  <c:v>Medical/Dental/Rx</c:v>
                </c:pt>
                <c:pt idx="10">
                  <c:v>Electricity</c:v>
                </c:pt>
                <c:pt idx="11">
                  <c:v>Clothing</c:v>
                </c:pt>
                <c:pt idx="12">
                  <c:v>Disability Premiums</c:v>
                </c:pt>
                <c:pt idx="13">
                  <c:v>State Income Tax</c:v>
                </c:pt>
                <c:pt idx="14">
                  <c:v>Vehicle Payments</c:v>
                </c:pt>
                <c:pt idx="15">
                  <c:v>Food</c:v>
                </c:pt>
                <c:pt idx="16">
                  <c:v>Federal/SS/Medicare</c:v>
                </c:pt>
                <c:pt idx="17">
                  <c:v>Mortgage/Rent</c:v>
                </c:pt>
              </c:strCache>
            </c:strRef>
          </c:cat>
          <c:val>
            <c:numRef>
              <c:f>'Annual Cash Flow'!$V$11:$V$29</c:f>
              <c:numCache>
                <c:formatCode>"$"#,##0_);\("$"#,##0\)</c:formatCode>
                <c:ptCount val="18"/>
                <c:pt idx="0">
                  <c:v>0</c:v>
                </c:pt>
                <c:pt idx="1">
                  <c:v>0</c:v>
                </c:pt>
                <c:pt idx="2">
                  <c:v>150</c:v>
                </c:pt>
                <c:pt idx="3">
                  <c:v>200</c:v>
                </c:pt>
                <c:pt idx="4">
                  <c:v>250</c:v>
                </c:pt>
                <c:pt idx="5">
                  <c:v>600</c:v>
                </c:pt>
                <c:pt idx="6">
                  <c:v>600</c:v>
                </c:pt>
                <c:pt idx="7">
                  <c:v>600</c:v>
                </c:pt>
                <c:pt idx="8">
                  <c:v>600</c:v>
                </c:pt>
                <c:pt idx="9">
                  <c:v>600</c:v>
                </c:pt>
                <c:pt idx="10">
                  <c:v>1200</c:v>
                </c:pt>
                <c:pt idx="11">
                  <c:v>1200</c:v>
                </c:pt>
                <c:pt idx="12">
                  <c:v>1500</c:v>
                </c:pt>
                <c:pt idx="13">
                  <c:v>2500</c:v>
                </c:pt>
                <c:pt idx="14">
                  <c:v>4000</c:v>
                </c:pt>
                <c:pt idx="15">
                  <c:v>5000</c:v>
                </c:pt>
                <c:pt idx="16">
                  <c:v>12500</c:v>
                </c:pt>
                <c:pt idx="17">
                  <c:v>15000</c:v>
                </c:pt>
              </c:numCache>
            </c:numRef>
          </c:val>
        </c:ser>
        <c:dLbls>
          <c:showLegendKey val="0"/>
          <c:showVal val="0"/>
          <c:showCatName val="0"/>
          <c:showSerName val="0"/>
          <c:showPercent val="0"/>
          <c:showBubbleSize val="0"/>
        </c:dLbls>
        <c:gapWidth val="100"/>
        <c:axId val="336332528"/>
        <c:axId val="336332920"/>
      </c:barChart>
      <c:catAx>
        <c:axId val="33633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2920"/>
        <c:crosses val="autoZero"/>
        <c:auto val="1"/>
        <c:lblAlgn val="ctr"/>
        <c:lblOffset val="100"/>
        <c:noMultiLvlLbl val="0"/>
      </c:catAx>
      <c:valAx>
        <c:axId val="336332920"/>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2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[Petty Cash Dashboard.xlsx]Annual Cash Flow!PVT_Savings</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'Annual Cash Flow'!$AB$10</c:f>
              <c:strCache>
                <c:ptCount val="1"/>
                <c:pt idx="0">
                  <c:v>Total</c:v>
                </c:pt>
              </c:strCache>
            </c:strRef>
          </c:tx>
          <c:spPr>
            <a:solidFill>
              <a:schemeClr val="accent1"/>
            </a:solidFill>
            <a:ln>
              <a:noFill/>
            </a:ln>
            <a:effectLst/>
          </c:spPr>
          <c:invertIfNegative val="0"/>
          <c:cat>
            <c:strRef>
              <c:f>'Annual Cash Flow'!$AA$11:$AA$16</c:f>
              <c:strCache>
                <c:ptCount val="5"/>
                <c:pt idx="0">
                  <c:v>Other 1</c:v>
                </c:pt>
                <c:pt idx="1">
                  <c:v>Other 2</c:v>
                </c:pt>
                <c:pt idx="2">
                  <c:v>Cash Reserves</c:v>
                </c:pt>
                <c:pt idx="3">
                  <c:v>Savings/Investment</c:v>
                </c:pt>
                <c:pt idx="4">
                  <c:v>401(k)/Etc</c:v>
                </c:pt>
              </c:strCache>
            </c:strRef>
          </c:cat>
          <c:val>
            <c:numRef>
              <c:f>'Annual Cash Flow'!$AB$11:$AB$16</c:f>
              <c:numCache>
                <c:formatCode>"$"#,##0</c:formatCode>
                <c:ptCount val="5"/>
                <c:pt idx="0">
                  <c:v>0</c:v>
                </c:pt>
                <c:pt idx="1">
                  <c:v>0</c:v>
                </c:pt>
                <c:pt idx="2">
                  <c:v>5000</c:v>
                </c:pt>
                <c:pt idx="3">
                  <c:v>6000</c:v>
                </c:pt>
                <c:pt idx="4">
                  <c:v>12000</c:v>
                </c:pt>
              </c:numCache>
            </c:numRef>
          </c:val>
        </c:ser>
        <c:dLbls>
          <c:showLegendKey val="0"/>
          <c:showVal val="0"/>
          <c:showCatName val="0"/>
          <c:showSerName val="0"/>
          <c:showPercent val="0"/>
          <c:showBubbleSize val="0"/>
        </c:dLbls>
        <c:gapWidth val="100"/>
        <c:axId val="336334880"/>
        <c:axId val="336335272"/>
      </c:barChart>
      <c:catAx>
        <c:axId val="33633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5272"/>
        <c:crosses val="autoZero"/>
        <c:auto val="1"/>
        <c:lblAlgn val="ctr"/>
        <c:lblOffset val="100"/>
        <c:noMultiLvlLbl val="0"/>
      </c:catAx>
      <c:valAx>
        <c:axId val="33633527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34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aily Cash Flow'!A1"/><Relationship Id="rId1" Type="http://schemas.openxmlformats.org/officeDocument/2006/relationships/hyperlink" Target="#Guide!A1"/><Relationship Id="rId4" Type="http://schemas.openxmlformats.org/officeDocument/2006/relationships/hyperlink" Target="#'Monthly Cash Flow'!A1"/></Relationships>
</file>

<file path=xl/drawings/_rels/drawing2.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aily Cash Flow'!A1"/><Relationship Id="rId1" Type="http://schemas.openxmlformats.org/officeDocument/2006/relationships/hyperlink" Target="#Guide!A1"/><Relationship Id="rId4" Type="http://schemas.openxmlformats.org/officeDocument/2006/relationships/hyperlink" Target="#'Monthly Cash Flow'!A1"/></Relationships>
</file>

<file path=xl/drawings/_rels/drawing3.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aily Cash Flow'!A1"/><Relationship Id="rId1" Type="http://schemas.openxmlformats.org/officeDocument/2006/relationships/hyperlink" Target="#Guide!A1"/><Relationship Id="rId4" Type="http://schemas.openxmlformats.org/officeDocument/2006/relationships/hyperlink" Target="#'Monthly Cash Flow'!A1"/></Relationships>
</file>

<file path=xl/drawings/_rels/drawing4.xml.rels><?xml version="1.0" encoding="UTF-8" standalone="yes"?>
<Relationships xmlns="http://schemas.openxmlformats.org/package/2006/relationships"><Relationship Id="rId8" Type="http://schemas.openxmlformats.org/officeDocument/2006/relationships/hyperlink" Target="#Savings!A1"/><Relationship Id="rId3" Type="http://schemas.openxmlformats.org/officeDocument/2006/relationships/chart" Target="../charts/chart3.xml"/><Relationship Id="rId7" Type="http://schemas.openxmlformats.org/officeDocument/2006/relationships/hyperlink" Target="#'Annual Cash Flow'!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iscretionary!A1"/><Relationship Id="rId5" Type="http://schemas.openxmlformats.org/officeDocument/2006/relationships/hyperlink" Target="#Guide!A1"/><Relationship Id="rId10" Type="http://schemas.openxmlformats.org/officeDocument/2006/relationships/hyperlink" Target="#Income!A1"/><Relationship Id="rId4" Type="http://schemas.openxmlformats.org/officeDocument/2006/relationships/chart" Target="../charts/chart4.xml"/><Relationship Id="rId9" Type="http://schemas.openxmlformats.org/officeDocument/2006/relationships/hyperlink" Target="#Expenses!A1"/></Relationships>
</file>

<file path=xl/drawings/_rels/drawing5.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iscretionary!A1"/><Relationship Id="rId1" Type="http://schemas.openxmlformats.org/officeDocument/2006/relationships/hyperlink" Target="#Guide!A1"/><Relationship Id="rId6" Type="http://schemas.openxmlformats.org/officeDocument/2006/relationships/hyperlink" Target="#Income!A1"/><Relationship Id="rId5" Type="http://schemas.openxmlformats.org/officeDocument/2006/relationships/hyperlink" Target="#Expenses!A1"/><Relationship Id="rId4" Type="http://schemas.openxmlformats.org/officeDocument/2006/relationships/hyperlink" Target="#Savings!A1"/></Relationships>
</file>

<file path=xl/drawings/_rels/drawing6.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iscretionary!A1"/><Relationship Id="rId1" Type="http://schemas.openxmlformats.org/officeDocument/2006/relationships/hyperlink" Target="#Guide!A1"/><Relationship Id="rId6" Type="http://schemas.openxmlformats.org/officeDocument/2006/relationships/hyperlink" Target="#Income!A1"/><Relationship Id="rId5" Type="http://schemas.openxmlformats.org/officeDocument/2006/relationships/hyperlink" Target="#Expenses!A1"/><Relationship Id="rId4" Type="http://schemas.openxmlformats.org/officeDocument/2006/relationships/hyperlink" Target="#Savings!A1"/></Relationships>
</file>

<file path=xl/drawings/_rels/drawing7.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iscretionary!A1"/><Relationship Id="rId1" Type="http://schemas.openxmlformats.org/officeDocument/2006/relationships/hyperlink" Target="#Guide!A1"/><Relationship Id="rId6" Type="http://schemas.openxmlformats.org/officeDocument/2006/relationships/hyperlink" Target="#Income!A1"/><Relationship Id="rId5" Type="http://schemas.openxmlformats.org/officeDocument/2006/relationships/hyperlink" Target="#Expenses!A1"/><Relationship Id="rId4" Type="http://schemas.openxmlformats.org/officeDocument/2006/relationships/hyperlink" Target="#Savings!A1"/></Relationships>
</file>

<file path=xl/drawings/_rels/drawing8.xml.rels><?xml version="1.0" encoding="UTF-8" standalone="yes"?>
<Relationships xmlns="http://schemas.openxmlformats.org/package/2006/relationships"><Relationship Id="rId3" Type="http://schemas.openxmlformats.org/officeDocument/2006/relationships/hyperlink" Target="#'Annual Cash Flow'!A1"/><Relationship Id="rId2" Type="http://schemas.openxmlformats.org/officeDocument/2006/relationships/hyperlink" Target="#Discretionary!A1"/><Relationship Id="rId1" Type="http://schemas.openxmlformats.org/officeDocument/2006/relationships/hyperlink" Target="#Guide!A1"/><Relationship Id="rId6" Type="http://schemas.openxmlformats.org/officeDocument/2006/relationships/hyperlink" Target="#Income!A1"/><Relationship Id="rId5" Type="http://schemas.openxmlformats.org/officeDocument/2006/relationships/hyperlink" Target="#Expenses!A1"/><Relationship Id="rId4" Type="http://schemas.openxmlformats.org/officeDocument/2006/relationships/hyperlink" Target="#Savings!A1"/></Relationships>
</file>

<file path=xl/drawings/drawing1.xml><?xml version="1.0" encoding="utf-8"?>
<xdr:wsDr xmlns:xdr="http://schemas.openxmlformats.org/drawingml/2006/spreadsheetDrawing" xmlns:a="http://schemas.openxmlformats.org/drawingml/2006/main">
  <xdr:twoCellAnchor editAs="absolute">
    <xdr:from>
      <xdr:col>12</xdr:col>
      <xdr:colOff>353568</xdr:colOff>
      <xdr:row>0</xdr:row>
      <xdr:rowOff>57150</xdr:rowOff>
    </xdr:from>
    <xdr:to>
      <xdr:col>14</xdr:col>
      <xdr:colOff>9144</xdr:colOff>
      <xdr:row>0</xdr:row>
      <xdr:rowOff>496062</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xmlns="" id="{00000000-0008-0000-0000-000002000000}"/>
            </a:ext>
          </a:extLst>
        </xdr:cNvPr>
        <xdr:cNvSpPr/>
      </xdr:nvSpPr>
      <xdr:spPr>
        <a:xfrm>
          <a:off x="11640693"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GUIDE</a:t>
          </a:r>
        </a:p>
      </xdr:txBody>
    </xdr:sp>
    <xdr:clientData fPrintsWithSheet="0"/>
  </xdr:twoCellAnchor>
  <xdr:twoCellAnchor editAs="absolute">
    <xdr:from>
      <xdr:col>7</xdr:col>
      <xdr:colOff>2011146</xdr:colOff>
      <xdr:row>0</xdr:row>
      <xdr:rowOff>56768</xdr:rowOff>
    </xdr:from>
    <xdr:to>
      <xdr:col>9</xdr:col>
      <xdr:colOff>476097</xdr:colOff>
      <xdr:row>0</xdr:row>
      <xdr:rowOff>495680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xmlns="" id="{00000000-0008-0000-0000-000004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DAILY</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10</xdr:col>
      <xdr:colOff>525094</xdr:colOff>
      <xdr:row>0</xdr:row>
      <xdr:rowOff>57150</xdr:rowOff>
    </xdr:from>
    <xdr:to>
      <xdr:col>12</xdr:col>
      <xdr:colOff>285445</xdr:colOff>
      <xdr:row>0</xdr:row>
      <xdr:rowOff>496062</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xmlns="" id="{00000000-0008-0000-0000-000006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9</xdr:col>
      <xdr:colOff>544220</xdr:colOff>
      <xdr:row>0</xdr:row>
      <xdr:rowOff>57150</xdr:rowOff>
    </xdr:from>
    <xdr:to>
      <xdr:col>10</xdr:col>
      <xdr:colOff>456971</xdr:colOff>
      <xdr:row>0</xdr:row>
      <xdr:rowOff>496062</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xmlns="" id="{00000000-0008-0000-0000-000007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MONTHLY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1371600</xdr:colOff>
      <xdr:row>2</xdr:row>
      <xdr:rowOff>0</xdr:rowOff>
    </xdr:to>
    <xdr:sp macro="" textlink="">
      <xdr:nvSpPr>
        <xdr:cNvPr id="3" name="Round Same Side Corner Rectangle 2" descr="Rounded rectangle">
          <a:extLst>
            <a:ext uri="{FF2B5EF4-FFF2-40B4-BE49-F238E27FC236}">
              <a16:creationId xmlns:a16="http://schemas.microsoft.com/office/drawing/2014/main" xmlns="" id="{00000000-0008-0000-0100-000003000000}"/>
            </a:ext>
          </a:extLst>
        </xdr:cNvPr>
        <xdr:cNvSpPr/>
      </xdr:nvSpPr>
      <xdr:spPr>
        <a:xfrm>
          <a:off x="152400" y="552450"/>
          <a:ext cx="4248150" cy="552450"/>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534543</xdr:colOff>
      <xdr:row>0</xdr:row>
      <xdr:rowOff>57150</xdr:rowOff>
    </xdr:from>
    <xdr:to>
      <xdr:col>11</xdr:col>
      <xdr:colOff>285369</xdr:colOff>
      <xdr:row>0</xdr:row>
      <xdr:rowOff>496062</xdr:rowOff>
    </xdr:to>
    <xdr:sp macro="" textlink="">
      <xdr:nvSpPr>
        <xdr:cNvPr id="10" name="Rounded Rectangle 9">
          <a:hlinkClick xmlns:r="http://schemas.openxmlformats.org/officeDocument/2006/relationships" r:id="rId1"/>
          <a:extLst>
            <a:ext uri="{FF2B5EF4-FFF2-40B4-BE49-F238E27FC236}">
              <a16:creationId xmlns:a16="http://schemas.microsoft.com/office/drawing/2014/main" xmlns="" id="{00000000-0008-0000-0100-00000A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744321</xdr:colOff>
      <xdr:row>0</xdr:row>
      <xdr:rowOff>56768</xdr:rowOff>
    </xdr:from>
    <xdr:to>
      <xdr:col>7</xdr:col>
      <xdr:colOff>657072</xdr:colOff>
      <xdr:row>0</xdr:row>
      <xdr:rowOff>495680</xdr:rowOff>
    </xdr:to>
    <xdr:sp macro="" textlink="">
      <xdr:nvSpPr>
        <xdr:cNvPr id="11" name="Rounded Rectangle 10">
          <a:hlinkClick xmlns:r="http://schemas.openxmlformats.org/officeDocument/2006/relationships" r:id="rId2"/>
          <a:extLst>
            <a:ext uri="{FF2B5EF4-FFF2-40B4-BE49-F238E27FC236}">
              <a16:creationId xmlns:a16="http://schemas.microsoft.com/office/drawing/2014/main" xmlns="" id="{00000000-0008-0000-0100-00000B000000}"/>
            </a:ext>
          </a:extLst>
        </xdr:cNvPr>
        <xdr:cNvSpPr/>
      </xdr:nvSpPr>
      <xdr:spPr>
        <a:xfrm>
          <a:off x="7897596"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DAILY</a:t>
          </a:r>
          <a:br>
            <a:rPr lang="en-US" sz="900">
              <a:solidFill>
                <a:schemeClr val="accent1">
                  <a:lumMod val="40000"/>
                  <a:lumOff val="60000"/>
                </a:schemeClr>
              </a:solidFill>
              <a:latin typeface="+mn-lt"/>
            </a:rPr>
          </a:br>
          <a:r>
            <a:rPr lang="en-US" sz="900">
              <a:solidFill>
                <a:schemeClr val="accent1">
                  <a:lumMod val="40000"/>
                  <a:lumOff val="60000"/>
                </a:schemeClr>
              </a:solidFill>
              <a:latin typeface="+mn-lt"/>
            </a:rPr>
            <a:t>CASH FLOW</a:t>
          </a:r>
        </a:p>
      </xdr:txBody>
    </xdr:sp>
    <xdr:clientData fPrintsWithSheet="0"/>
  </xdr:twoCellAnchor>
  <xdr:twoCellAnchor editAs="absolute">
    <xdr:from>
      <xdr:col>8</xdr:col>
      <xdr:colOff>706069</xdr:colOff>
      <xdr:row>0</xdr:row>
      <xdr:rowOff>57150</xdr:rowOff>
    </xdr:from>
    <xdr:to>
      <xdr:col>10</xdr:col>
      <xdr:colOff>466420</xdr:colOff>
      <xdr:row>0</xdr:row>
      <xdr:rowOff>496062</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xmlns="" id="{00000000-0008-0000-0100-00000C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endParaRPr lang="en-US" sz="900" baseline="0">
            <a:solidFill>
              <a:schemeClr val="tx2">
                <a:lumMod val="10000"/>
                <a:lumOff val="90000"/>
              </a:schemeClr>
            </a:solidFill>
            <a:latin typeface="+mn-lt"/>
          </a:endParaRP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725195</xdr:colOff>
      <xdr:row>0</xdr:row>
      <xdr:rowOff>57150</xdr:rowOff>
    </xdr:from>
    <xdr:to>
      <xdr:col>8</xdr:col>
      <xdr:colOff>637946</xdr:colOff>
      <xdr:row>0</xdr:row>
      <xdr:rowOff>496062</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xmlns="" id="{00000000-0008-0000-0100-00000D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MONTHLY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276225</xdr:colOff>
      <xdr:row>2</xdr:row>
      <xdr:rowOff>0</xdr:rowOff>
    </xdr:to>
    <xdr:sp macro="" textlink="">
      <xdr:nvSpPr>
        <xdr:cNvPr id="6" name="Round Same Side Corner Rectangle 5" descr="Rounded rectangle">
          <a:extLst>
            <a:ext uri="{FF2B5EF4-FFF2-40B4-BE49-F238E27FC236}">
              <a16:creationId xmlns:a16="http://schemas.microsoft.com/office/drawing/2014/main" xmlns="" id="{00000000-0008-0000-0200-000006000000}"/>
            </a:ext>
          </a:extLst>
        </xdr:cNvPr>
        <xdr:cNvSpPr/>
      </xdr:nvSpPr>
      <xdr:spPr>
        <a:xfrm>
          <a:off x="152400" y="552450"/>
          <a:ext cx="4248150" cy="552450"/>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9</xdr:col>
      <xdr:colOff>1182243</xdr:colOff>
      <xdr:row>0</xdr:row>
      <xdr:rowOff>57150</xdr:rowOff>
    </xdr:from>
    <xdr:to>
      <xdr:col>10</xdr:col>
      <xdr:colOff>1094994</xdr:colOff>
      <xdr:row>0</xdr:row>
      <xdr:rowOff>496062</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xmlns="" id="{00000000-0008-0000-0200-000003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1239621</xdr:colOff>
      <xdr:row>0</xdr:row>
      <xdr:rowOff>56768</xdr:rowOff>
    </xdr:from>
    <xdr:to>
      <xdr:col>7</xdr:col>
      <xdr:colOff>1152372</xdr:colOff>
      <xdr:row>0</xdr:row>
      <xdr:rowOff>495680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xmlns="" id="{00000000-0008-0000-0200-000004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DAILY</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8</xdr:col>
      <xdr:colOff>1201369</xdr:colOff>
      <xdr:row>0</xdr:row>
      <xdr:rowOff>57150</xdr:rowOff>
    </xdr:from>
    <xdr:to>
      <xdr:col>9</xdr:col>
      <xdr:colOff>1114120</xdr:colOff>
      <xdr:row>0</xdr:row>
      <xdr:rowOff>496062</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xmlns="" id="{00000000-0008-0000-0200-000005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1220495</xdr:colOff>
      <xdr:row>0</xdr:row>
      <xdr:rowOff>57150</xdr:rowOff>
    </xdr:from>
    <xdr:to>
      <xdr:col>8</xdr:col>
      <xdr:colOff>1133246</xdr:colOff>
      <xdr:row>0</xdr:row>
      <xdr:rowOff>496062</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xmlns="" id="{00000000-0008-0000-0200-000007000000}"/>
            </a:ext>
          </a:extLst>
        </xdr:cNvPr>
        <xdr:cNvSpPr/>
      </xdr:nvSpPr>
      <xdr:spPr>
        <a:xfrm>
          <a:off x="9145295"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MONTHLY </a:t>
          </a:r>
          <a:br>
            <a:rPr lang="en-US" sz="900">
              <a:solidFill>
                <a:schemeClr val="accent1">
                  <a:lumMod val="40000"/>
                  <a:lumOff val="60000"/>
                </a:schemeClr>
              </a:solidFill>
              <a:latin typeface="+mn-lt"/>
            </a:rPr>
          </a:br>
          <a:r>
            <a:rPr lang="en-US" sz="900">
              <a:solidFill>
                <a:schemeClr val="accent1">
                  <a:lumMod val="40000"/>
                  <a:lumOff val="60000"/>
                </a:schemeClr>
              </a:solidFill>
              <a:latin typeface="+mn-lt"/>
            </a:rPr>
            <a:t>CASH FLOW</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3176</xdr:rowOff>
    </xdr:from>
    <xdr:to>
      <xdr:col>5</xdr:col>
      <xdr:colOff>0</xdr:colOff>
      <xdr:row>2</xdr:row>
      <xdr:rowOff>0</xdr:rowOff>
    </xdr:to>
    <xdr:sp macro="" textlink="">
      <xdr:nvSpPr>
        <xdr:cNvPr id="2" name="Round Same Side Corner Rectangle 18" descr="Rounded rectangle">
          <a:extLst>
            <a:ext uri="{FF2B5EF4-FFF2-40B4-BE49-F238E27FC236}">
              <a16:creationId xmlns:a16="http://schemas.microsoft.com/office/drawing/2014/main" xmlns="" id="{00000000-0008-0000-0300-000002000000}"/>
            </a:ext>
          </a:extLst>
        </xdr:cNvPr>
        <xdr:cNvSpPr/>
      </xdr:nvSpPr>
      <xdr:spPr>
        <a:xfrm>
          <a:off x="152400" y="555626"/>
          <a:ext cx="4029075" cy="549274"/>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latin typeface="Cambria" panose="02040503050406030204" pitchFamily="18" charset="0"/>
            <a:ea typeface="Cambria" panose="02040503050406030204" pitchFamily="18" charset="0"/>
          </a:endParaRPr>
        </a:p>
      </xdr:txBody>
    </xdr:sp>
    <xdr:clientData/>
  </xdr:twoCellAnchor>
  <xdr:twoCellAnchor>
    <xdr:from>
      <xdr:col>1</xdr:col>
      <xdr:colOff>0</xdr:colOff>
      <xdr:row>5</xdr:row>
      <xdr:rowOff>0</xdr:rowOff>
    </xdr:from>
    <xdr:to>
      <xdr:col>4</xdr:col>
      <xdr:colOff>0</xdr:colOff>
      <xdr:row>6</xdr:row>
      <xdr:rowOff>0</xdr:rowOff>
    </xdr:to>
    <xdr:graphicFrame macro="">
      <xdr:nvGraphicFramePr>
        <xdr:cNvPr id="4" name="Chart 3" descr="Pivot bar chart showing income from various sources">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12</xdr:col>
      <xdr:colOff>0</xdr:colOff>
      <xdr:row>6</xdr:row>
      <xdr:rowOff>0</xdr:rowOff>
    </xdr:to>
    <xdr:graphicFrame macro="">
      <xdr:nvGraphicFramePr>
        <xdr:cNvPr id="8" name="Chart 7" descr="Pivot bar chart showing discretionary expenses">
          <a:extLst>
            <a:ext uri="{FF2B5EF4-FFF2-40B4-BE49-F238E27FC236}">
              <a16:creationId xmlns:a16="http://schemas.microsoft.com/office/drawing/2014/main" xmlns=""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xdr:row>
      <xdr:rowOff>0</xdr:rowOff>
    </xdr:from>
    <xdr:to>
      <xdr:col>8</xdr:col>
      <xdr:colOff>0</xdr:colOff>
      <xdr:row>6</xdr:row>
      <xdr:rowOff>0</xdr:rowOff>
    </xdr:to>
    <xdr:graphicFrame macro="">
      <xdr:nvGraphicFramePr>
        <xdr:cNvPr id="9" name="Chart 8" descr="Pivot bar chart showing discretionary expenses">
          <a:extLst>
            <a:ext uri="{FF2B5EF4-FFF2-40B4-BE49-F238E27FC236}">
              <a16:creationId xmlns:a16="http://schemas.microsoft.com/office/drawing/2014/main" xmlns=""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xdr:row>
      <xdr:rowOff>428624</xdr:rowOff>
    </xdr:from>
    <xdr:to>
      <xdr:col>16</xdr:col>
      <xdr:colOff>0</xdr:colOff>
      <xdr:row>5</xdr:row>
      <xdr:rowOff>4314824</xdr:rowOff>
    </xdr:to>
    <xdr:graphicFrame macro="">
      <xdr:nvGraphicFramePr>
        <xdr:cNvPr id="10" name="Chart 9" descr="Pivot bar chart showing savings and investments">
          <a:extLst>
            <a:ext uri="{FF2B5EF4-FFF2-40B4-BE49-F238E27FC236}">
              <a16:creationId xmlns:a16="http://schemas.microsoft.com/office/drawing/2014/main" xmlns=""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896493</xdr:colOff>
      <xdr:row>0</xdr:row>
      <xdr:rowOff>57150</xdr:rowOff>
    </xdr:from>
    <xdr:to>
      <xdr:col>13</xdr:col>
      <xdr:colOff>580644</xdr:colOff>
      <xdr:row>0</xdr:row>
      <xdr:rowOff>496062</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xmlns="" id="{00000000-0008-0000-0300-000007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7</xdr:col>
      <xdr:colOff>1182471</xdr:colOff>
      <xdr:row>0</xdr:row>
      <xdr:rowOff>56768</xdr:rowOff>
    </xdr:from>
    <xdr:to>
      <xdr:col>9</xdr:col>
      <xdr:colOff>866622</xdr:colOff>
      <xdr:row>0</xdr:row>
      <xdr:rowOff>495680</xdr:rowOff>
    </xdr:to>
    <xdr:sp macro="" textlink="">
      <xdr:nvSpPr>
        <xdr:cNvPr id="11" name="Rounded Rectangle 10">
          <a:hlinkClick xmlns:r="http://schemas.openxmlformats.org/officeDocument/2006/relationships" r:id="rId6"/>
          <a:extLst>
            <a:ext uri="{FF2B5EF4-FFF2-40B4-BE49-F238E27FC236}">
              <a16:creationId xmlns:a16="http://schemas.microsoft.com/office/drawing/2014/main" xmlns="" id="{00000000-0008-0000-0300-00000B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10</xdr:col>
      <xdr:colOff>915619</xdr:colOff>
      <xdr:row>0</xdr:row>
      <xdr:rowOff>57150</xdr:rowOff>
    </xdr:from>
    <xdr:to>
      <xdr:col>11</xdr:col>
      <xdr:colOff>828370</xdr:colOff>
      <xdr:row>0</xdr:row>
      <xdr:rowOff>496062</xdr:rowOff>
    </xdr:to>
    <xdr:sp macro="" textlink="">
      <xdr:nvSpPr>
        <xdr:cNvPr id="12" name="Rounded Rectangle 11">
          <a:hlinkClick xmlns:r="http://schemas.openxmlformats.org/officeDocument/2006/relationships" r:id="rId7"/>
          <a:extLst>
            <a:ext uri="{FF2B5EF4-FFF2-40B4-BE49-F238E27FC236}">
              <a16:creationId xmlns:a16="http://schemas.microsoft.com/office/drawing/2014/main" xmlns="" id="{00000000-0008-0000-0300-00000C000000}"/>
            </a:ext>
          </a:extLst>
        </xdr:cNvPr>
        <xdr:cNvSpPr/>
      </xdr:nvSpPr>
      <xdr:spPr>
        <a:xfrm>
          <a:off x="10392994"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ANNUAL </a:t>
          </a:r>
        </a:p>
        <a:p>
          <a:pPr algn="ctr"/>
          <a:r>
            <a:rPr lang="en-US" sz="900">
              <a:solidFill>
                <a:schemeClr val="accent1">
                  <a:lumMod val="40000"/>
                  <a:lumOff val="60000"/>
                </a:schemeClr>
              </a:solidFill>
              <a:latin typeface="+mn-lt"/>
            </a:rPr>
            <a:t>CASH FLOW</a:t>
          </a:r>
        </a:p>
      </xdr:txBody>
    </xdr:sp>
    <xdr:clientData fPrintsWithSheet="0"/>
  </xdr:twoCellAnchor>
  <xdr:twoCellAnchor editAs="absolute">
    <xdr:from>
      <xdr:col>9</xdr:col>
      <xdr:colOff>934745</xdr:colOff>
      <xdr:row>0</xdr:row>
      <xdr:rowOff>57150</xdr:rowOff>
    </xdr:from>
    <xdr:to>
      <xdr:col>10</xdr:col>
      <xdr:colOff>847496</xdr:colOff>
      <xdr:row>0</xdr:row>
      <xdr:rowOff>496062</xdr:rowOff>
    </xdr:to>
    <xdr:sp macro="" textlink="">
      <xdr:nvSpPr>
        <xdr:cNvPr id="13" name="Rounded Rectangle 12">
          <a:hlinkClick xmlns:r="http://schemas.openxmlformats.org/officeDocument/2006/relationships" r:id="rId8"/>
          <a:extLst>
            <a:ext uri="{FF2B5EF4-FFF2-40B4-BE49-F238E27FC236}">
              <a16:creationId xmlns:a16="http://schemas.microsoft.com/office/drawing/2014/main" xmlns="" id="{00000000-0008-0000-0300-00000D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6</xdr:col>
      <xdr:colOff>1201597</xdr:colOff>
      <xdr:row>0</xdr:row>
      <xdr:rowOff>56768</xdr:rowOff>
    </xdr:from>
    <xdr:to>
      <xdr:col>7</xdr:col>
      <xdr:colOff>1114348</xdr:colOff>
      <xdr:row>0</xdr:row>
      <xdr:rowOff>495680</xdr:rowOff>
    </xdr:to>
    <xdr:sp macro="" textlink="">
      <xdr:nvSpPr>
        <xdr:cNvPr id="14" name="Rounded Rectangle 13">
          <a:hlinkClick xmlns:r="http://schemas.openxmlformats.org/officeDocument/2006/relationships" r:id="rId9"/>
          <a:extLst>
            <a:ext uri="{FF2B5EF4-FFF2-40B4-BE49-F238E27FC236}">
              <a16:creationId xmlns:a16="http://schemas.microsoft.com/office/drawing/2014/main" xmlns="" id="{00000000-0008-0000-0300-00000E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5</xdr:col>
      <xdr:colOff>1219200</xdr:colOff>
      <xdr:row>0</xdr:row>
      <xdr:rowOff>56768</xdr:rowOff>
    </xdr:from>
    <xdr:to>
      <xdr:col>6</xdr:col>
      <xdr:colOff>1131951</xdr:colOff>
      <xdr:row>0</xdr:row>
      <xdr:rowOff>495680</xdr:rowOff>
    </xdr:to>
    <xdr:sp macro="" textlink="">
      <xdr:nvSpPr>
        <xdr:cNvPr id="16" name="Rounded Rectangle 15">
          <a:hlinkClick xmlns:r="http://schemas.openxmlformats.org/officeDocument/2006/relationships" r:id="rId10"/>
          <a:extLst>
            <a:ext uri="{FF2B5EF4-FFF2-40B4-BE49-F238E27FC236}">
              <a16:creationId xmlns:a16="http://schemas.microsoft.com/office/drawing/2014/main" xmlns="" id="{00000000-0008-0000-0300-000010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1</xdr:row>
      <xdr:rowOff>0</xdr:rowOff>
    </xdr:from>
    <xdr:to>
      <xdr:col>4</xdr:col>
      <xdr:colOff>361950</xdr:colOff>
      <xdr:row>2</xdr:row>
      <xdr:rowOff>0</xdr:rowOff>
    </xdr:to>
    <xdr:sp macro="" textlink="">
      <xdr:nvSpPr>
        <xdr:cNvPr id="2" name="Round Same Side Corner Rectangle 18" descr="Rounded rectangle">
          <a:extLst>
            <a:ext uri="{FF2B5EF4-FFF2-40B4-BE49-F238E27FC236}">
              <a16:creationId xmlns:a16="http://schemas.microsoft.com/office/drawing/2014/main" xmlns="" id="{00000000-0008-0000-0400-000002000000}"/>
            </a:ext>
          </a:extLst>
        </xdr:cNvPr>
        <xdr:cNvSpPr/>
      </xdr:nvSpPr>
      <xdr:spPr>
        <a:xfrm>
          <a:off x="171450" y="558800"/>
          <a:ext cx="4838700" cy="55880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5" name="Rounded Rectangle 14">
          <a:hlinkClick xmlns:r="http://schemas.openxmlformats.org/officeDocument/2006/relationships" r:id="rId1"/>
          <a:extLst>
            <a:ext uri="{FF2B5EF4-FFF2-40B4-BE49-F238E27FC236}">
              <a16:creationId xmlns:a16="http://schemas.microsoft.com/office/drawing/2014/main" xmlns="" id="{00000000-0008-0000-0400-00000F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xmlns="" id="{00000000-0008-0000-0400-000010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7" name="Rounded Rectangle 16">
          <a:hlinkClick xmlns:r="http://schemas.openxmlformats.org/officeDocument/2006/relationships" r:id="rId3"/>
          <a:extLst>
            <a:ext uri="{FF2B5EF4-FFF2-40B4-BE49-F238E27FC236}">
              <a16:creationId xmlns:a16="http://schemas.microsoft.com/office/drawing/2014/main" xmlns="" id="{00000000-0008-0000-0400-000011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8" name="Rounded Rectangle 17">
          <a:hlinkClick xmlns:r="http://schemas.openxmlformats.org/officeDocument/2006/relationships" r:id="rId4"/>
          <a:extLst>
            <a:ext uri="{FF2B5EF4-FFF2-40B4-BE49-F238E27FC236}">
              <a16:creationId xmlns:a16="http://schemas.microsoft.com/office/drawing/2014/main" xmlns="" id="{00000000-0008-0000-0400-000012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19" name="Rounded Rectangle 18">
          <a:hlinkClick xmlns:r="http://schemas.openxmlformats.org/officeDocument/2006/relationships" r:id="rId5"/>
          <a:extLst>
            <a:ext uri="{FF2B5EF4-FFF2-40B4-BE49-F238E27FC236}">
              <a16:creationId xmlns:a16="http://schemas.microsoft.com/office/drawing/2014/main" xmlns="" id="{00000000-0008-0000-0400-000013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1" name="Rounded Rectangle 20">
          <a:hlinkClick xmlns:r="http://schemas.openxmlformats.org/officeDocument/2006/relationships" r:id="rId6"/>
          <a:extLst>
            <a:ext uri="{FF2B5EF4-FFF2-40B4-BE49-F238E27FC236}">
              <a16:creationId xmlns:a16="http://schemas.microsoft.com/office/drawing/2014/main" xmlns="" id="{00000000-0008-0000-0400-000015000000}"/>
            </a:ext>
          </a:extLst>
        </xdr:cNvPr>
        <xdr:cNvSpPr/>
      </xdr:nvSpPr>
      <xdr:spPr>
        <a:xfrm>
          <a:off x="5400675"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INCOME</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352425</xdr:colOff>
      <xdr:row>2</xdr:row>
      <xdr:rowOff>0</xdr:rowOff>
    </xdr:to>
    <xdr:sp macro="" textlink="">
      <xdr:nvSpPr>
        <xdr:cNvPr id="4" name="Round Same Side Corner Rectangle 18" descr="Rounded rectangle">
          <a:extLst>
            <a:ext uri="{FF2B5EF4-FFF2-40B4-BE49-F238E27FC236}">
              <a16:creationId xmlns:a16="http://schemas.microsoft.com/office/drawing/2014/main" xmlns="" id="{00000000-0008-0000-0500-000004000000}"/>
            </a:ext>
          </a:extLst>
        </xdr:cNvPr>
        <xdr:cNvSpPr/>
      </xdr:nvSpPr>
      <xdr:spPr>
        <a:xfrm>
          <a:off x="152400" y="552450"/>
          <a:ext cx="4667250" cy="55245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xmlns="" id="{00000000-0008-0000-05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xmlns="" id="{00000000-0008-0000-05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xmlns="" id="{00000000-0008-0000-05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xmlns="" id="{00000000-0008-0000-05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xmlns="" id="{00000000-0008-0000-05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xmlns="" id="{00000000-0008-0000-05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352425</xdr:colOff>
      <xdr:row>2</xdr:row>
      <xdr:rowOff>0</xdr:rowOff>
    </xdr:to>
    <xdr:sp macro="" textlink="">
      <xdr:nvSpPr>
        <xdr:cNvPr id="4" name="Round Same Side Corner Rectangle 18" descr="Rounded rectangle">
          <a:extLst>
            <a:ext uri="{FF2B5EF4-FFF2-40B4-BE49-F238E27FC236}">
              <a16:creationId xmlns:a16="http://schemas.microsoft.com/office/drawing/2014/main" xmlns="" id="{00000000-0008-0000-0600-000004000000}"/>
            </a:ext>
          </a:extLst>
        </xdr:cNvPr>
        <xdr:cNvSpPr/>
      </xdr:nvSpPr>
      <xdr:spPr>
        <a:xfrm>
          <a:off x="152400" y="552450"/>
          <a:ext cx="4667250" cy="55245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xmlns="" id="{00000000-0008-0000-06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xmlns="" id="{00000000-0008-0000-06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xmlns="" id="{00000000-0008-0000-06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xmlns="" id="{00000000-0008-0000-06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xmlns="" id="{00000000-0008-0000-06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xmlns="" id="{00000000-0008-0000-06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352425</xdr:colOff>
      <xdr:row>2</xdr:row>
      <xdr:rowOff>0</xdr:rowOff>
    </xdr:to>
    <xdr:sp macro="" textlink="">
      <xdr:nvSpPr>
        <xdr:cNvPr id="4" name="Round Same Side Corner Rectangle 18" descr="Rounded rectangle">
          <a:extLst>
            <a:ext uri="{FF2B5EF4-FFF2-40B4-BE49-F238E27FC236}">
              <a16:creationId xmlns:a16="http://schemas.microsoft.com/office/drawing/2014/main" xmlns="" id="{00000000-0008-0000-0700-000004000000}"/>
            </a:ext>
          </a:extLst>
        </xdr:cNvPr>
        <xdr:cNvSpPr/>
      </xdr:nvSpPr>
      <xdr:spPr>
        <a:xfrm>
          <a:off x="152400" y="552450"/>
          <a:ext cx="4667250" cy="55245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xmlns="" id="{00000000-0008-0000-07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xmlns="" id="{00000000-0008-0000-07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xmlns="" id="{00000000-0008-0000-07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xmlns="" id="{00000000-0008-0000-07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xmlns="" id="{00000000-0008-0000-07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xmlns="" id="{00000000-0008-0000-07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183.77229270833" backgroundQuery="1" createdVersion="6" refreshedVersion="5" minRefreshableVersion="3" recordCount="0" supportSubquery="1" supportAdvancedDrill="1">
  <cacheSource type="external" connectionId="1"/>
  <cacheFields count="2">
    <cacheField name="[Savings].[Savings].[Savings]" caption="Savings" numFmtId="0" hierarchy="9" level="1">
      <sharedItems count="5">
        <s v="401(k)/Etc"/>
        <s v="Cash Reserves"/>
        <s v="Other 1"/>
        <s v="Other 2"/>
        <s v="Savings/Investment"/>
      </sharedItems>
    </cacheField>
    <cacheField name="[Measures].[Sum of Annual 4]" caption="Sum of Annual 4" numFmtId="0" hierarchy="21"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2" memberValueDatatype="130" unbalanced="0">
      <fieldsUsage count="2">
        <fieldUsage x="-1"/>
        <fieldUsage x="0"/>
      </fieldsUsage>
    </cacheHierarchy>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183.772295254632" backgroundQuery="1" createdVersion="6" refreshedVersion="5" minRefreshableVersion="3" recordCount="0" supportSubquery="1" supportAdvancedDrill="1">
  <cacheSource type="external" connectionId="1"/>
  <cacheFields count="2">
    <cacheField name="[Income].[Income].[Income]" caption="Income" numFmtId="0" hierarchy="6" level="1">
      <sharedItems count="6">
        <s v="Commissions/bonus"/>
        <s v="Other 1"/>
        <s v="Other 2"/>
        <s v="Other 3"/>
        <s v="Other 4"/>
        <s v="Salary"/>
      </sharedItems>
    </cacheField>
    <cacheField name="[Measures].[Sum of Annual]" caption="Sum of Annual" numFmtId="0" hierarchy="17"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2" memberValueDatatype="130" unbalanced="0">
      <fieldsUsage count="2">
        <fieldUsage x="-1"/>
        <fieldUsage x="0"/>
      </fieldsUsage>
    </cacheHierarchy>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183.772298032411" backgroundQuery="1" createdVersion="6" refreshedVersion="5" minRefreshableVersion="3" recordCount="0" supportSubquery="1" supportAdvancedDrill="1">
  <cacheSource type="external" connectionId="1"/>
  <cacheFields count="2">
    <cacheField name="[Expenses].[Expenses].[Expenses]" caption="Expenses" numFmtId="0" hierarchy="3" level="1">
      <sharedItems count="18">
        <s v="Clothing"/>
        <s v="Disability Premiums"/>
        <s v="Electricity"/>
        <s v="Federal/SS/Medicare"/>
        <s v="Food"/>
        <s v="Garbage"/>
        <s v="Gas"/>
        <s v="Insurance"/>
        <s v="Internet"/>
        <s v="Medical/Dental/Rx"/>
        <s v="Mortgage/Rent"/>
        <s v="Other 1"/>
        <s v="Other 2"/>
        <s v="Phone"/>
        <s v="State Income Tax"/>
        <s v="Vehicle Payments"/>
        <s v="Vehicle Tax/Fees"/>
        <s v="Water/Sewer"/>
      </sharedItems>
    </cacheField>
    <cacheField name="[Measures].[Sum of Annual 3]" caption="Sum of Annual 3" numFmtId="0" hierarchy="20"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2" memberValueDatatype="130" unbalanced="0">
      <fieldsUsage count="2">
        <fieldUsage x="-1"/>
        <fieldUsage x="0"/>
      </fieldsUsage>
    </cacheHierarchy>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183.772300462966" backgroundQuery="1" createdVersion="6" refreshedVersion="5" minRefreshableVersion="3" recordCount="0" supportSubquery="1" supportAdvancedDrill="1">
  <cacheSource type="external" connectionId="1"/>
  <cacheFields count="2">
    <cacheField name="[Discretionary].[Expenses].[Expenses]" caption="Expenses" numFmtId="0" level="1">
      <sharedItems count="11">
        <s v="Charity"/>
        <s v="Club/Memberships"/>
        <s v="Dining"/>
        <s v="Entertainment"/>
        <s v="Gifts"/>
        <s v="Home Improvements"/>
        <s v="Other 1"/>
        <s v="Other 2"/>
        <s v="Personal Care"/>
        <s v="Shopping"/>
        <s v="Travel"/>
      </sharedItems>
    </cacheField>
    <cacheField name="[Measures].[Sum of Annual 2]" caption="Sum of Annual 2" numFmtId="0" hierarchy="18" level="32767"/>
  </cacheFields>
  <cacheHierarchies count="22">
    <cacheHierarchy uniqueName="[Discretionary].[Expenses]" caption="Expenses" attribute="1" defaultMemberUniqueName="[Discretionary].[Expenses].[All]" allUniqueName="[Discretionary].[Expenses].[All]" dimensionUniqueName="[Discretionary]" displayFolder="" count="2" memberValueDatatype="130" unbalanced="0">
      <fieldsUsage count="2">
        <fieldUsage x="-1"/>
        <fieldUsage x="0"/>
      </fieldsUsage>
    </cacheHierarchy>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VT_Expenses2" cacheId="15"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1">
  <location ref="X10:Y22" firstHeaderRow="1" firstDataRow="1" firstDataCol="1"/>
  <pivotFields count="2">
    <pivotField axis="axisRow" allDrilled="1" showAll="0" sortType="a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6"/>
    </i>
    <i>
      <x v="1"/>
    </i>
    <i>
      <x v="8"/>
    </i>
    <i>
      <x v="4"/>
    </i>
    <i>
      <x/>
    </i>
    <i>
      <x v="3"/>
    </i>
    <i>
      <x v="2"/>
    </i>
    <i>
      <x v="9"/>
    </i>
    <i>
      <x v="10"/>
    </i>
    <i>
      <x v="5"/>
    </i>
    <i t="grand">
      <x/>
    </i>
  </rowItems>
  <colItems count="1">
    <i/>
  </colItems>
  <dataFields count="1">
    <dataField name="Sum of Annual" fld="1" baseField="0" baseItem="6" numFmtId="169"/>
  </dataFields>
  <chartFormats count="1">
    <chartFormat chart="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Discretionary">
        <x15:activeTabTopLevelEntity name="[Discretionar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VT_Income" cacheId="9"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1">
  <location ref="R10:S17"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2"/>
    </i>
    <i>
      <x v="3"/>
    </i>
    <i>
      <x v="4"/>
    </i>
    <i>
      <x/>
    </i>
    <i>
      <x v="1"/>
    </i>
    <i>
      <x v="5"/>
    </i>
    <i t="grand">
      <x/>
    </i>
  </rowItems>
  <colItems count="1">
    <i/>
  </colItems>
  <dataFields count="1">
    <dataField name="Annual Income" fld="1" baseField="0" baseItem="1" numFmtId="169"/>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Income">
        <x15:activeTabTopLevelEntity name="[Incom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VT_Savings" cacheId="6"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1">
  <location ref="AA10:AB16"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2"/>
    </i>
    <i>
      <x v="3"/>
    </i>
    <i>
      <x v="1"/>
    </i>
    <i>
      <x v="4"/>
    </i>
    <i>
      <x/>
    </i>
    <i t="grand">
      <x/>
    </i>
  </rowItems>
  <colItems count="1">
    <i/>
  </colItems>
  <dataFields count="1">
    <dataField name="Sum of Annual" fld="1" baseField="0" baseItem="2" numFmtId="169"/>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Savings">
        <x15:activeTabTopLevelEntity name="[Saving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VT_Expenses1" cacheId="12"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1">
  <location ref="U10:V29" firstHeaderRow="1" firstDataRow="1" firstDataCol="1"/>
  <pivotFields count="2">
    <pivotField axis="axisRow" allDrilled="1" showAll="0" sortType="a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9">
    <i>
      <x v="11"/>
    </i>
    <i>
      <x v="12"/>
    </i>
    <i>
      <x v="5"/>
    </i>
    <i>
      <x v="16"/>
    </i>
    <i>
      <x v="7"/>
    </i>
    <i>
      <x v="8"/>
    </i>
    <i>
      <x v="6"/>
    </i>
    <i>
      <x v="17"/>
    </i>
    <i>
      <x v="13"/>
    </i>
    <i>
      <x v="9"/>
    </i>
    <i>
      <x v="2"/>
    </i>
    <i>
      <x/>
    </i>
    <i>
      <x v="1"/>
    </i>
    <i>
      <x v="14"/>
    </i>
    <i>
      <x v="15"/>
    </i>
    <i>
      <x v="4"/>
    </i>
    <i>
      <x v="3"/>
    </i>
    <i>
      <x v="10"/>
    </i>
    <i t="grand">
      <x/>
    </i>
  </rowItems>
  <colItems count="1">
    <i/>
  </colItems>
  <dataFields count="1">
    <dataField name="Sum of Annual" fld="1" baseField="0" baseItem="7" numFmtId="5"/>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Expenses">
        <x15:activeTabTopLevelEntity name="[Expenses]"/>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2" name="Daily" displayName="Daily" ref="B11:F55" totalsRowCount="1" headerRowDxfId="83" dataDxfId="82" totalsRowDxfId="81">
  <autoFilter ref="B11:F54"/>
  <tableColumns count="5">
    <tableColumn id="1" name="Type" totalsRowLabel="Total" dataDxfId="80" totalsRowDxfId="79" dataCellStyle="Comma"/>
    <tableColumn id="2" name="Description" dataDxfId="78" totalsRowDxfId="77"/>
    <tableColumn id="3" name="Daily" totalsRowFunction="custom" dataDxfId="76" totalsRowDxfId="75">
      <totalsRowFormula>SUMIF(Daily[Type],"Income",Daily[Daily])-SUMIF(Daily[Type],"&lt;&gt;Income",Daily[Daily])</totalsRowFormula>
    </tableColumn>
    <tableColumn id="14" name="Monthly" totalsRowFunction="custom" dataDxfId="74" totalsRowDxfId="73">
      <calculatedColumnFormula>Daily[[#This Row],[Annual]]/12</calculatedColumnFormula>
      <totalsRowFormula>SUMIF(Daily[Type],"Income",Daily[Monthly])-SUMIF(Daily[Type],"&lt;&gt;Income",Daily[Monthly])</totalsRowFormula>
    </tableColumn>
    <tableColumn id="15" name="Annual" totalsRowFunction="custom" dataDxfId="72" totalsRowDxfId="71">
      <calculatedColumnFormula>Daily[[#This Row],[Daily]]*365</calculatedColumnFormula>
      <totalsRowFormula>SUMIF(Daily[Type],"Income",Daily[Annual])-SUMIF(Daily[Type],"&lt;&gt;Income",Daily[Annual])</totalsRowFormula>
    </tableColumn>
  </tableColumns>
  <tableStyleInfo name="Daily Summary" showFirstColumn="0" showLastColumn="0" showRowStripes="1" showColumnStripes="0"/>
  <extLst>
    <ext xmlns:x14="http://schemas.microsoft.com/office/spreadsheetml/2009/9/main" uri="{504A1905-F514-4f6f-8877-14C23A59335A}">
      <x14:table altTextSummary="Select Type, enter description and daily cash, and Monthly and Annual cash flows are automatically calculated in this table"/>
    </ext>
  </extLst>
</table>
</file>

<file path=xl/tables/table2.xml><?xml version="1.0" encoding="utf-8"?>
<table xmlns="http://schemas.openxmlformats.org/spreadsheetml/2006/main" id="11" name="Monthly" displayName="Monthly" ref="B4:P48" totalsRowCount="1" headerRowDxfId="68" dataDxfId="66" totalsRowDxfId="65" headerRowBorderDxfId="67" headerRowCellStyle="Heading 3">
  <autoFilter ref="B4:P47"/>
  <tableColumns count="15">
    <tableColumn id="1" name="Type" totalsRowLabel="Total" dataDxfId="64" totalsRowDxfId="63"/>
    <tableColumn id="2" name="Description" dataDxfId="62" totalsRowDxfId="61"/>
    <tableColumn id="3" name="Jan" totalsRowFunction="custom" dataDxfId="60" totalsRowDxfId="59">
      <totalsRowFormula>SUMIF(Monthly[Type],"Income",Monthly[Jan])-SUMIF(Monthly[Type],"&lt;&gt;Income",Monthly[Jan])</totalsRowFormula>
    </tableColumn>
    <tableColumn id="4" name="Feb" totalsRowFunction="custom" dataDxfId="58" totalsRowDxfId="57">
      <totalsRowFormula>SUMIF(Monthly[Type],"Income",Monthly[Feb])-SUMIF(Monthly[Type],"&lt;&gt;Income",Monthly[Feb])</totalsRowFormula>
    </tableColumn>
    <tableColumn id="5" name="Mar" totalsRowFunction="custom" dataDxfId="56" totalsRowDxfId="55">
      <totalsRowFormula>SUMIF(Monthly[Type],"Income",Monthly[Mar])-SUMIF(Monthly[Type],"&lt;&gt;Income",Monthly[Mar])</totalsRowFormula>
    </tableColumn>
    <tableColumn id="6" name="Apr" totalsRowFunction="custom" dataDxfId="54" totalsRowDxfId="53">
      <totalsRowFormula>SUMIF(Monthly[Type],"Income",Monthly[Apr])-SUMIF(Monthly[Type],"&lt;&gt;Income",Monthly[Apr])</totalsRowFormula>
    </tableColumn>
    <tableColumn id="7" name="May" totalsRowFunction="custom" dataDxfId="52" totalsRowDxfId="51">
      <totalsRowFormula>SUMIF(Monthly[Type],"Income",Monthly[May])-SUMIF(Monthly[Type],"&lt;&gt;Income",Monthly[May])</totalsRowFormula>
    </tableColumn>
    <tableColumn id="8" name="Jun" totalsRowFunction="custom" dataDxfId="50" totalsRowDxfId="49">
      <totalsRowFormula>SUMIF(Monthly[Type],"Income",Monthly[Jun])-SUMIF(Monthly[Type],"&lt;&gt;Income",Monthly[Jun])</totalsRowFormula>
    </tableColumn>
    <tableColumn id="9" name="Jul" totalsRowFunction="custom" dataDxfId="48" totalsRowDxfId="47">
      <totalsRowFormula>SUMIF(Monthly[Type],"Income",Monthly[Jul])-SUMIF(Monthly[Type],"&lt;&gt;Income",Monthly[Jul])</totalsRowFormula>
    </tableColumn>
    <tableColumn id="10" name="Aug" totalsRowFunction="custom" dataDxfId="46" totalsRowDxfId="45">
      <totalsRowFormula>SUMIF(Monthly[Type],"Income",Monthly[Aug])-SUMIF(Monthly[Type],"&lt;&gt;Income",Monthly[Aug])</totalsRowFormula>
    </tableColumn>
    <tableColumn id="11" name="Sep" totalsRowFunction="custom" dataDxfId="44" totalsRowDxfId="43">
      <totalsRowFormula>SUMIF(Monthly[Type],"Income",Monthly[Sep])-SUMIF(Monthly[Type],"&lt;&gt;Income",Monthly[Sep])</totalsRowFormula>
    </tableColumn>
    <tableColumn id="12" name="Oct" totalsRowFunction="custom" dataDxfId="42" totalsRowDxfId="41">
      <totalsRowFormula>SUMIF(Monthly[Type],"Income",Monthly[Oct])-SUMIF(Monthly[Type],"&lt;&gt;Income",Monthly[Oct])</totalsRowFormula>
    </tableColumn>
    <tableColumn id="13" name="Nov" totalsRowFunction="custom" dataDxfId="40" totalsRowDxfId="39">
      <totalsRowFormula>SUMIF(Monthly[Type],"Income",Monthly[Nov])-SUMIF(Monthly[Type],"&lt;&gt;Income",Monthly[Nov])</totalsRowFormula>
    </tableColumn>
    <tableColumn id="14" name="Dec" totalsRowFunction="custom" dataDxfId="38" totalsRowDxfId="37">
      <totalsRowFormula>SUMIF(Monthly[Type],"Income",Monthly[Dec])-SUMIF(Monthly[Type],"&lt;&gt;Income",Monthly[Dec])</totalsRowFormula>
    </tableColumn>
    <tableColumn id="15" name="Total" totalsRowFunction="custom" dataDxfId="36" totalsRowDxfId="35">
      <calculatedColumnFormula>SUM(Monthly[[#This Row],[Jan]:[Dec]])</calculatedColumnFormula>
      <totalsRowFormula>SUMIF(Monthly[Type],"Income",Monthly[Total])-SUMIF(Monthly[Type],"&lt;&gt;Income",Monthly[Total])</totalsRowFormula>
    </tableColumn>
  </tableColumns>
  <tableStyleInfo name="Monthly Cash Flow" showFirstColumn="0" showLastColumn="0" showRowStripes="1" showColumnStripes="0"/>
  <extLst>
    <ext xmlns:x14="http://schemas.microsoft.com/office/spreadsheetml/2009/9/main" uri="{504A1905-F514-4f6f-8877-14C23A59335A}">
      <x14:table altTextSummary="Select Type and enter Description and cash flow for each month in this table. Total and sparklines are automatically updated"/>
    </ext>
  </extLst>
</table>
</file>

<file path=xl/tables/table3.xml><?xml version="1.0" encoding="utf-8"?>
<table xmlns="http://schemas.openxmlformats.org/spreadsheetml/2006/main" id="5" name="Income" displayName="Income" ref="B4:D11" totalsRowCount="1" headerRowDxfId="34" dataDxfId="33" totalsRowDxfId="32">
  <tableColumns count="3">
    <tableColumn id="1" name="Income" totalsRowLabel="Total" dataDxfId="31" totalsRowDxfId="30"/>
    <tableColumn id="2" name="Annual  " totalsRowFunction="sum" dataDxfId="29" totalsRowDxfId="28"/>
    <tableColumn id="3" name="Monthly " totalsRowFunction="sum" dataDxfId="27" totalsRowDxfId="26">
      <calculatedColumnFormula>Income[[#This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Income items and Annual income in this table. Monthly income is automatically calculated"/>
    </ext>
  </extLst>
</table>
</file>

<file path=xl/tables/table4.xml><?xml version="1.0" encoding="utf-8"?>
<table xmlns="http://schemas.openxmlformats.org/spreadsheetml/2006/main" id="10" name="Expenses" displayName="Expenses" ref="B4:D23" totalsRowCount="1" headerRowDxfId="25" dataDxfId="24" totalsRowDxfId="23">
  <tableColumns count="3">
    <tableColumn id="1" name="Expenses" totalsRowLabel="Total" totalsRowDxfId="22"/>
    <tableColumn id="2" name="Annual  " totalsRowFunction="sum" dataDxfId="21" totalsRowDxfId="20"/>
    <tableColumn id="3" name="Monthly " totalsRowFunction="sum" dataDxfId="19" totalsRowDxfId="18">
      <calculatedColumnFormula>Expenses[[#This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Expense items and Annual expenses in this table. Monthly expenses are automatically calculated"/>
    </ext>
  </extLst>
</table>
</file>

<file path=xl/tables/table5.xml><?xml version="1.0" encoding="utf-8"?>
<table xmlns="http://schemas.openxmlformats.org/spreadsheetml/2006/main" id="18" name="Discretionary" displayName="Discretionary" ref="B4:D16" totalsRowCount="1" headerRowDxfId="17" dataDxfId="16" totalsRowDxfId="15">
  <tableColumns count="3">
    <tableColumn id="1" name="Expenses" totalsRowLabel="Total" dataDxfId="14" totalsRowDxfId="13"/>
    <tableColumn id="2" name="Annual  " totalsRowFunction="sum" dataDxfId="12" totalsRowDxfId="11"/>
    <tableColumn id="3" name="Monthly " totalsRowFunction="sum" dataDxfId="10" totalsRowDxfId="9">
      <calculatedColumnFormula>Discretionary[[#This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Discretionary Expense items and Annual discretionary expenses in this table. Monthly discretionary expenses are automatically calculated"/>
    </ext>
  </extLst>
</table>
</file>

<file path=xl/tables/table6.xml><?xml version="1.0" encoding="utf-8"?>
<table xmlns="http://schemas.openxmlformats.org/spreadsheetml/2006/main" id="23" name="Savings" displayName="Savings" ref="B4:D10" totalsRowCount="1" headerRowDxfId="8" dataDxfId="7" totalsRowDxfId="6">
  <tableColumns count="3">
    <tableColumn id="1" name="Savings" totalsRowLabel="Total" dataDxfId="5" totalsRowDxfId="4"/>
    <tableColumn id="2" name="Annual  " totalsRowFunction="sum" dataDxfId="3" totalsRowDxfId="2"/>
    <tableColumn id="3" name="Monthly " totalsRowFunction="sum" dataDxfId="1" totalsRowDxfId="0">
      <calculatedColumnFormula>Savings[[#This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Savings items and Annual savings in this table. Monthly savings are automatically calculated"/>
    </ext>
  </extLst>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Custom 68">
      <a:majorFont>
        <a:latin typeface="Cambria"/>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fitToPage="1"/>
  </sheetPr>
  <dimension ref="A1:L7"/>
  <sheetViews>
    <sheetView showGridLines="0" tabSelected="1" zoomScaleNormal="100" workbookViewId="0">
      <selection activeCell="B3" sqref="B3:I3"/>
    </sheetView>
  </sheetViews>
  <sheetFormatPr defaultColWidth="8.88671875" defaultRowHeight="14.25" x14ac:dyDescent="0.2"/>
  <cols>
    <col min="1" max="1" width="1.77734375" style="3" customWidth="1"/>
    <col min="2" max="2" width="30.33203125" style="3" customWidth="1"/>
    <col min="3" max="3" width="1.33203125" style="3" customWidth="1"/>
    <col min="4" max="4" width="1.77734375" style="3" customWidth="1"/>
    <col min="5" max="5" width="30.33203125" style="3" customWidth="1"/>
    <col min="6" max="6" width="1.33203125" style="3" customWidth="1"/>
    <col min="7" max="7" width="1.77734375" style="3" customWidth="1"/>
    <col min="8" max="8" width="30.33203125" style="3" customWidth="1"/>
    <col min="9" max="9" width="1.33203125" style="3" customWidth="1"/>
    <col min="10" max="11" width="14.77734375" style="3" customWidth="1"/>
    <col min="12" max="12" width="1.77734375" style="3" customWidth="1"/>
    <col min="13" max="16384" width="8.88671875" style="3"/>
  </cols>
  <sheetData>
    <row r="1" spans="1:12" s="16" customFormat="1" ht="43.5" customHeight="1" x14ac:dyDescent="0.2">
      <c r="A1" s="22"/>
      <c r="B1" s="15"/>
      <c r="C1" s="15"/>
      <c r="D1" s="15"/>
      <c r="E1" s="15"/>
      <c r="F1" s="15"/>
      <c r="G1" s="15"/>
      <c r="H1" s="15"/>
      <c r="J1" s="15"/>
      <c r="L1" s="16" t="s">
        <v>79</v>
      </c>
    </row>
    <row r="2" spans="1:12" s="7" customFormat="1" ht="75" customHeight="1" x14ac:dyDescent="0.6">
      <c r="B2" s="103" t="s">
        <v>45</v>
      </c>
      <c r="C2" s="103"/>
      <c r="D2" s="103"/>
      <c r="E2" s="103"/>
      <c r="F2" s="103"/>
      <c r="G2" s="103"/>
      <c r="H2" s="103"/>
      <c r="I2" s="14"/>
    </row>
    <row r="3" spans="1:12" s="69" customFormat="1" ht="43.5" customHeight="1" x14ac:dyDescent="0.2">
      <c r="B3" s="104" t="s">
        <v>82</v>
      </c>
      <c r="C3" s="104"/>
      <c r="D3" s="104"/>
      <c r="E3" s="104"/>
      <c r="F3" s="104"/>
      <c r="G3" s="104"/>
      <c r="H3" s="104"/>
      <c r="I3" s="104"/>
    </row>
    <row r="4" spans="1:12" ht="9" customHeight="1" x14ac:dyDescent="0.2"/>
    <row r="5" spans="1:12" s="6" customFormat="1" ht="36" customHeight="1" x14ac:dyDescent="0.2">
      <c r="B5" s="13" t="s">
        <v>48</v>
      </c>
      <c r="C5" s="13"/>
      <c r="E5" s="12" t="s">
        <v>47</v>
      </c>
      <c r="F5" s="12"/>
      <c r="H5" s="11" t="s">
        <v>46</v>
      </c>
      <c r="I5" s="11"/>
    </row>
    <row r="6" spans="1:12" ht="9" customHeight="1" x14ac:dyDescent="0.2">
      <c r="B6" s="8"/>
      <c r="C6" s="8"/>
      <c r="E6" s="10"/>
      <c r="F6" s="10"/>
      <c r="H6" s="9"/>
      <c r="I6" s="9"/>
    </row>
    <row r="7" spans="1:12" s="30" customFormat="1" ht="111" customHeight="1" x14ac:dyDescent="0.2">
      <c r="B7" s="68" t="s">
        <v>70</v>
      </c>
      <c r="C7" s="33"/>
      <c r="E7" s="67" t="s">
        <v>71</v>
      </c>
      <c r="F7" s="32"/>
      <c r="H7" s="66" t="s">
        <v>89</v>
      </c>
      <c r="I7" s="31"/>
    </row>
  </sheetData>
  <mergeCells count="2">
    <mergeCell ref="B2:H2"/>
    <mergeCell ref="B3:I3"/>
  </mergeCells>
  <dataValidations count="6">
    <dataValidation allowBlank="1" showInputMessage="1" showErrorMessage="1" promptTitle="Personal Cash Flow" prompt="Create a Simple Personal Cash Flow Statement in this workbook. _x000a__x000a_Use this Guide worksheet to learn about various cash flows._x000a__x000a_Use links in the top right to navigate to other worksheets." sqref="A1"/>
    <dataValidation allowBlank="1" showInputMessage="1" showErrorMessage="1" prompt="Title of this worksheet is in this cell. Tip is in cell below, and instructions on Annual Cash Flow, Monthly Cash Flow, and Daily Cash Flow in row 5" sqref="I2"/>
    <dataValidation allowBlank="1" showInputMessage="1" showErrorMessage="1" prompt="Instructions for how to create an Annual Cash Flow is in cell below" sqref="H5"/>
    <dataValidation allowBlank="1" showInputMessage="1" showErrorMessage="1" prompt="Instructions for how to create a Monthly Cash Flow is in cell below" sqref="E5"/>
    <dataValidation allowBlank="1" showInputMessage="1" showErrorMessage="1" prompt="Instructions for how to create a Daily Cash Flow is in cell below" sqref="B5"/>
    <dataValidation allowBlank="1" showInputMessage="1" showErrorMessage="1" prompt="Title of this worksheet is in this cell. Tip is in cell below, and instructions on Annual Cash Flow, Monthly Cash Flow, and Daily Cash Flow are in row 7." sqref="B2:H2"/>
  </dataValidations>
  <printOptions horizontalCentered="1"/>
  <pageMargins left="0.25" right="0.25" top="0.5" bottom="0.5" header="0.5" footer="0.5"/>
  <pageSetup scale="82"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autoPageBreaks="0" fitToPage="1"/>
  </sheetPr>
  <dimension ref="A1:J55"/>
  <sheetViews>
    <sheetView showGridLines="0" zoomScaleNormal="100" workbookViewId="0">
      <selection activeCell="C6" sqref="C6"/>
    </sheetView>
  </sheetViews>
  <sheetFormatPr defaultColWidth="16.6640625" defaultRowHeight="30" customHeight="1" x14ac:dyDescent="0.2"/>
  <cols>
    <col min="1" max="1" width="1.77734375" style="39" customWidth="1"/>
    <col min="2" max="2" width="14.77734375" style="39" customWidth="1"/>
    <col min="3" max="3" width="18.77734375" style="39" customWidth="1"/>
    <col min="4" max="5" width="16.6640625" style="39"/>
    <col min="6" max="9" width="14.77734375" style="39" customWidth="1"/>
    <col min="10" max="10" width="1.77734375" style="39" customWidth="1"/>
    <col min="11" max="16384" width="16.6640625" style="39"/>
  </cols>
  <sheetData>
    <row r="1" spans="1:10" s="20" customFormat="1" ht="44.1" customHeight="1" x14ac:dyDescent="0.2">
      <c r="A1" s="23"/>
      <c r="B1" s="19" t="s">
        <v>45</v>
      </c>
      <c r="C1" s="19"/>
      <c r="D1" s="19"/>
      <c r="E1" s="19"/>
      <c r="F1" s="19"/>
      <c r="G1" s="19"/>
      <c r="H1" s="19"/>
      <c r="I1" s="19"/>
      <c r="J1" s="19"/>
    </row>
    <row r="2" spans="1:10" s="4" customFormat="1" ht="44.1" customHeight="1" x14ac:dyDescent="0.2">
      <c r="A2" s="21"/>
      <c r="B2" s="100"/>
      <c r="C2" s="100" t="s">
        <v>78</v>
      </c>
      <c r="D2" s="105">
        <f>DailyCashFlow</f>
        <v>577.83999999999992</v>
      </c>
      <c r="E2" s="105"/>
      <c r="F2" s="106" t="s">
        <v>57</v>
      </c>
      <c r="G2" s="106"/>
      <c r="H2" s="106"/>
      <c r="I2" s="106"/>
    </row>
    <row r="3" spans="1:10" s="4" customFormat="1" ht="33.950000000000003" customHeight="1" x14ac:dyDescent="0.2">
      <c r="A3" s="21"/>
      <c r="B3" s="51"/>
      <c r="C3" s="51"/>
      <c r="D3" s="52"/>
      <c r="E3" s="52"/>
      <c r="F3" s="48"/>
      <c r="G3" s="48"/>
      <c r="H3" s="48"/>
      <c r="I3" s="48"/>
    </row>
    <row r="4" spans="1:10" s="43" customFormat="1" ht="33.75" customHeight="1" thickBot="1" x14ac:dyDescent="0.25">
      <c r="B4" s="57" t="s">
        <v>69</v>
      </c>
      <c r="C4" s="60"/>
      <c r="D4" s="60"/>
      <c r="E4" s="60"/>
      <c r="F4" s="29"/>
      <c r="G4" s="29"/>
      <c r="H4" s="29"/>
    </row>
    <row r="5" spans="1:10" s="53" customFormat="1" ht="30" customHeight="1" x14ac:dyDescent="0.2">
      <c r="B5" s="62" t="s">
        <v>81</v>
      </c>
      <c r="C5" s="63" t="s">
        <v>39</v>
      </c>
      <c r="D5" s="63" t="s">
        <v>6</v>
      </c>
      <c r="E5" s="63" t="s">
        <v>73</v>
      </c>
    </row>
    <row r="6" spans="1:10" s="30" customFormat="1" ht="30" customHeight="1" x14ac:dyDescent="0.2">
      <c r="B6" s="54" t="s">
        <v>0</v>
      </c>
      <c r="C6" s="55">
        <f>SUMIF(Daily[Type],$B6,Daily[Daily])</f>
        <v>342.47</v>
      </c>
      <c r="D6" s="55">
        <f>SUMIF(Daily[Type],$B6,Daily[Monthly])</f>
        <v>10416.795833333334</v>
      </c>
      <c r="E6" s="55">
        <f>SUMIF(Daily[Type],$B6,Daily[Annual])</f>
        <v>125001.55000000002</v>
      </c>
    </row>
    <row r="7" spans="1:10" s="30" customFormat="1" ht="30" customHeight="1" x14ac:dyDescent="0.2">
      <c r="B7" s="56" t="s">
        <v>7</v>
      </c>
      <c r="C7" s="55">
        <f>SUMIF(Daily[Type],$B7,Daily[Daily])</f>
        <v>136.05999999999997</v>
      </c>
      <c r="D7" s="55">
        <f>SUMIF(Daily[Type],$B7,Daily[Monthly])</f>
        <v>4138.4916666666668</v>
      </c>
      <c r="E7" s="55">
        <f>SUMIF(Daily[Type],$B7,Daily[Annual])</f>
        <v>49661.899999999994</v>
      </c>
    </row>
    <row r="8" spans="1:10" s="30" customFormat="1" ht="30" customHeight="1" x14ac:dyDescent="0.2">
      <c r="B8" s="56" t="s">
        <v>44</v>
      </c>
      <c r="C8" s="55">
        <f>SUMIF(Daily[Type],$B8,Daily[Daily])</f>
        <v>36.29</v>
      </c>
      <c r="D8" s="55">
        <f>SUMIF(Daily[Type],$B8,Daily[Monthly])</f>
        <v>1103.8208333333334</v>
      </c>
      <c r="E8" s="55">
        <f>SUMIF(Daily[Type],$B8,Daily[Annual])</f>
        <v>13245.849999999999</v>
      </c>
    </row>
    <row r="9" spans="1:10" s="30" customFormat="1" ht="30" customHeight="1" x14ac:dyDescent="0.2">
      <c r="B9" s="56" t="s">
        <v>36</v>
      </c>
      <c r="C9" s="55">
        <f>SUMIF(Daily[Type],$B9,Daily[Daily])</f>
        <v>63.019999999999996</v>
      </c>
      <c r="D9" s="55">
        <f>SUMIF(Daily[Type],$B9,Daily[Monthly])</f>
        <v>1916.8583333333333</v>
      </c>
      <c r="E9" s="55">
        <f>SUMIF(Daily[Type],$B9,Daily[Annual])</f>
        <v>23002.300000000003</v>
      </c>
    </row>
    <row r="10" spans="1:10" s="4" customFormat="1" ht="33.950000000000003" customHeight="1" x14ac:dyDescent="0.2">
      <c r="A10" s="21"/>
      <c r="B10" s="51"/>
      <c r="C10" s="51"/>
      <c r="D10" s="52"/>
      <c r="E10" s="52"/>
      <c r="F10" s="48"/>
      <c r="G10" s="48"/>
      <c r="H10" s="48"/>
      <c r="I10" s="48"/>
    </row>
    <row r="11" spans="1:10" s="30" customFormat="1" ht="33.950000000000003" customHeight="1" x14ac:dyDescent="0.2">
      <c r="B11" s="73" t="s">
        <v>41</v>
      </c>
      <c r="C11" s="61" t="s">
        <v>42</v>
      </c>
      <c r="D11" s="61" t="s">
        <v>39</v>
      </c>
      <c r="E11" s="61" t="s">
        <v>6</v>
      </c>
      <c r="F11" s="61" t="s">
        <v>5</v>
      </c>
    </row>
    <row r="12" spans="1:10" ht="30" customHeight="1" x14ac:dyDescent="0.2">
      <c r="B12" s="58" t="s">
        <v>0</v>
      </c>
      <c r="C12" s="59" t="s">
        <v>1</v>
      </c>
      <c r="D12" s="50">
        <v>246.58</v>
      </c>
      <c r="E12" s="50">
        <f>Daily[[#This Row],[Annual]]/12</f>
        <v>7500.1416666666673</v>
      </c>
      <c r="F12" s="50">
        <f>Daily[[#This Row],[Daily]]*365</f>
        <v>90001.700000000012</v>
      </c>
    </row>
    <row r="13" spans="1:10" ht="30" customHeight="1" x14ac:dyDescent="0.2">
      <c r="B13" s="58" t="s">
        <v>0</v>
      </c>
      <c r="C13" s="59" t="s">
        <v>2</v>
      </c>
      <c r="D13" s="50">
        <v>13.7</v>
      </c>
      <c r="E13" s="50">
        <f>Daily[[#This Row],[Annual]]/12</f>
        <v>416.70833333333331</v>
      </c>
      <c r="F13" s="50">
        <f>Daily[[#This Row],[Daily]]*365</f>
        <v>5000.5</v>
      </c>
    </row>
    <row r="14" spans="1:10" ht="30" customHeight="1" x14ac:dyDescent="0.2">
      <c r="B14" s="58" t="s">
        <v>0</v>
      </c>
      <c r="C14" s="59" t="s">
        <v>4</v>
      </c>
      <c r="D14" s="50">
        <v>82.19</v>
      </c>
      <c r="E14" s="50">
        <f>Daily[[#This Row],[Annual]]/12</f>
        <v>2499.9458333333332</v>
      </c>
      <c r="F14" s="50">
        <f>Daily[[#This Row],[Daily]]*365</f>
        <v>29999.35</v>
      </c>
    </row>
    <row r="15" spans="1:10" ht="30" customHeight="1" x14ac:dyDescent="0.2">
      <c r="B15" s="58" t="s">
        <v>0</v>
      </c>
      <c r="C15" s="59" t="s">
        <v>3</v>
      </c>
      <c r="D15" s="50">
        <v>0</v>
      </c>
      <c r="E15" s="50">
        <f>Daily[[#This Row],[Annual]]/12</f>
        <v>0</v>
      </c>
      <c r="F15" s="50">
        <f>Daily[[#This Row],[Daily]]*365</f>
        <v>0</v>
      </c>
    </row>
    <row r="16" spans="1:10" ht="30" customHeight="1" x14ac:dyDescent="0.2">
      <c r="B16" s="58" t="s">
        <v>0</v>
      </c>
      <c r="C16" s="59" t="s">
        <v>24</v>
      </c>
      <c r="D16" s="50">
        <v>0</v>
      </c>
      <c r="E16" s="50">
        <f>Daily[[#This Row],[Annual]]/12</f>
        <v>0</v>
      </c>
      <c r="F16" s="50">
        <f>Daily[[#This Row],[Daily]]*365</f>
        <v>0</v>
      </c>
    </row>
    <row r="17" spans="2:6" ht="30" customHeight="1" x14ac:dyDescent="0.2">
      <c r="B17" s="58" t="s">
        <v>0</v>
      </c>
      <c r="C17" s="59" t="s">
        <v>35</v>
      </c>
      <c r="D17" s="50">
        <v>0</v>
      </c>
      <c r="E17" s="50">
        <f>Daily[[#This Row],[Annual]]/12</f>
        <v>0</v>
      </c>
      <c r="F17" s="50">
        <f>Daily[[#This Row],[Daily]]*365</f>
        <v>0</v>
      </c>
    </row>
    <row r="18" spans="2:6" ht="30" customHeight="1" x14ac:dyDescent="0.2">
      <c r="B18" s="58" t="s">
        <v>7</v>
      </c>
      <c r="C18" s="59" t="s">
        <v>8</v>
      </c>
      <c r="D18" s="50">
        <v>41.1</v>
      </c>
      <c r="E18" s="50">
        <f>Daily[[#This Row],[Annual]]/12</f>
        <v>1250.125</v>
      </c>
      <c r="F18" s="50">
        <f>Daily[[#This Row],[Daily]]*365</f>
        <v>15001.5</v>
      </c>
    </row>
    <row r="19" spans="2:6" ht="30" customHeight="1" x14ac:dyDescent="0.2">
      <c r="B19" s="58" t="s">
        <v>7</v>
      </c>
      <c r="C19" s="59" t="s">
        <v>9</v>
      </c>
      <c r="D19" s="50">
        <v>6.85</v>
      </c>
      <c r="E19" s="50">
        <f>Daily[[#This Row],[Annual]]/12</f>
        <v>208.35416666666666</v>
      </c>
      <c r="F19" s="50">
        <f>Daily[[#This Row],[Daily]]*365</f>
        <v>2500.25</v>
      </c>
    </row>
    <row r="20" spans="2:6" ht="30" customHeight="1" x14ac:dyDescent="0.2">
      <c r="B20" s="58" t="s">
        <v>7</v>
      </c>
      <c r="C20" s="59" t="s">
        <v>10</v>
      </c>
      <c r="D20" s="50">
        <v>0.55000000000000004</v>
      </c>
      <c r="E20" s="50">
        <f>Daily[[#This Row],[Annual]]/12</f>
        <v>16.729166666666668</v>
      </c>
      <c r="F20" s="50">
        <f>Daily[[#This Row],[Daily]]*365</f>
        <v>200.75000000000003</v>
      </c>
    </row>
    <row r="21" spans="2:6" ht="30" customHeight="1" x14ac:dyDescent="0.2">
      <c r="B21" s="58" t="s">
        <v>7</v>
      </c>
      <c r="C21" s="59" t="s">
        <v>12</v>
      </c>
      <c r="D21" s="50">
        <v>10.96</v>
      </c>
      <c r="E21" s="50">
        <f>Daily[[#This Row],[Annual]]/12</f>
        <v>333.36666666666667</v>
      </c>
      <c r="F21" s="50">
        <f>Daily[[#This Row],[Daily]]*365</f>
        <v>4000.4</v>
      </c>
    </row>
    <row r="22" spans="2:6" ht="30" customHeight="1" x14ac:dyDescent="0.2">
      <c r="B22" s="58" t="s">
        <v>7</v>
      </c>
      <c r="C22" s="59" t="s">
        <v>11</v>
      </c>
      <c r="D22" s="50">
        <v>41.1</v>
      </c>
      <c r="E22" s="50">
        <f>Daily[[#This Row],[Annual]]/12</f>
        <v>1250.125</v>
      </c>
      <c r="F22" s="50">
        <f>Daily[[#This Row],[Daily]]*365</f>
        <v>15001.5</v>
      </c>
    </row>
    <row r="23" spans="2:6" ht="30" customHeight="1" x14ac:dyDescent="0.2">
      <c r="B23" s="58" t="s">
        <v>7</v>
      </c>
      <c r="C23" s="59" t="s">
        <v>13</v>
      </c>
      <c r="D23" s="50">
        <v>0.68</v>
      </c>
      <c r="E23" s="50">
        <f>Daily[[#This Row],[Annual]]/12</f>
        <v>20.683333333333334</v>
      </c>
      <c r="F23" s="50">
        <f>Daily[[#This Row],[Daily]]*365</f>
        <v>248.20000000000002</v>
      </c>
    </row>
    <row r="24" spans="2:6" ht="30" customHeight="1" x14ac:dyDescent="0.2">
      <c r="B24" s="58" t="s">
        <v>7</v>
      </c>
      <c r="C24" s="59" t="s">
        <v>14</v>
      </c>
      <c r="D24" s="50">
        <v>3.29</v>
      </c>
      <c r="E24" s="50">
        <f>Daily[[#This Row],[Annual]]/12</f>
        <v>100.07083333333333</v>
      </c>
      <c r="F24" s="50">
        <f>Daily[[#This Row],[Daily]]*365</f>
        <v>1200.8499999999999</v>
      </c>
    </row>
    <row r="25" spans="2:6" ht="30" customHeight="1" x14ac:dyDescent="0.2">
      <c r="B25" s="58" t="s">
        <v>7</v>
      </c>
      <c r="C25" s="59" t="s">
        <v>15</v>
      </c>
      <c r="D25" s="50">
        <v>1.64</v>
      </c>
      <c r="E25" s="50">
        <f>Daily[[#This Row],[Annual]]/12</f>
        <v>49.883333333333326</v>
      </c>
      <c r="F25" s="50">
        <f>Daily[[#This Row],[Daily]]*365</f>
        <v>598.59999999999991</v>
      </c>
    </row>
    <row r="26" spans="2:6" ht="30" customHeight="1" x14ac:dyDescent="0.2">
      <c r="B26" s="58" t="s">
        <v>7</v>
      </c>
      <c r="C26" s="59" t="s">
        <v>16</v>
      </c>
      <c r="D26" s="50">
        <v>1.64</v>
      </c>
      <c r="E26" s="50">
        <f>Daily[[#This Row],[Annual]]/12</f>
        <v>49.883333333333326</v>
      </c>
      <c r="F26" s="50">
        <f>Daily[[#This Row],[Daily]]*365</f>
        <v>598.59999999999991</v>
      </c>
    </row>
    <row r="27" spans="2:6" ht="30" customHeight="1" x14ac:dyDescent="0.2">
      <c r="B27" s="58" t="s">
        <v>7</v>
      </c>
      <c r="C27" s="59" t="s">
        <v>17</v>
      </c>
      <c r="D27" s="50">
        <v>0.82</v>
      </c>
      <c r="E27" s="50">
        <f>Daily[[#This Row],[Annual]]/12</f>
        <v>24.941666666666663</v>
      </c>
      <c r="F27" s="50">
        <f>Daily[[#This Row],[Daily]]*365</f>
        <v>299.29999999999995</v>
      </c>
    </row>
    <row r="28" spans="2:6" ht="30" customHeight="1" x14ac:dyDescent="0.2">
      <c r="B28" s="58" t="s">
        <v>7</v>
      </c>
      <c r="C28" s="59" t="s">
        <v>18</v>
      </c>
      <c r="D28" s="50">
        <v>0.41</v>
      </c>
      <c r="E28" s="50">
        <f>Daily[[#This Row],[Annual]]/12</f>
        <v>12.470833333333331</v>
      </c>
      <c r="F28" s="50">
        <f>Daily[[#This Row],[Daily]]*365</f>
        <v>149.64999999999998</v>
      </c>
    </row>
    <row r="29" spans="2:6" ht="30" customHeight="1" x14ac:dyDescent="0.2">
      <c r="B29" s="58" t="s">
        <v>7</v>
      </c>
      <c r="C29" s="59" t="s">
        <v>19</v>
      </c>
      <c r="D29" s="50">
        <v>1.64</v>
      </c>
      <c r="E29" s="50">
        <f>Daily[[#This Row],[Annual]]/12</f>
        <v>49.883333333333326</v>
      </c>
      <c r="F29" s="50">
        <f>Daily[[#This Row],[Daily]]*365</f>
        <v>598.59999999999991</v>
      </c>
    </row>
    <row r="30" spans="2:6" ht="30" customHeight="1" x14ac:dyDescent="0.2">
      <c r="B30" s="58" t="s">
        <v>7</v>
      </c>
      <c r="C30" s="59" t="s">
        <v>20</v>
      </c>
      <c r="D30" s="50">
        <v>1.64</v>
      </c>
      <c r="E30" s="50">
        <f>Daily[[#This Row],[Annual]]/12</f>
        <v>49.883333333333326</v>
      </c>
      <c r="F30" s="50">
        <f>Daily[[#This Row],[Daily]]*365</f>
        <v>598.59999999999991</v>
      </c>
    </row>
    <row r="31" spans="2:6" ht="30" customHeight="1" x14ac:dyDescent="0.2">
      <c r="B31" s="58" t="s">
        <v>7</v>
      </c>
      <c r="C31" s="59" t="s">
        <v>84</v>
      </c>
      <c r="D31" s="50">
        <v>4.1100000000000003</v>
      </c>
      <c r="E31" s="50">
        <f>Daily[[#This Row],[Annual]]/12</f>
        <v>125.0125</v>
      </c>
      <c r="F31" s="50">
        <f>Daily[[#This Row],[Daily]]*365</f>
        <v>1500.15</v>
      </c>
    </row>
    <row r="32" spans="2:6" ht="30" customHeight="1" x14ac:dyDescent="0.2">
      <c r="B32" s="58" t="s">
        <v>7</v>
      </c>
      <c r="C32" s="59" t="s">
        <v>21</v>
      </c>
      <c r="D32" s="50">
        <v>13.7</v>
      </c>
      <c r="E32" s="50">
        <f>Daily[[#This Row],[Annual]]/12</f>
        <v>416.70833333333331</v>
      </c>
      <c r="F32" s="50">
        <f>Daily[[#This Row],[Daily]]*365</f>
        <v>5000.5</v>
      </c>
    </row>
    <row r="33" spans="2:6" ht="30" customHeight="1" x14ac:dyDescent="0.2">
      <c r="B33" s="58" t="s">
        <v>7</v>
      </c>
      <c r="C33" s="59" t="s">
        <v>22</v>
      </c>
      <c r="D33" s="50">
        <v>3.29</v>
      </c>
      <c r="E33" s="50">
        <f>Daily[[#This Row],[Annual]]/12</f>
        <v>100.07083333333333</v>
      </c>
      <c r="F33" s="50">
        <f>Daily[[#This Row],[Daily]]*365</f>
        <v>1200.8499999999999</v>
      </c>
    </row>
    <row r="34" spans="2:6" ht="30" customHeight="1" x14ac:dyDescent="0.2">
      <c r="B34" s="58" t="s">
        <v>7</v>
      </c>
      <c r="C34" s="59" t="s">
        <v>23</v>
      </c>
      <c r="D34" s="50">
        <v>1.64</v>
      </c>
      <c r="E34" s="50">
        <f>Daily[[#This Row],[Annual]]/12</f>
        <v>49.883333333333326</v>
      </c>
      <c r="F34" s="50">
        <f>Daily[[#This Row],[Daily]]*365</f>
        <v>598.59999999999991</v>
      </c>
    </row>
    <row r="35" spans="2:6" ht="30" customHeight="1" x14ac:dyDescent="0.2">
      <c r="B35" s="58" t="s">
        <v>7</v>
      </c>
      <c r="C35" s="59" t="s">
        <v>40</v>
      </c>
      <c r="D35" s="50">
        <v>1</v>
      </c>
      <c r="E35" s="50">
        <f>Daily[[#This Row],[Annual]]/12</f>
        <v>30.416666666666668</v>
      </c>
      <c r="F35" s="50">
        <f>Daily[[#This Row],[Daily]]*365</f>
        <v>365</v>
      </c>
    </row>
    <row r="36" spans="2:6" ht="30" customHeight="1" x14ac:dyDescent="0.2">
      <c r="B36" s="58" t="s">
        <v>7</v>
      </c>
      <c r="C36" s="59" t="s">
        <v>3</v>
      </c>
      <c r="D36" s="50">
        <v>0</v>
      </c>
      <c r="E36" s="50">
        <f>Daily[[#This Row],[Annual]]/12</f>
        <v>0</v>
      </c>
      <c r="F36" s="50">
        <f>Daily[[#This Row],[Daily]]*365</f>
        <v>0</v>
      </c>
    </row>
    <row r="37" spans="2:6" ht="30" customHeight="1" x14ac:dyDescent="0.2">
      <c r="B37" s="58" t="s">
        <v>7</v>
      </c>
      <c r="C37" s="59" t="s">
        <v>24</v>
      </c>
      <c r="D37" s="50">
        <v>0</v>
      </c>
      <c r="E37" s="50">
        <f>Daily[[#This Row],[Annual]]/12</f>
        <v>0</v>
      </c>
      <c r="F37" s="50">
        <f>Daily[[#This Row],[Daily]]*365</f>
        <v>0</v>
      </c>
    </row>
    <row r="38" spans="2:6" ht="30" customHeight="1" x14ac:dyDescent="0.2">
      <c r="B38" s="58" t="s">
        <v>7</v>
      </c>
      <c r="C38" s="59" t="s">
        <v>35</v>
      </c>
      <c r="D38" s="50">
        <v>0</v>
      </c>
      <c r="E38" s="50">
        <f>Daily[[#This Row],[Annual]]/12</f>
        <v>0</v>
      </c>
      <c r="F38" s="50">
        <f>Daily[[#This Row],[Daily]]*365</f>
        <v>0</v>
      </c>
    </row>
    <row r="39" spans="2:6" ht="30" customHeight="1" x14ac:dyDescent="0.2">
      <c r="B39" s="58" t="s">
        <v>44</v>
      </c>
      <c r="C39" s="59" t="s">
        <v>26</v>
      </c>
      <c r="D39" s="50">
        <v>3.29</v>
      </c>
      <c r="E39" s="50">
        <f>Daily[[#This Row],[Annual]]/12</f>
        <v>100.07083333333333</v>
      </c>
      <c r="F39" s="50">
        <f>Daily[[#This Row],[Daily]]*365</f>
        <v>1200.8499999999999</v>
      </c>
    </row>
    <row r="40" spans="2:6" ht="30" customHeight="1" x14ac:dyDescent="0.2">
      <c r="B40" s="58" t="s">
        <v>44</v>
      </c>
      <c r="C40" s="59" t="s">
        <v>27</v>
      </c>
      <c r="D40" s="50">
        <v>1.64</v>
      </c>
      <c r="E40" s="50">
        <f>Daily[[#This Row],[Annual]]/12</f>
        <v>49.883333333333326</v>
      </c>
      <c r="F40" s="50">
        <f>Daily[[#This Row],[Daily]]*365</f>
        <v>598.59999999999991</v>
      </c>
    </row>
    <row r="41" spans="2:6" ht="30" customHeight="1" x14ac:dyDescent="0.2">
      <c r="B41" s="58" t="s">
        <v>44</v>
      </c>
      <c r="C41" s="59" t="s">
        <v>28</v>
      </c>
      <c r="D41" s="50">
        <v>6.16</v>
      </c>
      <c r="E41" s="50">
        <f>Daily[[#This Row],[Annual]]/12</f>
        <v>187.36666666666667</v>
      </c>
      <c r="F41" s="50">
        <f>Daily[[#This Row],[Daily]]*365</f>
        <v>2248.4</v>
      </c>
    </row>
    <row r="42" spans="2:6" ht="30" customHeight="1" x14ac:dyDescent="0.2">
      <c r="B42" s="58" t="s">
        <v>44</v>
      </c>
      <c r="C42" s="59" t="s">
        <v>29</v>
      </c>
      <c r="D42" s="50">
        <v>3.29</v>
      </c>
      <c r="E42" s="50">
        <f>Daily[[#This Row],[Annual]]/12</f>
        <v>100.07083333333333</v>
      </c>
      <c r="F42" s="50">
        <f>Daily[[#This Row],[Daily]]*365</f>
        <v>1200.8499999999999</v>
      </c>
    </row>
    <row r="43" spans="2:6" ht="30" customHeight="1" x14ac:dyDescent="0.2">
      <c r="B43" s="58" t="s">
        <v>44</v>
      </c>
      <c r="C43" s="59" t="s">
        <v>30</v>
      </c>
      <c r="D43" s="50">
        <v>0.82</v>
      </c>
      <c r="E43" s="50">
        <f>Daily[[#This Row],[Annual]]/12</f>
        <v>24.941666666666663</v>
      </c>
      <c r="F43" s="50">
        <f>Daily[[#This Row],[Daily]]*365</f>
        <v>299.29999999999995</v>
      </c>
    </row>
    <row r="44" spans="2:6" ht="30" customHeight="1" x14ac:dyDescent="0.2">
      <c r="B44" s="58" t="s">
        <v>44</v>
      </c>
      <c r="C44" s="59" t="s">
        <v>31</v>
      </c>
      <c r="D44" s="50">
        <v>5.48</v>
      </c>
      <c r="E44" s="50">
        <f>Daily[[#This Row],[Annual]]/12</f>
        <v>166.68333333333334</v>
      </c>
      <c r="F44" s="50">
        <f>Daily[[#This Row],[Daily]]*365</f>
        <v>2000.2</v>
      </c>
    </row>
    <row r="45" spans="2:6" ht="30" customHeight="1" x14ac:dyDescent="0.2">
      <c r="B45" s="58" t="s">
        <v>44</v>
      </c>
      <c r="C45" s="59" t="s">
        <v>32</v>
      </c>
      <c r="D45" s="50">
        <v>1.64</v>
      </c>
      <c r="E45" s="50">
        <f>Daily[[#This Row],[Annual]]/12</f>
        <v>49.883333333333326</v>
      </c>
      <c r="F45" s="50">
        <f>Daily[[#This Row],[Daily]]*365</f>
        <v>598.59999999999991</v>
      </c>
    </row>
    <row r="46" spans="2:6" ht="30" customHeight="1" x14ac:dyDescent="0.2">
      <c r="B46" s="58" t="s">
        <v>44</v>
      </c>
      <c r="C46" s="59" t="s">
        <v>33</v>
      </c>
      <c r="D46" s="50">
        <v>0.82</v>
      </c>
      <c r="E46" s="50">
        <f>Daily[[#This Row],[Annual]]/12</f>
        <v>24.941666666666663</v>
      </c>
      <c r="F46" s="50">
        <f>Daily[[#This Row],[Daily]]*365</f>
        <v>299.29999999999995</v>
      </c>
    </row>
    <row r="47" spans="2:6" ht="30" customHeight="1" x14ac:dyDescent="0.2">
      <c r="B47" s="58" t="s">
        <v>44</v>
      </c>
      <c r="C47" s="59" t="s">
        <v>34</v>
      </c>
      <c r="D47" s="50">
        <v>13.15</v>
      </c>
      <c r="E47" s="50">
        <f>Daily[[#This Row],[Annual]]/12</f>
        <v>399.97916666666669</v>
      </c>
      <c r="F47" s="50">
        <f>Daily[[#This Row],[Daily]]*365</f>
        <v>4799.75</v>
      </c>
    </row>
    <row r="48" spans="2:6" ht="30" customHeight="1" x14ac:dyDescent="0.2">
      <c r="B48" s="58" t="s">
        <v>44</v>
      </c>
      <c r="C48" s="59" t="s">
        <v>4</v>
      </c>
      <c r="D48" s="50">
        <v>0</v>
      </c>
      <c r="E48" s="50">
        <f>Daily[[#This Row],[Annual]]/12</f>
        <v>0</v>
      </c>
      <c r="F48" s="50">
        <f>Daily[[#This Row],[Daily]]*365</f>
        <v>0</v>
      </c>
    </row>
    <row r="49" spans="2:6" ht="30" customHeight="1" x14ac:dyDescent="0.2">
      <c r="B49" s="58" t="s">
        <v>44</v>
      </c>
      <c r="C49" s="59" t="s">
        <v>3</v>
      </c>
      <c r="D49" s="50">
        <v>0</v>
      </c>
      <c r="E49" s="50">
        <f>Daily[[#This Row],[Annual]]/12</f>
        <v>0</v>
      </c>
      <c r="F49" s="50">
        <f>Daily[[#This Row],[Daily]]*365</f>
        <v>0</v>
      </c>
    </row>
    <row r="50" spans="2:6" ht="30" customHeight="1" x14ac:dyDescent="0.2">
      <c r="B50" s="58" t="s">
        <v>36</v>
      </c>
      <c r="C50" s="59" t="s">
        <v>37</v>
      </c>
      <c r="D50" s="50">
        <v>13.7</v>
      </c>
      <c r="E50" s="50">
        <f>Daily[[#This Row],[Annual]]/12</f>
        <v>416.70833333333331</v>
      </c>
      <c r="F50" s="50">
        <f>Daily[[#This Row],[Daily]]*365</f>
        <v>5000.5</v>
      </c>
    </row>
    <row r="51" spans="2:6" ht="30" customHeight="1" x14ac:dyDescent="0.2">
      <c r="B51" s="58" t="s">
        <v>36</v>
      </c>
      <c r="C51" s="59" t="s">
        <v>38</v>
      </c>
      <c r="D51" s="50">
        <v>32.880000000000003</v>
      </c>
      <c r="E51" s="50">
        <f>Daily[[#This Row],[Annual]]/12</f>
        <v>1000.1</v>
      </c>
      <c r="F51" s="50">
        <f>Daily[[#This Row],[Daily]]*365</f>
        <v>12001.2</v>
      </c>
    </row>
    <row r="52" spans="2:6" ht="30" customHeight="1" x14ac:dyDescent="0.2">
      <c r="B52" s="58" t="s">
        <v>36</v>
      </c>
      <c r="C52" s="59" t="s">
        <v>80</v>
      </c>
      <c r="D52" s="50">
        <v>16.440000000000001</v>
      </c>
      <c r="E52" s="50">
        <f>Daily[[#This Row],[Annual]]/12</f>
        <v>500.05</v>
      </c>
      <c r="F52" s="50">
        <f>Daily[[#This Row],[Daily]]*365</f>
        <v>6000.6</v>
      </c>
    </row>
    <row r="53" spans="2:6" ht="30" customHeight="1" x14ac:dyDescent="0.2">
      <c r="B53" s="58" t="s">
        <v>36</v>
      </c>
      <c r="C53" s="59" t="s">
        <v>4</v>
      </c>
      <c r="D53" s="50">
        <v>0</v>
      </c>
      <c r="E53" s="50">
        <f>Daily[[#This Row],[Annual]]/12</f>
        <v>0</v>
      </c>
      <c r="F53" s="50">
        <f>Daily[[#This Row],[Daily]]*365</f>
        <v>0</v>
      </c>
    </row>
    <row r="54" spans="2:6" ht="30" customHeight="1" x14ac:dyDescent="0.2">
      <c r="B54" s="58" t="s">
        <v>36</v>
      </c>
      <c r="C54" s="59" t="s">
        <v>3</v>
      </c>
      <c r="D54" s="50">
        <v>0</v>
      </c>
      <c r="E54" s="50">
        <f>Daily[[#This Row],[Annual]]/12</f>
        <v>0</v>
      </c>
      <c r="F54" s="50">
        <f>Daily[[#This Row],[Daily]]*365</f>
        <v>0</v>
      </c>
    </row>
    <row r="55" spans="2:6" s="30" customFormat="1" ht="30" customHeight="1" x14ac:dyDescent="0.2">
      <c r="B55" s="71" t="s">
        <v>25</v>
      </c>
      <c r="C55" s="72"/>
      <c r="D55" s="70">
        <f>SUMIF(Daily[Type],"Income",Daily[Daily])-SUMIF(Daily[Type],"&lt;&gt;Income",Daily[Daily])</f>
        <v>107.10000000000014</v>
      </c>
      <c r="E55" s="70">
        <f>SUMIF(Daily[Type],"Income",Daily[Monthly])-SUMIF(Daily[Type],"&lt;&gt;Income",Daily[Monthly])</f>
        <v>3257.625</v>
      </c>
      <c r="F55" s="70">
        <f>SUMIF(Daily[Type],"Income",Daily[Annual])-SUMIF(Daily[Type],"&lt;&gt;Income",Daily[Annual])</f>
        <v>39091.500000000015</v>
      </c>
    </row>
  </sheetData>
  <mergeCells count="2">
    <mergeCell ref="D2:E2"/>
    <mergeCell ref="F2:I2"/>
  </mergeCells>
  <conditionalFormatting sqref="D12:F55">
    <cfRule type="expression" dxfId="93" priority="1">
      <formula>(MOD(ROW(),2)=0)*($B12&lt;&gt;"Income")</formula>
    </cfRule>
    <cfRule type="expression" dxfId="92" priority="8">
      <formula>(MOD(ROW(),2)=0)*($B12="Income")</formula>
    </cfRule>
  </conditionalFormatting>
  <conditionalFormatting sqref="F12:F55">
    <cfRule type="expression" dxfId="91" priority="2">
      <formula>(MOD(ROW(),2)&lt;&gt;0)*($B12&lt;&gt;"Income")</formula>
    </cfRule>
    <cfRule type="expression" dxfId="90" priority="5">
      <formula>(MOD(ROW(),2)&lt;&gt;0)*($B12="Income")</formula>
    </cfRule>
  </conditionalFormatting>
  <conditionalFormatting sqref="E12:E55">
    <cfRule type="expression" dxfId="89" priority="3">
      <formula>(MOD(ROW(),2)&lt;&gt;0)*($B12&lt;&gt;"Income")</formula>
    </cfRule>
    <cfRule type="expression" dxfId="88" priority="6">
      <formula>(MOD(ROW(),2)&lt;&gt;0)*($B12="Income")</formula>
    </cfRule>
  </conditionalFormatting>
  <conditionalFormatting sqref="D12:D55">
    <cfRule type="expression" dxfId="87" priority="4">
      <formula>(MOD(ROW(),2)&lt;&gt;0)*($B12&lt;&gt;"Income")</formula>
    </cfRule>
    <cfRule type="expression" dxfId="86" priority="7">
      <formula>(MOD(ROW(),2)&lt;&gt;0)*($B12="Income")</formula>
    </cfRule>
  </conditionalFormatting>
  <conditionalFormatting sqref="B12:C55">
    <cfRule type="expression" dxfId="85" priority="9">
      <formula>(MOD(ROW(),2)&lt;&gt;0)*($B12="Income")</formula>
    </cfRule>
    <cfRule type="expression" dxfId="84" priority="10">
      <formula>(MOD(ROW(),2)=0)*($B12="Income")</formula>
    </cfRule>
  </conditionalFormatting>
  <dataValidations count="15">
    <dataValidation allowBlank="1" showInputMessage="1" showErrorMessage="1" prompt="Daily Summary is automatically updated in cells below" sqref="B4"/>
    <dataValidation allowBlank="1" showInputMessage="1" showErrorMessage="1" promptTitle="Daily Cash Flow" prompt="_x000a_Create Daily Cash Flow in this worksheet._x000a__x000a_Enter details in the table starting in cell B12. Total available cash is calculated in cell D2. Totals per type are calculated in cells C6 through E9. Tip is in cell F2." sqref="A1"/>
    <dataValidation allowBlank="1" showInputMessage="1" showErrorMessage="1" prompt="Annual cash flow is automatically calculated in this column under this heading" sqref="F11"/>
    <dataValidation allowBlank="1" showInputMessage="1" showErrorMessage="1" prompt="Monthly cash flow is automatically calculated in this column under this heading" sqref="E11"/>
    <dataValidation allowBlank="1" showInputMessage="1" showErrorMessage="1" prompt="Enter Daily cash flow value in this column under this heading" sqref="D11"/>
    <dataValidation allowBlank="1" showInputMessage="1" showErrorMessage="1" prompt="Enter Description in this column under this heading" sqref="C11"/>
    <dataValidation allowBlank="1" showInputMessage="1" showErrorMessage="1" prompt="Select Type in this column under this heading. Press ALT+DOWN ARROW for options, then DOWN ARROW and ENTER to make selection. Use heading filters to find specific entries" sqref="B11"/>
    <dataValidation type="list" errorStyle="warning" allowBlank="1" showInputMessage="1" showErrorMessage="1" error="Select Type from the list. Select CANCEL, press ALT+DOWN ARROW for options, then DOWN ARROW and ENTER to make selection" sqref="B12:B54">
      <formula1>"Income,Expenses,Discretionary,Savings"</formula1>
    </dataValidation>
    <dataValidation allowBlank="1" showInputMessage="1" showErrorMessage="1" prompt="Title of this worksheet is in this cell" sqref="B1"/>
    <dataValidation allowBlank="1" showInputMessage="1" showErrorMessage="1" prompt="Total Available Cash is automatically calculated in cell at right" sqref="B2:C2"/>
    <dataValidation allowBlank="1" showInputMessage="1" showErrorMessage="1" prompt="Total Available Cash is automatically calculated in this cell" sqref="D2:E2"/>
    <dataValidation allowBlank="1" showInputMessage="1" showErrorMessage="1" prompt="Items for which Totals are being calculated are in this column under this heading, from cells B6 through B9" sqref="B5"/>
    <dataValidation allowBlank="1" showInputMessage="1" showErrorMessage="1" prompt="Daily amounts are automatically calculated in this column under this heading, from cells C6 through C9" sqref="C5"/>
    <dataValidation allowBlank="1" showInputMessage="1" showErrorMessage="1" prompt="Monthly amounts are automatically calculated in this column under this heading, from cells D6 through D9" sqref="D5"/>
    <dataValidation allowBlank="1" showInputMessage="1" showErrorMessage="1" prompt="Annual amounts are automatically calculated in this column under this heading, from cells E6 through E9" sqref="E5"/>
  </dataValidations>
  <hyperlinks>
    <hyperlink ref="F1" location="Guide!A1" tooltip="Select to navigate to Guide worksheet" display="Navigation button for Guide worksheet is in this cell."/>
    <hyperlink ref="G1" location="'Monthly Cash Flow'!A1" tooltip="Select to navigate to Monthly Cash Flow worksheet" display="Navigation button for Monthly Cash Flow worksheet is in this cell. "/>
    <hyperlink ref="I1" location="Income!A1" tooltip="Select to navigate to Income worksheet" display="INCOME"/>
    <hyperlink ref="H1" location="'Daily Summary'!A1" tooltip="Select to navigate to cell A1 in this worksheet" display="DAILY SUMMARY"/>
  </hyperlinks>
  <printOptions horizontalCentered="1"/>
  <pageMargins left="0.25" right="0.25" top="0.5" bottom="0.5" header="0.3" footer="0.3"/>
  <pageSetup scale="63"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pageSetUpPr autoPageBreaks="0" fitToPage="1"/>
  </sheetPr>
  <dimension ref="A1:R49"/>
  <sheetViews>
    <sheetView showGridLines="0" zoomScaleNormal="100" workbookViewId="0"/>
  </sheetViews>
  <sheetFormatPr defaultColWidth="8.88671875" defaultRowHeight="26.1" customHeight="1" x14ac:dyDescent="0.2"/>
  <cols>
    <col min="1" max="1" width="1.77734375" style="30" customWidth="1"/>
    <col min="2" max="2" width="12.77734375" style="30" customWidth="1"/>
    <col min="3" max="3" width="18.77734375" style="30" customWidth="1"/>
    <col min="4" max="17" width="14.77734375" style="30" customWidth="1"/>
    <col min="18" max="18" width="1.77734375" style="30" customWidth="1"/>
    <col min="19" max="16384" width="8.88671875" style="30"/>
  </cols>
  <sheetData>
    <row r="1" spans="1:18" s="36" customFormat="1" ht="44.1" customHeight="1" x14ac:dyDescent="0.2">
      <c r="A1" s="35"/>
      <c r="B1" s="19" t="s">
        <v>45</v>
      </c>
      <c r="C1" s="19"/>
      <c r="D1" s="19"/>
      <c r="E1" s="19"/>
      <c r="F1" s="19"/>
      <c r="G1" s="19"/>
      <c r="H1" s="19"/>
      <c r="I1" s="19"/>
      <c r="J1" s="19"/>
      <c r="K1" s="19"/>
      <c r="R1" s="36" t="s">
        <v>79</v>
      </c>
    </row>
    <row r="2" spans="1:18" s="4" customFormat="1" ht="44.1" customHeight="1" x14ac:dyDescent="0.2">
      <c r="B2" s="101"/>
      <c r="C2" s="101" t="s">
        <v>77</v>
      </c>
      <c r="D2" s="105">
        <f>MonthlyCashFlowToDate</f>
        <v>18380</v>
      </c>
      <c r="E2" s="105"/>
      <c r="F2" s="106" t="s">
        <v>85</v>
      </c>
      <c r="G2" s="107"/>
      <c r="H2" s="107"/>
      <c r="I2" s="107"/>
      <c r="J2" s="107"/>
      <c r="K2" s="107"/>
      <c r="L2" s="47"/>
      <c r="M2" s="47"/>
      <c r="N2" s="47"/>
      <c r="O2" s="47"/>
      <c r="P2" s="47"/>
    </row>
    <row r="3" spans="1:18" s="3" customFormat="1" ht="33.950000000000003" customHeight="1" x14ac:dyDescent="0.2">
      <c r="B3" s="37"/>
      <c r="C3" s="37"/>
      <c r="D3" s="38"/>
      <c r="E3" s="38"/>
      <c r="F3" s="2"/>
      <c r="G3" s="2"/>
      <c r="H3" s="2"/>
      <c r="I3" s="2"/>
      <c r="J3" s="2"/>
      <c r="K3" s="2"/>
      <c r="L3" s="2"/>
      <c r="M3" s="2"/>
      <c r="N3" s="2"/>
      <c r="O3" s="2"/>
      <c r="P3" s="2"/>
    </row>
    <row r="4" spans="1:18" s="45" customFormat="1" ht="33.950000000000003" customHeight="1" thickBot="1" x14ac:dyDescent="0.25">
      <c r="B4" s="92" t="s">
        <v>41</v>
      </c>
      <c r="C4" s="92" t="s">
        <v>42</v>
      </c>
      <c r="D4" s="92" t="s">
        <v>58</v>
      </c>
      <c r="E4" s="92" t="s">
        <v>59</v>
      </c>
      <c r="F4" s="92" t="s">
        <v>60</v>
      </c>
      <c r="G4" s="92" t="s">
        <v>61</v>
      </c>
      <c r="H4" s="92" t="s">
        <v>43</v>
      </c>
      <c r="I4" s="92" t="s">
        <v>62</v>
      </c>
      <c r="J4" s="92" t="s">
        <v>63</v>
      </c>
      <c r="K4" s="92" t="s">
        <v>64</v>
      </c>
      <c r="L4" s="92" t="s">
        <v>65</v>
      </c>
      <c r="M4" s="92" t="s">
        <v>66</v>
      </c>
      <c r="N4" s="92" t="s">
        <v>67</v>
      </c>
      <c r="O4" s="92" t="s">
        <v>68</v>
      </c>
      <c r="P4" s="92" t="s">
        <v>25</v>
      </c>
      <c r="Q4" s="93"/>
    </row>
    <row r="5" spans="1:18" s="39" customFormat="1" ht="26.1" customHeight="1" x14ac:dyDescent="0.2">
      <c r="B5" s="40" t="s">
        <v>0</v>
      </c>
      <c r="C5" s="40" t="s">
        <v>1</v>
      </c>
      <c r="D5" s="50">
        <v>7500</v>
      </c>
      <c r="E5" s="50">
        <v>7500</v>
      </c>
      <c r="F5" s="50">
        <v>7500</v>
      </c>
      <c r="G5" s="50">
        <v>7500</v>
      </c>
      <c r="H5" s="50">
        <v>7500</v>
      </c>
      <c r="I5" s="50">
        <v>7500</v>
      </c>
      <c r="J5" s="50"/>
      <c r="K5" s="50"/>
      <c r="L5" s="50"/>
      <c r="M5" s="50"/>
      <c r="N5" s="50"/>
      <c r="O5" s="50"/>
      <c r="P5" s="50">
        <f>SUM(Monthly[[#This Row],[Jan]:[Dec]])</f>
        <v>45000</v>
      </c>
    </row>
    <row r="6" spans="1:18" s="39" customFormat="1" ht="26.1" customHeight="1" x14ac:dyDescent="0.2">
      <c r="B6" s="40" t="s">
        <v>0</v>
      </c>
      <c r="C6" s="40" t="s">
        <v>2</v>
      </c>
      <c r="D6" s="50">
        <v>400</v>
      </c>
      <c r="E6" s="50">
        <v>400</v>
      </c>
      <c r="F6" s="50">
        <v>500</v>
      </c>
      <c r="G6" s="50">
        <v>200</v>
      </c>
      <c r="H6" s="50">
        <v>0</v>
      </c>
      <c r="I6" s="50">
        <v>600</v>
      </c>
      <c r="J6" s="50"/>
      <c r="K6" s="50"/>
      <c r="L6" s="50"/>
      <c r="M6" s="50"/>
      <c r="N6" s="50"/>
      <c r="O6" s="50"/>
      <c r="P6" s="50">
        <f>SUM(Monthly[[#This Row],[Jan]:[Dec]])</f>
        <v>2100</v>
      </c>
    </row>
    <row r="7" spans="1:18" s="39" customFormat="1" ht="26.1" customHeight="1" x14ac:dyDescent="0.2">
      <c r="B7" s="40" t="s">
        <v>0</v>
      </c>
      <c r="C7" s="40" t="s">
        <v>4</v>
      </c>
      <c r="D7" s="50">
        <v>2500</v>
      </c>
      <c r="E7" s="50">
        <v>2500</v>
      </c>
      <c r="F7" s="50">
        <v>2500</v>
      </c>
      <c r="G7" s="50">
        <v>2500</v>
      </c>
      <c r="H7" s="50">
        <v>2500</v>
      </c>
      <c r="I7" s="50">
        <v>2500</v>
      </c>
      <c r="J7" s="50"/>
      <c r="K7" s="50"/>
      <c r="L7" s="50"/>
      <c r="M7" s="50"/>
      <c r="N7" s="50"/>
      <c r="O7" s="50"/>
      <c r="P7" s="50">
        <f>SUM(Monthly[[#This Row],[Jan]:[Dec]])</f>
        <v>15000</v>
      </c>
    </row>
    <row r="8" spans="1:18" s="39" customFormat="1" ht="26.1" customHeight="1" x14ac:dyDescent="0.2">
      <c r="B8" s="40" t="s">
        <v>0</v>
      </c>
      <c r="C8" s="40" t="s">
        <v>3</v>
      </c>
      <c r="D8" s="50">
        <v>0</v>
      </c>
      <c r="E8" s="50">
        <v>0</v>
      </c>
      <c r="F8" s="50">
        <v>0</v>
      </c>
      <c r="G8" s="50">
        <v>0</v>
      </c>
      <c r="H8" s="50">
        <v>0</v>
      </c>
      <c r="I8" s="50">
        <v>0</v>
      </c>
      <c r="J8" s="50"/>
      <c r="K8" s="50"/>
      <c r="L8" s="50"/>
      <c r="M8" s="50"/>
      <c r="N8" s="50"/>
      <c r="O8" s="50"/>
      <c r="P8" s="50">
        <f>SUM(Monthly[[#This Row],[Jan]:[Dec]])</f>
        <v>0</v>
      </c>
    </row>
    <row r="9" spans="1:18" s="39" customFormat="1" ht="26.1" customHeight="1" x14ac:dyDescent="0.2">
      <c r="B9" s="40" t="s">
        <v>0</v>
      </c>
      <c r="C9" s="40" t="s">
        <v>24</v>
      </c>
      <c r="D9" s="50">
        <v>0</v>
      </c>
      <c r="E9" s="50">
        <v>0</v>
      </c>
      <c r="F9" s="50">
        <v>0</v>
      </c>
      <c r="G9" s="50">
        <v>0</v>
      </c>
      <c r="H9" s="50">
        <v>0</v>
      </c>
      <c r="I9" s="50">
        <v>0</v>
      </c>
      <c r="J9" s="50"/>
      <c r="K9" s="50"/>
      <c r="L9" s="50"/>
      <c r="M9" s="50"/>
      <c r="N9" s="50"/>
      <c r="O9" s="50"/>
      <c r="P9" s="50">
        <f>SUM(Monthly[[#This Row],[Jan]:[Dec]])</f>
        <v>0</v>
      </c>
    </row>
    <row r="10" spans="1:18" s="39" customFormat="1" ht="26.1" customHeight="1" x14ac:dyDescent="0.2">
      <c r="B10" s="40" t="s">
        <v>0</v>
      </c>
      <c r="C10" s="40" t="s">
        <v>35</v>
      </c>
      <c r="D10" s="50">
        <v>0</v>
      </c>
      <c r="E10" s="50">
        <v>0</v>
      </c>
      <c r="F10" s="50">
        <v>0</v>
      </c>
      <c r="G10" s="50">
        <v>0</v>
      </c>
      <c r="H10" s="50">
        <v>0</v>
      </c>
      <c r="I10" s="50">
        <v>0</v>
      </c>
      <c r="J10" s="50"/>
      <c r="K10" s="50"/>
      <c r="L10" s="50"/>
      <c r="M10" s="50"/>
      <c r="N10" s="50"/>
      <c r="O10" s="50"/>
      <c r="P10" s="50">
        <f>SUM(Monthly[[#This Row],[Jan]:[Dec]])</f>
        <v>0</v>
      </c>
    </row>
    <row r="11" spans="1:18" s="39" customFormat="1" ht="26.1" customHeight="1" x14ac:dyDescent="0.2">
      <c r="B11" s="40" t="s">
        <v>7</v>
      </c>
      <c r="C11" s="40" t="s">
        <v>8</v>
      </c>
      <c r="D11" s="50">
        <v>1250</v>
      </c>
      <c r="E11" s="50">
        <v>1250</v>
      </c>
      <c r="F11" s="50">
        <v>1250</v>
      </c>
      <c r="G11" s="50">
        <v>1250</v>
      </c>
      <c r="H11" s="50">
        <v>1250</v>
      </c>
      <c r="I11" s="50">
        <v>1250</v>
      </c>
      <c r="J11" s="50"/>
      <c r="K11" s="50"/>
      <c r="L11" s="50"/>
      <c r="M11" s="50"/>
      <c r="N11" s="50"/>
      <c r="O11" s="50"/>
      <c r="P11" s="50">
        <f>SUM(Monthly[[#This Row],[Jan]:[Dec]])</f>
        <v>7500</v>
      </c>
    </row>
    <row r="12" spans="1:18" s="39" customFormat="1" ht="26.1" customHeight="1" x14ac:dyDescent="0.2">
      <c r="B12" s="40" t="s">
        <v>7</v>
      </c>
      <c r="C12" s="40" t="s">
        <v>9</v>
      </c>
      <c r="D12" s="50">
        <v>208.33333333333334</v>
      </c>
      <c r="E12" s="50">
        <v>208.33333333333334</v>
      </c>
      <c r="F12" s="50">
        <v>208.33333333333334</v>
      </c>
      <c r="G12" s="50">
        <v>208.33333333333334</v>
      </c>
      <c r="H12" s="50">
        <v>208.33333333333334</v>
      </c>
      <c r="I12" s="50">
        <v>208.33333333333334</v>
      </c>
      <c r="J12" s="50"/>
      <c r="K12" s="50"/>
      <c r="L12" s="50"/>
      <c r="M12" s="50"/>
      <c r="N12" s="50"/>
      <c r="O12" s="50"/>
      <c r="P12" s="50">
        <f>SUM(Monthly[[#This Row],[Jan]:[Dec]])</f>
        <v>1250</v>
      </c>
    </row>
    <row r="13" spans="1:18" ht="26.1" customHeight="1" x14ac:dyDescent="0.2">
      <c r="B13" s="40" t="s">
        <v>7</v>
      </c>
      <c r="C13" s="40" t="s">
        <v>10</v>
      </c>
      <c r="D13" s="50">
        <v>16.666666666666668</v>
      </c>
      <c r="E13" s="50">
        <v>16.666666666666668</v>
      </c>
      <c r="F13" s="50">
        <v>16.666666666666668</v>
      </c>
      <c r="G13" s="50">
        <v>16.666666666666668</v>
      </c>
      <c r="H13" s="50">
        <v>16.666666666666668</v>
      </c>
      <c r="I13" s="50">
        <v>16.666666666666668</v>
      </c>
      <c r="J13" s="50"/>
      <c r="K13" s="50"/>
      <c r="L13" s="50"/>
      <c r="M13" s="50"/>
      <c r="N13" s="50"/>
      <c r="O13" s="50"/>
      <c r="P13" s="50">
        <f>SUM(Monthly[[#This Row],[Jan]:[Dec]])</f>
        <v>100.00000000000001</v>
      </c>
      <c r="Q13" s="39"/>
    </row>
    <row r="14" spans="1:18" ht="26.1" customHeight="1" x14ac:dyDescent="0.2">
      <c r="B14" s="40" t="s">
        <v>7</v>
      </c>
      <c r="C14" s="40" t="s">
        <v>12</v>
      </c>
      <c r="D14" s="50">
        <v>333.33333333333331</v>
      </c>
      <c r="E14" s="50">
        <v>333.33333333333331</v>
      </c>
      <c r="F14" s="50">
        <v>333.33333333333331</v>
      </c>
      <c r="G14" s="50">
        <v>333.33333333333331</v>
      </c>
      <c r="H14" s="50">
        <v>333.33333333333331</v>
      </c>
      <c r="I14" s="50">
        <v>333.33333333333331</v>
      </c>
      <c r="J14" s="50"/>
      <c r="K14" s="50"/>
      <c r="L14" s="50"/>
      <c r="M14" s="50"/>
      <c r="N14" s="50"/>
      <c r="O14" s="50"/>
      <c r="P14" s="50">
        <f>SUM(Monthly[[#This Row],[Jan]:[Dec]])</f>
        <v>1999.9999999999998</v>
      </c>
      <c r="Q14" s="39"/>
    </row>
    <row r="15" spans="1:18" ht="26.1" customHeight="1" x14ac:dyDescent="0.2">
      <c r="B15" s="40" t="s">
        <v>7</v>
      </c>
      <c r="C15" s="40" t="s">
        <v>11</v>
      </c>
      <c r="D15" s="50">
        <v>1250</v>
      </c>
      <c r="E15" s="50">
        <v>1250</v>
      </c>
      <c r="F15" s="50">
        <v>1250</v>
      </c>
      <c r="G15" s="50">
        <v>1250</v>
      </c>
      <c r="H15" s="50">
        <v>1250</v>
      </c>
      <c r="I15" s="50">
        <v>1250</v>
      </c>
      <c r="J15" s="50"/>
      <c r="K15" s="50"/>
      <c r="L15" s="50"/>
      <c r="M15" s="50"/>
      <c r="N15" s="50"/>
      <c r="O15" s="50"/>
      <c r="P15" s="50">
        <f>SUM(Monthly[[#This Row],[Jan]:[Dec]])</f>
        <v>7500</v>
      </c>
      <c r="Q15" s="39"/>
    </row>
    <row r="16" spans="1:18" ht="26.1" customHeight="1" x14ac:dyDescent="0.2">
      <c r="B16" s="40" t="s">
        <v>7</v>
      </c>
      <c r="C16" s="40" t="s">
        <v>13</v>
      </c>
      <c r="D16" s="50">
        <v>25</v>
      </c>
      <c r="E16" s="50">
        <v>25</v>
      </c>
      <c r="F16" s="50">
        <v>25</v>
      </c>
      <c r="G16" s="50">
        <v>25</v>
      </c>
      <c r="H16" s="50">
        <v>25</v>
      </c>
      <c r="I16" s="50">
        <v>25</v>
      </c>
      <c r="J16" s="50"/>
      <c r="K16" s="50"/>
      <c r="L16" s="50"/>
      <c r="M16" s="50"/>
      <c r="N16" s="50"/>
      <c r="O16" s="50"/>
      <c r="P16" s="50">
        <f>SUM(Monthly[[#This Row],[Jan]:[Dec]])</f>
        <v>150</v>
      </c>
      <c r="Q16" s="39"/>
    </row>
    <row r="17" spans="2:17" ht="26.1" customHeight="1" x14ac:dyDescent="0.2">
      <c r="B17" s="40" t="s">
        <v>7</v>
      </c>
      <c r="C17" s="40" t="s">
        <v>14</v>
      </c>
      <c r="D17" s="50">
        <v>100</v>
      </c>
      <c r="E17" s="50">
        <v>100</v>
      </c>
      <c r="F17" s="50">
        <v>100</v>
      </c>
      <c r="G17" s="50">
        <v>100</v>
      </c>
      <c r="H17" s="50">
        <v>100</v>
      </c>
      <c r="I17" s="50">
        <v>100</v>
      </c>
      <c r="J17" s="50"/>
      <c r="K17" s="50"/>
      <c r="L17" s="50"/>
      <c r="M17" s="50"/>
      <c r="N17" s="50"/>
      <c r="O17" s="50"/>
      <c r="P17" s="50">
        <f>SUM(Monthly[[#This Row],[Jan]:[Dec]])</f>
        <v>600</v>
      </c>
      <c r="Q17" s="39"/>
    </row>
    <row r="18" spans="2:17" ht="26.1" customHeight="1" x14ac:dyDescent="0.2">
      <c r="B18" s="40" t="s">
        <v>7</v>
      </c>
      <c r="C18" s="40" t="s">
        <v>15</v>
      </c>
      <c r="D18" s="50">
        <v>50</v>
      </c>
      <c r="E18" s="50">
        <v>50</v>
      </c>
      <c r="F18" s="50">
        <v>50</v>
      </c>
      <c r="G18" s="50">
        <v>50</v>
      </c>
      <c r="H18" s="50">
        <v>50</v>
      </c>
      <c r="I18" s="50">
        <v>50</v>
      </c>
      <c r="J18" s="50"/>
      <c r="K18" s="50"/>
      <c r="L18" s="50"/>
      <c r="M18" s="50"/>
      <c r="N18" s="50"/>
      <c r="O18" s="50"/>
      <c r="P18" s="50">
        <f>SUM(Monthly[[#This Row],[Jan]:[Dec]])</f>
        <v>300</v>
      </c>
      <c r="Q18" s="39"/>
    </row>
    <row r="19" spans="2:17" ht="26.1" customHeight="1" x14ac:dyDescent="0.2">
      <c r="B19" s="40" t="s">
        <v>7</v>
      </c>
      <c r="C19" s="40" t="s">
        <v>16</v>
      </c>
      <c r="D19" s="50">
        <v>50</v>
      </c>
      <c r="E19" s="50">
        <v>50</v>
      </c>
      <c r="F19" s="50">
        <v>50</v>
      </c>
      <c r="G19" s="50">
        <v>50</v>
      </c>
      <c r="H19" s="50">
        <v>50</v>
      </c>
      <c r="I19" s="50">
        <v>50</v>
      </c>
      <c r="J19" s="50"/>
      <c r="K19" s="50"/>
      <c r="L19" s="50"/>
      <c r="M19" s="50"/>
      <c r="N19" s="50"/>
      <c r="O19" s="50"/>
      <c r="P19" s="50">
        <f>SUM(Monthly[[#This Row],[Jan]:[Dec]])</f>
        <v>300</v>
      </c>
      <c r="Q19" s="39"/>
    </row>
    <row r="20" spans="2:17" ht="26.1" customHeight="1" x14ac:dyDescent="0.2">
      <c r="B20" s="40" t="s">
        <v>7</v>
      </c>
      <c r="C20" s="40" t="s">
        <v>17</v>
      </c>
      <c r="D20" s="50">
        <v>25</v>
      </c>
      <c r="E20" s="50">
        <v>25</v>
      </c>
      <c r="F20" s="50">
        <v>25</v>
      </c>
      <c r="G20" s="50">
        <v>25</v>
      </c>
      <c r="H20" s="50">
        <v>25</v>
      </c>
      <c r="I20" s="50">
        <v>25</v>
      </c>
      <c r="J20" s="50"/>
      <c r="K20" s="50"/>
      <c r="L20" s="50"/>
      <c r="M20" s="50"/>
      <c r="N20" s="50"/>
      <c r="O20" s="50"/>
      <c r="P20" s="50">
        <f>SUM(Monthly[[#This Row],[Jan]:[Dec]])</f>
        <v>150</v>
      </c>
      <c r="Q20" s="39"/>
    </row>
    <row r="21" spans="2:17" ht="26.1" customHeight="1" x14ac:dyDescent="0.2">
      <c r="B21" s="40" t="s">
        <v>7</v>
      </c>
      <c r="C21" s="40" t="s">
        <v>18</v>
      </c>
      <c r="D21" s="50">
        <v>12.5</v>
      </c>
      <c r="E21" s="50">
        <v>12.5</v>
      </c>
      <c r="F21" s="50">
        <v>12.5</v>
      </c>
      <c r="G21" s="50">
        <v>12.5</v>
      </c>
      <c r="H21" s="50">
        <v>12.5</v>
      </c>
      <c r="I21" s="50">
        <v>12.5</v>
      </c>
      <c r="J21" s="50"/>
      <c r="K21" s="50"/>
      <c r="L21" s="50"/>
      <c r="M21" s="50"/>
      <c r="N21" s="50"/>
      <c r="O21" s="50"/>
      <c r="P21" s="50">
        <f>SUM(Monthly[[#This Row],[Jan]:[Dec]])</f>
        <v>75</v>
      </c>
      <c r="Q21" s="39"/>
    </row>
    <row r="22" spans="2:17" ht="26.1" customHeight="1" x14ac:dyDescent="0.2">
      <c r="B22" s="40" t="s">
        <v>7</v>
      </c>
      <c r="C22" s="40" t="s">
        <v>19</v>
      </c>
      <c r="D22" s="50">
        <v>50</v>
      </c>
      <c r="E22" s="50">
        <v>50</v>
      </c>
      <c r="F22" s="50">
        <v>50</v>
      </c>
      <c r="G22" s="50">
        <v>50</v>
      </c>
      <c r="H22" s="50">
        <v>50</v>
      </c>
      <c r="I22" s="50">
        <v>50</v>
      </c>
      <c r="J22" s="50"/>
      <c r="K22" s="50"/>
      <c r="L22" s="50"/>
      <c r="M22" s="50"/>
      <c r="N22" s="50"/>
      <c r="O22" s="50"/>
      <c r="P22" s="50">
        <f>SUM(Monthly[[#This Row],[Jan]:[Dec]])</f>
        <v>300</v>
      </c>
      <c r="Q22" s="39"/>
    </row>
    <row r="23" spans="2:17" ht="26.1" customHeight="1" x14ac:dyDescent="0.2">
      <c r="B23" s="40" t="s">
        <v>7</v>
      </c>
      <c r="C23" s="40" t="s">
        <v>20</v>
      </c>
      <c r="D23" s="50">
        <v>50</v>
      </c>
      <c r="E23" s="50">
        <v>50</v>
      </c>
      <c r="F23" s="50">
        <v>50</v>
      </c>
      <c r="G23" s="50">
        <v>50</v>
      </c>
      <c r="H23" s="50">
        <v>50</v>
      </c>
      <c r="I23" s="50">
        <v>50</v>
      </c>
      <c r="J23" s="50"/>
      <c r="K23" s="50"/>
      <c r="L23" s="50"/>
      <c r="M23" s="50"/>
      <c r="N23" s="50"/>
      <c r="O23" s="50"/>
      <c r="P23" s="50">
        <f>SUM(Monthly[[#This Row],[Jan]:[Dec]])</f>
        <v>300</v>
      </c>
      <c r="Q23" s="39"/>
    </row>
    <row r="24" spans="2:17" ht="26.1" customHeight="1" x14ac:dyDescent="0.2">
      <c r="B24" s="40" t="s">
        <v>7</v>
      </c>
      <c r="C24" s="40" t="s">
        <v>84</v>
      </c>
      <c r="D24" s="50">
        <v>125</v>
      </c>
      <c r="E24" s="50">
        <v>125</v>
      </c>
      <c r="F24" s="50">
        <v>125</v>
      </c>
      <c r="G24" s="50">
        <v>125</v>
      </c>
      <c r="H24" s="50">
        <v>125</v>
      </c>
      <c r="I24" s="50">
        <v>125</v>
      </c>
      <c r="J24" s="50"/>
      <c r="K24" s="50"/>
      <c r="L24" s="50"/>
      <c r="M24" s="50"/>
      <c r="N24" s="50"/>
      <c r="O24" s="50"/>
      <c r="P24" s="50">
        <f>SUM(Monthly[[#This Row],[Jan]:[Dec]])</f>
        <v>750</v>
      </c>
      <c r="Q24" s="39"/>
    </row>
    <row r="25" spans="2:17" ht="26.1" customHeight="1" x14ac:dyDescent="0.2">
      <c r="B25" s="40" t="s">
        <v>7</v>
      </c>
      <c r="C25" s="40" t="s">
        <v>21</v>
      </c>
      <c r="D25" s="50">
        <v>400</v>
      </c>
      <c r="E25" s="50">
        <v>500</v>
      </c>
      <c r="F25" s="50">
        <v>450</v>
      </c>
      <c r="G25" s="50">
        <v>400</v>
      </c>
      <c r="H25" s="50">
        <v>450</v>
      </c>
      <c r="I25" s="50">
        <v>425</v>
      </c>
      <c r="J25" s="50"/>
      <c r="K25" s="50"/>
      <c r="L25" s="50"/>
      <c r="M25" s="50"/>
      <c r="N25" s="50"/>
      <c r="O25" s="50"/>
      <c r="P25" s="50">
        <f>SUM(Monthly[[#This Row],[Jan]:[Dec]])</f>
        <v>2625</v>
      </c>
      <c r="Q25" s="39"/>
    </row>
    <row r="26" spans="2:17" ht="26.1" customHeight="1" x14ac:dyDescent="0.2">
      <c r="B26" s="40" t="s">
        <v>7</v>
      </c>
      <c r="C26" s="40" t="s">
        <v>22</v>
      </c>
      <c r="D26" s="50">
        <v>50</v>
      </c>
      <c r="E26" s="50">
        <v>75</v>
      </c>
      <c r="F26" s="50">
        <v>100</v>
      </c>
      <c r="G26" s="50">
        <v>75</v>
      </c>
      <c r="H26" s="50">
        <v>125</v>
      </c>
      <c r="I26" s="50">
        <v>75</v>
      </c>
      <c r="J26" s="50"/>
      <c r="K26" s="50"/>
      <c r="L26" s="50"/>
      <c r="M26" s="50"/>
      <c r="N26" s="50"/>
      <c r="O26" s="50"/>
      <c r="P26" s="50">
        <f>SUM(Monthly[[#This Row],[Jan]:[Dec]])</f>
        <v>500</v>
      </c>
      <c r="Q26" s="39"/>
    </row>
    <row r="27" spans="2:17" ht="26.1" customHeight="1" x14ac:dyDescent="0.2">
      <c r="B27" s="40" t="s">
        <v>7</v>
      </c>
      <c r="C27" s="40" t="s">
        <v>23</v>
      </c>
      <c r="D27" s="50">
        <v>50</v>
      </c>
      <c r="E27" s="50">
        <v>10</v>
      </c>
      <c r="F27" s="50">
        <v>25</v>
      </c>
      <c r="G27" s="50">
        <v>25</v>
      </c>
      <c r="H27" s="50">
        <v>20</v>
      </c>
      <c r="I27" s="50">
        <v>70</v>
      </c>
      <c r="J27" s="50"/>
      <c r="K27" s="50"/>
      <c r="L27" s="50"/>
      <c r="M27" s="50"/>
      <c r="N27" s="50"/>
      <c r="O27" s="50"/>
      <c r="P27" s="50">
        <f>SUM(Monthly[[#This Row],[Jan]:[Dec]])</f>
        <v>200</v>
      </c>
      <c r="Q27" s="39"/>
    </row>
    <row r="28" spans="2:17" ht="26.1" customHeight="1" x14ac:dyDescent="0.2">
      <c r="B28" s="40" t="s">
        <v>7</v>
      </c>
      <c r="C28" s="40" t="s">
        <v>40</v>
      </c>
      <c r="D28" s="50">
        <v>30</v>
      </c>
      <c r="E28" s="50">
        <v>30</v>
      </c>
      <c r="F28" s="50">
        <v>30</v>
      </c>
      <c r="G28" s="50">
        <v>20</v>
      </c>
      <c r="H28" s="50">
        <v>30</v>
      </c>
      <c r="I28" s="50">
        <v>30</v>
      </c>
      <c r="J28" s="50"/>
      <c r="K28" s="50"/>
      <c r="L28" s="50"/>
      <c r="M28" s="50"/>
      <c r="N28" s="50"/>
      <c r="O28" s="50"/>
      <c r="P28" s="50">
        <f>SUM(Monthly[[#This Row],[Jan]:[Dec]])</f>
        <v>170</v>
      </c>
      <c r="Q28" s="39"/>
    </row>
    <row r="29" spans="2:17" ht="26.1" customHeight="1" x14ac:dyDescent="0.2">
      <c r="B29" s="40" t="s">
        <v>7</v>
      </c>
      <c r="C29" s="40" t="s">
        <v>3</v>
      </c>
      <c r="D29" s="50">
        <v>0</v>
      </c>
      <c r="E29" s="50">
        <v>0</v>
      </c>
      <c r="F29" s="50">
        <v>0</v>
      </c>
      <c r="G29" s="50">
        <v>0</v>
      </c>
      <c r="H29" s="50">
        <v>0</v>
      </c>
      <c r="I29" s="50">
        <v>0</v>
      </c>
      <c r="J29" s="50"/>
      <c r="K29" s="50"/>
      <c r="L29" s="50"/>
      <c r="M29" s="50"/>
      <c r="N29" s="50"/>
      <c r="O29" s="50"/>
      <c r="P29" s="50">
        <f>SUM(Monthly[[#This Row],[Jan]:[Dec]])</f>
        <v>0</v>
      </c>
      <c r="Q29" s="39"/>
    </row>
    <row r="30" spans="2:17" ht="26.1" customHeight="1" x14ac:dyDescent="0.2">
      <c r="B30" s="40" t="s">
        <v>7</v>
      </c>
      <c r="C30" s="40" t="s">
        <v>24</v>
      </c>
      <c r="D30" s="50">
        <v>0</v>
      </c>
      <c r="E30" s="50">
        <v>0</v>
      </c>
      <c r="F30" s="50">
        <v>0</v>
      </c>
      <c r="G30" s="50">
        <v>0</v>
      </c>
      <c r="H30" s="50">
        <v>0</v>
      </c>
      <c r="I30" s="50">
        <v>0</v>
      </c>
      <c r="J30" s="50"/>
      <c r="K30" s="50"/>
      <c r="L30" s="50"/>
      <c r="M30" s="50"/>
      <c r="N30" s="50"/>
      <c r="O30" s="50"/>
      <c r="P30" s="50">
        <f>SUM(Monthly[[#This Row],[Jan]:[Dec]])</f>
        <v>0</v>
      </c>
      <c r="Q30" s="39"/>
    </row>
    <row r="31" spans="2:17" ht="26.1" customHeight="1" x14ac:dyDescent="0.2">
      <c r="B31" s="40" t="s">
        <v>7</v>
      </c>
      <c r="C31" s="40" t="s">
        <v>35</v>
      </c>
      <c r="D31" s="50">
        <v>0</v>
      </c>
      <c r="E31" s="50">
        <v>0</v>
      </c>
      <c r="F31" s="50">
        <v>0</v>
      </c>
      <c r="G31" s="50">
        <v>0</v>
      </c>
      <c r="H31" s="50">
        <v>0</v>
      </c>
      <c r="I31" s="50">
        <v>0</v>
      </c>
      <c r="J31" s="50"/>
      <c r="K31" s="50"/>
      <c r="L31" s="50"/>
      <c r="M31" s="50"/>
      <c r="N31" s="50"/>
      <c r="O31" s="50"/>
      <c r="P31" s="50">
        <f>SUM(Monthly[[#This Row],[Jan]:[Dec]])</f>
        <v>0</v>
      </c>
      <c r="Q31" s="39"/>
    </row>
    <row r="32" spans="2:17" ht="26.1" customHeight="1" x14ac:dyDescent="0.2">
      <c r="B32" s="40" t="s">
        <v>44</v>
      </c>
      <c r="C32" s="40" t="s">
        <v>26</v>
      </c>
      <c r="D32" s="50">
        <v>50</v>
      </c>
      <c r="E32" s="50">
        <v>150</v>
      </c>
      <c r="F32" s="50">
        <v>100</v>
      </c>
      <c r="G32" s="50">
        <v>50</v>
      </c>
      <c r="H32" s="50">
        <v>150</v>
      </c>
      <c r="I32" s="50">
        <v>100</v>
      </c>
      <c r="J32" s="50"/>
      <c r="K32" s="50"/>
      <c r="L32" s="50"/>
      <c r="M32" s="50"/>
      <c r="N32" s="50"/>
      <c r="O32" s="50"/>
      <c r="P32" s="50">
        <f>SUM(Monthly[[#This Row],[Jan]:[Dec]])</f>
        <v>600</v>
      </c>
      <c r="Q32" s="39"/>
    </row>
    <row r="33" spans="2:17" ht="26.1" customHeight="1" x14ac:dyDescent="0.2">
      <c r="B33" s="40" t="s">
        <v>44</v>
      </c>
      <c r="C33" s="40" t="s">
        <v>27</v>
      </c>
      <c r="D33" s="50">
        <v>25</v>
      </c>
      <c r="E33" s="50">
        <v>75</v>
      </c>
      <c r="F33" s="50">
        <v>50</v>
      </c>
      <c r="G33" s="50">
        <v>25</v>
      </c>
      <c r="H33" s="50">
        <v>75</v>
      </c>
      <c r="I33" s="50">
        <v>50</v>
      </c>
      <c r="J33" s="50"/>
      <c r="K33" s="50"/>
      <c r="L33" s="50"/>
      <c r="M33" s="50"/>
      <c r="N33" s="50"/>
      <c r="O33" s="50"/>
      <c r="P33" s="50">
        <f>SUM(Monthly[[#This Row],[Jan]:[Dec]])</f>
        <v>300</v>
      </c>
      <c r="Q33" s="39"/>
    </row>
    <row r="34" spans="2:17" ht="26.1" customHeight="1" x14ac:dyDescent="0.2">
      <c r="B34" s="40" t="s">
        <v>44</v>
      </c>
      <c r="C34" s="40" t="s">
        <v>28</v>
      </c>
      <c r="D34" s="50">
        <v>0</v>
      </c>
      <c r="E34" s="50">
        <v>0</v>
      </c>
      <c r="F34" s="50">
        <v>1000</v>
      </c>
      <c r="G34" s="50">
        <v>0</v>
      </c>
      <c r="H34" s="50">
        <v>0</v>
      </c>
      <c r="I34" s="50">
        <v>1000</v>
      </c>
      <c r="J34" s="50"/>
      <c r="K34" s="50"/>
      <c r="L34" s="50"/>
      <c r="M34" s="50"/>
      <c r="N34" s="50"/>
      <c r="O34" s="50"/>
      <c r="P34" s="50">
        <f>SUM(Monthly[[#This Row],[Jan]:[Dec]])</f>
        <v>2000</v>
      </c>
      <c r="Q34" s="39"/>
    </row>
    <row r="35" spans="2:17" ht="26.1" customHeight="1" x14ac:dyDescent="0.2">
      <c r="B35" s="40" t="s">
        <v>44</v>
      </c>
      <c r="C35" s="40" t="s">
        <v>29</v>
      </c>
      <c r="D35" s="50">
        <v>50</v>
      </c>
      <c r="E35" s="50">
        <v>150</v>
      </c>
      <c r="F35" s="50">
        <v>100</v>
      </c>
      <c r="G35" s="50">
        <v>50</v>
      </c>
      <c r="H35" s="50">
        <v>150</v>
      </c>
      <c r="I35" s="50">
        <v>100</v>
      </c>
      <c r="J35" s="50"/>
      <c r="K35" s="50"/>
      <c r="L35" s="50"/>
      <c r="M35" s="50"/>
      <c r="N35" s="50"/>
      <c r="O35" s="50"/>
      <c r="P35" s="50">
        <f>SUM(Monthly[[#This Row],[Jan]:[Dec]])</f>
        <v>600</v>
      </c>
      <c r="Q35" s="39"/>
    </row>
    <row r="36" spans="2:17" ht="26.1" customHeight="1" x14ac:dyDescent="0.2">
      <c r="B36" s="40" t="s">
        <v>44</v>
      </c>
      <c r="C36" s="40" t="s">
        <v>30</v>
      </c>
      <c r="D36" s="50">
        <v>15</v>
      </c>
      <c r="E36" s="50">
        <v>25</v>
      </c>
      <c r="F36" s="50">
        <v>35</v>
      </c>
      <c r="G36" s="50">
        <v>15</v>
      </c>
      <c r="H36" s="50">
        <v>25</v>
      </c>
      <c r="I36" s="50">
        <v>35</v>
      </c>
      <c r="J36" s="50"/>
      <c r="K36" s="50"/>
      <c r="L36" s="50"/>
      <c r="M36" s="50"/>
      <c r="N36" s="50"/>
      <c r="O36" s="50"/>
      <c r="P36" s="50">
        <f>SUM(Monthly[[#This Row],[Jan]:[Dec]])</f>
        <v>150</v>
      </c>
      <c r="Q36" s="39"/>
    </row>
    <row r="37" spans="2:17" ht="26.1" customHeight="1" x14ac:dyDescent="0.2">
      <c r="B37" s="40" t="s">
        <v>44</v>
      </c>
      <c r="C37" s="40" t="s">
        <v>31</v>
      </c>
      <c r="D37" s="50">
        <v>100</v>
      </c>
      <c r="E37" s="50">
        <v>200</v>
      </c>
      <c r="F37" s="50">
        <v>150</v>
      </c>
      <c r="G37" s="50">
        <v>175</v>
      </c>
      <c r="H37" s="50">
        <v>150</v>
      </c>
      <c r="I37" s="50">
        <v>175</v>
      </c>
      <c r="J37" s="50"/>
      <c r="K37" s="50"/>
      <c r="L37" s="50"/>
      <c r="M37" s="50"/>
      <c r="N37" s="50"/>
      <c r="O37" s="50"/>
      <c r="P37" s="50">
        <f>SUM(Monthly[[#This Row],[Jan]:[Dec]])</f>
        <v>950</v>
      </c>
      <c r="Q37" s="39"/>
    </row>
    <row r="38" spans="2:17" ht="26.1" customHeight="1" x14ac:dyDescent="0.2">
      <c r="B38" s="40" t="s">
        <v>44</v>
      </c>
      <c r="C38" s="40" t="s">
        <v>32</v>
      </c>
      <c r="D38" s="50">
        <v>50</v>
      </c>
      <c r="E38" s="50">
        <v>50</v>
      </c>
      <c r="F38" s="50">
        <v>50</v>
      </c>
      <c r="G38" s="50">
        <v>50</v>
      </c>
      <c r="H38" s="50">
        <v>50</v>
      </c>
      <c r="I38" s="50">
        <v>50</v>
      </c>
      <c r="J38" s="50"/>
      <c r="K38" s="50"/>
      <c r="L38" s="50"/>
      <c r="M38" s="50"/>
      <c r="N38" s="50"/>
      <c r="O38" s="50"/>
      <c r="P38" s="50">
        <f>SUM(Monthly[[#This Row],[Jan]:[Dec]])</f>
        <v>300</v>
      </c>
      <c r="Q38" s="39"/>
    </row>
    <row r="39" spans="2:17" ht="26.1" customHeight="1" x14ac:dyDescent="0.2">
      <c r="B39" s="40" t="s">
        <v>44</v>
      </c>
      <c r="C39" s="40" t="s">
        <v>33</v>
      </c>
      <c r="D39" s="50">
        <v>25</v>
      </c>
      <c r="E39" s="50">
        <v>25</v>
      </c>
      <c r="F39" s="50">
        <v>25</v>
      </c>
      <c r="G39" s="50">
        <v>25</v>
      </c>
      <c r="H39" s="50">
        <v>25</v>
      </c>
      <c r="I39" s="50">
        <v>25</v>
      </c>
      <c r="J39" s="50"/>
      <c r="K39" s="50"/>
      <c r="L39" s="50"/>
      <c r="M39" s="50"/>
      <c r="N39" s="50"/>
      <c r="O39" s="50"/>
      <c r="P39" s="50">
        <f>SUM(Monthly[[#This Row],[Jan]:[Dec]])</f>
        <v>150</v>
      </c>
      <c r="Q39" s="39"/>
    </row>
    <row r="40" spans="2:17" ht="26.1" customHeight="1" x14ac:dyDescent="0.2">
      <c r="B40" s="40" t="s">
        <v>44</v>
      </c>
      <c r="C40" s="40" t="s">
        <v>34</v>
      </c>
      <c r="D40" s="50">
        <v>400</v>
      </c>
      <c r="E40" s="50">
        <v>400</v>
      </c>
      <c r="F40" s="50">
        <v>400</v>
      </c>
      <c r="G40" s="50">
        <v>400</v>
      </c>
      <c r="H40" s="50">
        <v>400</v>
      </c>
      <c r="I40" s="50">
        <v>400</v>
      </c>
      <c r="J40" s="50"/>
      <c r="K40" s="50"/>
      <c r="L40" s="50"/>
      <c r="M40" s="50"/>
      <c r="N40" s="50"/>
      <c r="O40" s="50"/>
      <c r="P40" s="50">
        <f>SUM(Monthly[[#This Row],[Jan]:[Dec]])</f>
        <v>2400</v>
      </c>
      <c r="Q40" s="39"/>
    </row>
    <row r="41" spans="2:17" ht="26.1" customHeight="1" x14ac:dyDescent="0.2">
      <c r="B41" s="40" t="s">
        <v>44</v>
      </c>
      <c r="C41" s="40" t="s">
        <v>4</v>
      </c>
      <c r="D41" s="50">
        <v>0</v>
      </c>
      <c r="E41" s="50">
        <v>0</v>
      </c>
      <c r="F41" s="50">
        <v>0</v>
      </c>
      <c r="G41" s="50">
        <v>0</v>
      </c>
      <c r="H41" s="50">
        <v>0</v>
      </c>
      <c r="I41" s="50">
        <v>0</v>
      </c>
      <c r="J41" s="50"/>
      <c r="K41" s="50"/>
      <c r="L41" s="50"/>
      <c r="M41" s="50"/>
      <c r="N41" s="50"/>
      <c r="O41" s="50"/>
      <c r="P41" s="50">
        <f>SUM(Monthly[[#This Row],[Jan]:[Dec]])</f>
        <v>0</v>
      </c>
      <c r="Q41" s="39"/>
    </row>
    <row r="42" spans="2:17" ht="26.1" customHeight="1" x14ac:dyDescent="0.2">
      <c r="B42" s="40" t="s">
        <v>44</v>
      </c>
      <c r="C42" s="40" t="s">
        <v>3</v>
      </c>
      <c r="D42" s="50">
        <v>0</v>
      </c>
      <c r="E42" s="50">
        <v>0</v>
      </c>
      <c r="F42" s="50">
        <v>0</v>
      </c>
      <c r="G42" s="50">
        <v>0</v>
      </c>
      <c r="H42" s="50">
        <v>0</v>
      </c>
      <c r="I42" s="50">
        <v>0</v>
      </c>
      <c r="J42" s="50"/>
      <c r="K42" s="50"/>
      <c r="L42" s="50"/>
      <c r="M42" s="50"/>
      <c r="N42" s="50"/>
      <c r="O42" s="50"/>
      <c r="P42" s="50">
        <f>SUM(Monthly[[#This Row],[Jan]:[Dec]])</f>
        <v>0</v>
      </c>
      <c r="Q42" s="39"/>
    </row>
    <row r="43" spans="2:17" ht="26.1" customHeight="1" x14ac:dyDescent="0.2">
      <c r="B43" s="40" t="s">
        <v>36</v>
      </c>
      <c r="C43" s="40" t="s">
        <v>37</v>
      </c>
      <c r="D43" s="50">
        <v>416.66666666666669</v>
      </c>
      <c r="E43" s="50">
        <v>416.66666666666669</v>
      </c>
      <c r="F43" s="50">
        <v>416.66666666666669</v>
      </c>
      <c r="G43" s="50">
        <v>416.66666666666669</v>
      </c>
      <c r="H43" s="50">
        <v>416.66666666666669</v>
      </c>
      <c r="I43" s="50">
        <v>416.66666666666669</v>
      </c>
      <c r="J43" s="50"/>
      <c r="K43" s="50"/>
      <c r="L43" s="50"/>
      <c r="M43" s="50"/>
      <c r="N43" s="50"/>
      <c r="O43" s="50"/>
      <c r="P43" s="50">
        <f>SUM(Monthly[[#This Row],[Jan]:[Dec]])</f>
        <v>2500</v>
      </c>
      <c r="Q43" s="39"/>
    </row>
    <row r="44" spans="2:17" ht="26.1" customHeight="1" x14ac:dyDescent="0.2">
      <c r="B44" s="40" t="s">
        <v>36</v>
      </c>
      <c r="C44" s="40" t="s">
        <v>38</v>
      </c>
      <c r="D44" s="50">
        <v>1000</v>
      </c>
      <c r="E44" s="50">
        <v>1000</v>
      </c>
      <c r="F44" s="50">
        <v>1000</v>
      </c>
      <c r="G44" s="50">
        <v>1000</v>
      </c>
      <c r="H44" s="50">
        <v>1000</v>
      </c>
      <c r="I44" s="50">
        <v>1000</v>
      </c>
      <c r="J44" s="50"/>
      <c r="K44" s="50"/>
      <c r="L44" s="50"/>
      <c r="M44" s="50"/>
      <c r="N44" s="50"/>
      <c r="O44" s="50"/>
      <c r="P44" s="50">
        <f>SUM(Monthly[[#This Row],[Jan]:[Dec]])</f>
        <v>6000</v>
      </c>
      <c r="Q44" s="39"/>
    </row>
    <row r="45" spans="2:17" ht="26.1" customHeight="1" x14ac:dyDescent="0.2">
      <c r="B45" s="40" t="s">
        <v>36</v>
      </c>
      <c r="C45" s="40" t="s">
        <v>80</v>
      </c>
      <c r="D45" s="50">
        <v>500</v>
      </c>
      <c r="E45" s="50">
        <v>500</v>
      </c>
      <c r="F45" s="50">
        <v>500</v>
      </c>
      <c r="G45" s="50">
        <v>500</v>
      </c>
      <c r="H45" s="50">
        <v>500</v>
      </c>
      <c r="I45" s="50">
        <v>500</v>
      </c>
      <c r="J45" s="50"/>
      <c r="K45" s="50"/>
      <c r="L45" s="50"/>
      <c r="M45" s="50"/>
      <c r="N45" s="50"/>
      <c r="O45" s="50"/>
      <c r="P45" s="50">
        <f>SUM(Monthly[[#This Row],[Jan]:[Dec]])</f>
        <v>3000</v>
      </c>
      <c r="Q45" s="39"/>
    </row>
    <row r="46" spans="2:17" ht="26.1" customHeight="1" x14ac:dyDescent="0.2">
      <c r="B46" s="40" t="s">
        <v>36</v>
      </c>
      <c r="C46" s="40" t="s">
        <v>4</v>
      </c>
      <c r="D46" s="50">
        <v>0</v>
      </c>
      <c r="E46" s="50">
        <v>0</v>
      </c>
      <c r="F46" s="50">
        <v>0</v>
      </c>
      <c r="G46" s="50">
        <v>0</v>
      </c>
      <c r="H46" s="50">
        <v>0</v>
      </c>
      <c r="I46" s="50">
        <v>0</v>
      </c>
      <c r="J46" s="50"/>
      <c r="K46" s="50"/>
      <c r="L46" s="50"/>
      <c r="M46" s="50"/>
      <c r="N46" s="50"/>
      <c r="O46" s="50"/>
      <c r="P46" s="50">
        <f>SUM(Monthly[[#This Row],[Jan]:[Dec]])</f>
        <v>0</v>
      </c>
      <c r="Q46" s="39"/>
    </row>
    <row r="47" spans="2:17" ht="26.1" customHeight="1" x14ac:dyDescent="0.2">
      <c r="B47" s="40" t="s">
        <v>36</v>
      </c>
      <c r="C47" s="40" t="s">
        <v>3</v>
      </c>
      <c r="D47" s="50">
        <v>0</v>
      </c>
      <c r="E47" s="50">
        <v>0</v>
      </c>
      <c r="F47" s="50">
        <v>0</v>
      </c>
      <c r="G47" s="50">
        <v>0</v>
      </c>
      <c r="H47" s="50">
        <v>0</v>
      </c>
      <c r="I47" s="50">
        <v>0</v>
      </c>
      <c r="J47" s="50"/>
      <c r="K47" s="50"/>
      <c r="L47" s="50"/>
      <c r="M47" s="50"/>
      <c r="N47" s="50"/>
      <c r="O47" s="50"/>
      <c r="P47" s="50">
        <f>SUM(Monthly[[#This Row],[Jan]:[Dec]])</f>
        <v>0</v>
      </c>
      <c r="Q47" s="39"/>
    </row>
    <row r="48" spans="2:17" ht="26.1" customHeight="1" x14ac:dyDescent="0.2">
      <c r="B48" s="41" t="s">
        <v>25</v>
      </c>
      <c r="C48" s="42"/>
      <c r="D48" s="70">
        <f>SUMIF(Monthly[Type],"Income",Monthly[Jan])-SUMIF(Monthly[Type],"&lt;&gt;Income",Monthly[Jan])</f>
        <v>3692.5</v>
      </c>
      <c r="E48" s="70">
        <f>SUMIF(Monthly[Type],"Income",Monthly[Feb])-SUMIF(Monthly[Type],"&lt;&gt;Income",Monthly[Feb])</f>
        <v>3247.5</v>
      </c>
      <c r="F48" s="70">
        <f>SUMIF(Monthly[Type],"Income",Monthly[Mar])-SUMIF(Monthly[Type],"&lt;&gt;Income",Monthly[Mar])</f>
        <v>2522.5</v>
      </c>
      <c r="G48" s="70">
        <f>SUMIF(Monthly[Type],"Income",Monthly[Apr])-SUMIF(Monthly[Type],"&lt;&gt;Income",Monthly[Apr])</f>
        <v>3427.5</v>
      </c>
      <c r="H48" s="70">
        <f>SUMIF(Monthly[Type],"Income",Monthly[May])-SUMIF(Monthly[Type],"&lt;&gt;Income",Monthly[May])</f>
        <v>2887.5</v>
      </c>
      <c r="I48" s="70">
        <f>SUMIF(Monthly[Type],"Income",Monthly[Jun])-SUMIF(Monthly[Type],"&lt;&gt;Income",Monthly[Jun])</f>
        <v>2602.5</v>
      </c>
      <c r="J48" s="70">
        <f>SUMIF(Monthly[Type],"Income",Monthly[Jul])-SUMIF(Monthly[Type],"&lt;&gt;Income",Monthly[Jul])</f>
        <v>0</v>
      </c>
      <c r="K48" s="70">
        <f>SUMIF(Monthly[Type],"Income",Monthly[Aug])-SUMIF(Monthly[Type],"&lt;&gt;Income",Monthly[Aug])</f>
        <v>0</v>
      </c>
      <c r="L48" s="70">
        <f>SUMIF(Monthly[Type],"Income",Monthly[Sep])-SUMIF(Monthly[Type],"&lt;&gt;Income",Monthly[Sep])</f>
        <v>0</v>
      </c>
      <c r="M48" s="70">
        <f>SUMIF(Monthly[Type],"Income",Monthly[Oct])-SUMIF(Monthly[Type],"&lt;&gt;Income",Monthly[Oct])</f>
        <v>0</v>
      </c>
      <c r="N48" s="70">
        <f>SUMIF(Monthly[Type],"Income",Monthly[Nov])-SUMIF(Monthly[Type],"&lt;&gt;Income",Monthly[Nov])</f>
        <v>0</v>
      </c>
      <c r="O48" s="70">
        <f>SUMIF(Monthly[Type],"Income",Monthly[Dec])-SUMIF(Monthly[Type],"&lt;&gt;Income",Monthly[Dec])</f>
        <v>0</v>
      </c>
      <c r="P48" s="70">
        <f>SUMIF(Monthly[Type],"Income",Monthly[Total])-SUMIF(Monthly[Type],"&lt;&gt;Income",Monthly[Total])</f>
        <v>18380</v>
      </c>
    </row>
    <row r="49" spans="2:16" ht="26.1" customHeight="1" x14ac:dyDescent="0.2">
      <c r="B49" s="98"/>
      <c r="C49" s="98"/>
      <c r="D49" s="98"/>
      <c r="E49" s="98"/>
      <c r="F49" s="98"/>
      <c r="G49" s="98"/>
      <c r="H49" s="98"/>
      <c r="I49" s="98"/>
      <c r="J49" s="98"/>
      <c r="K49" s="98"/>
      <c r="L49" s="98"/>
      <c r="M49" s="98"/>
      <c r="N49" s="98"/>
      <c r="O49" s="98"/>
      <c r="P49" s="98"/>
    </row>
  </sheetData>
  <mergeCells count="2">
    <mergeCell ref="D2:E2"/>
    <mergeCell ref="F2:K2"/>
  </mergeCells>
  <conditionalFormatting sqref="B5:P47">
    <cfRule type="expression" dxfId="70" priority="1">
      <formula>(MOD(ROW(),2)&lt;&gt;0)*($B5="Income")</formula>
    </cfRule>
    <cfRule type="expression" dxfId="69" priority="2">
      <formula>(MOD(ROW(),2)=0)*($B5="Income")</formula>
    </cfRule>
  </conditionalFormatting>
  <dataValidations count="10">
    <dataValidation type="list" errorStyle="warning" allowBlank="1" showInputMessage="1" showErrorMessage="1" error="Select Type from the list. Select CANCEL, press ALT+DOWN ARROW for options, then DOWN ARROW and ENTER to make selection" sqref="B5:B47">
      <formula1>"Income,Expenses,Discretionary,Savings"</formula1>
    </dataValidation>
    <dataValidation allowBlank="1" showInputMessage="1" showErrorMessage="1" promptTitle="Monthly Cash Flow" prompt="_x000a_Create Monthly Cash Flow Statement in this worksheet. _x000a__x000a_Enter details in Monthly table. Total Monthly Cash flow is automatically calculated in cell D2. Tip is in cell F2." sqref="A1"/>
    <dataValidation allowBlank="1" showInputMessage="1" showErrorMessage="1" prompt="Title of this worksheet is in this cell" sqref="B1"/>
    <dataValidation allowBlank="1" showInputMessage="1" showErrorMessage="1" prompt="Select Type in this column under this heading. Press ALT+DOWN ARROW for options, then DOWN ARROW and ENTER to make selection. Use heading filters to find specific entries" sqref="B4"/>
    <dataValidation allowBlank="1" showInputMessage="1" showErrorMessage="1" prompt="Enter Description in this column under this heading" sqref="C4"/>
    <dataValidation allowBlank="1" showInputMessage="1" showErrorMessage="1" prompt="Enter value for this month in this column under this heading" sqref="D4:O4"/>
    <dataValidation allowBlank="1" showInputMessage="1" showErrorMessage="1" prompt="Total is automatically calculated in this column under this heading" sqref="P4"/>
    <dataValidation allowBlank="1" showInputMessage="1" showErrorMessage="1" prompt="Sparklines are automatically updated in this column under this heading" sqref="Q4"/>
    <dataValidation allowBlank="1" showInputMessage="1" showErrorMessage="1" prompt="Total Monthly Cash Flow is automatically calculated in cell at right" sqref="B2:C2"/>
    <dataValidation allowBlank="1" showInputMessage="1" showErrorMessage="1" prompt="Total Monthly Cash Flow is automatically calculated in this cell" sqref="D2:E2"/>
  </dataValidations>
  <hyperlinks>
    <hyperlink ref="H1" location="Guide!A1" tooltip="Select to navigate to Guide worksheet" display="Navigation button for Guide worksheet is in this cell."/>
    <hyperlink ref="K1" location="'Daily Summary'!A1" tooltip="Select to navigate to Daily Summary worksheet" display="DAILY SUMMARY"/>
    <hyperlink ref="J1" location="'Monthly Cash Flow'!A1" tooltip="Select to navigate to cell A1 in this worksheet" display="MONTHLY CASH FLOW"/>
    <hyperlink ref="I1" location="'Annual Cash Flow'!A1" tooltip="Select to navigate to Annual Cash Flow worksheet" display="ANNUAL CASH FLOW"/>
  </hyperlinks>
  <printOptions horizontalCentered="1"/>
  <pageMargins left="0.25" right="0.25" top="0.75" bottom="0.75" header="0.3" footer="0.3"/>
  <pageSetup scale="44" fitToHeight="0" orientation="landscape" r:id="rId1"/>
  <headerFooter differentFirst="1">
    <oddFooter>Page &amp;P of &amp;N</oddFooter>
  </headerFooter>
  <ignoredErrors>
    <ignoredError sqref="P5:P13 P14:P21 P22:P28 P29:P39 P40:P47" emptyCellReference="1"/>
  </ignoredErrors>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x14:colorSeries theme="3" tint="0.249977111117893"/>
          <x14:colorNegative theme="5"/>
          <x14:colorAxis rgb="FF000000"/>
          <x14:colorMarkers theme="4" tint="-0.499984740745262"/>
          <x14:colorFirst theme="4" tint="0.39997558519241921"/>
          <x14:colorLast theme="4" tint="0.39997558519241921"/>
          <x14:colorHigh theme="4"/>
          <x14:colorLow theme="4"/>
          <x14:sparklines>
            <x14:sparkline>
              <xm:f>'Monthly Cash Flow'!D5:O5</xm:f>
              <xm:sqref>Q5</xm:sqref>
            </x14:sparkline>
            <x14:sparkline>
              <xm:f>'Monthly Cash Flow'!D6:O6</xm:f>
              <xm:sqref>Q6</xm:sqref>
            </x14:sparkline>
            <x14:sparkline>
              <xm:f>'Monthly Cash Flow'!D7:O7</xm:f>
              <xm:sqref>Q7</xm:sqref>
            </x14:sparkline>
            <x14:sparkline>
              <xm:f>'Monthly Cash Flow'!D8:O8</xm:f>
              <xm:sqref>Q8</xm:sqref>
            </x14:sparkline>
            <x14:sparkline>
              <xm:f>'Monthly Cash Flow'!D9:O9</xm:f>
              <xm:sqref>Q9</xm:sqref>
            </x14:sparkline>
            <x14:sparkline>
              <xm:f>'Monthly Cash Flow'!D10:O10</xm:f>
              <xm:sqref>Q10</xm:sqref>
            </x14:sparkline>
            <x14:sparkline>
              <xm:f>'Monthly Cash Flow'!D11:O11</xm:f>
              <xm:sqref>Q11</xm:sqref>
            </x14:sparkline>
            <x14:sparkline>
              <xm:f>'Monthly Cash Flow'!D12:O12</xm:f>
              <xm:sqref>Q12</xm:sqref>
            </x14:sparkline>
            <x14:sparkline>
              <xm:f>'Monthly Cash Flow'!D13:O13</xm:f>
              <xm:sqref>Q13</xm:sqref>
            </x14:sparkline>
            <x14:sparkline>
              <xm:f>'Monthly Cash Flow'!D14:O14</xm:f>
              <xm:sqref>Q14</xm:sqref>
            </x14:sparkline>
            <x14:sparkline>
              <xm:f>'Monthly Cash Flow'!D15:O15</xm:f>
              <xm:sqref>Q15</xm:sqref>
            </x14:sparkline>
            <x14:sparkline>
              <xm:f>'Monthly Cash Flow'!D16:O16</xm:f>
              <xm:sqref>Q16</xm:sqref>
            </x14:sparkline>
            <x14:sparkline>
              <xm:f>'Monthly Cash Flow'!D17:O17</xm:f>
              <xm:sqref>Q17</xm:sqref>
            </x14:sparkline>
            <x14:sparkline>
              <xm:f>'Monthly Cash Flow'!D18:O18</xm:f>
              <xm:sqref>Q18</xm:sqref>
            </x14:sparkline>
            <x14:sparkline>
              <xm:f>'Monthly Cash Flow'!D19:O19</xm:f>
              <xm:sqref>Q19</xm:sqref>
            </x14:sparkline>
            <x14:sparkline>
              <xm:f>'Monthly Cash Flow'!D20:O20</xm:f>
              <xm:sqref>Q20</xm:sqref>
            </x14:sparkline>
            <x14:sparkline>
              <xm:f>'Monthly Cash Flow'!D21:O21</xm:f>
              <xm:sqref>Q21</xm:sqref>
            </x14:sparkline>
            <x14:sparkline>
              <xm:f>'Monthly Cash Flow'!D22:O22</xm:f>
              <xm:sqref>Q22</xm:sqref>
            </x14:sparkline>
            <x14:sparkline>
              <xm:f>'Monthly Cash Flow'!D23:O23</xm:f>
              <xm:sqref>Q23</xm:sqref>
            </x14:sparkline>
            <x14:sparkline>
              <xm:f>'Monthly Cash Flow'!D24:O24</xm:f>
              <xm:sqref>Q24</xm:sqref>
            </x14:sparkline>
            <x14:sparkline>
              <xm:f>'Monthly Cash Flow'!D25:O25</xm:f>
              <xm:sqref>Q25</xm:sqref>
            </x14:sparkline>
            <x14:sparkline>
              <xm:f>'Monthly Cash Flow'!D26:O26</xm:f>
              <xm:sqref>Q26</xm:sqref>
            </x14:sparkline>
            <x14:sparkline>
              <xm:f>'Monthly Cash Flow'!D27:O27</xm:f>
              <xm:sqref>Q27</xm:sqref>
            </x14:sparkline>
            <x14:sparkline>
              <xm:f>'Monthly Cash Flow'!D28:O28</xm:f>
              <xm:sqref>Q28</xm:sqref>
            </x14:sparkline>
            <x14:sparkline>
              <xm:f>'Monthly Cash Flow'!D29:O29</xm:f>
              <xm:sqref>Q29</xm:sqref>
            </x14:sparkline>
            <x14:sparkline>
              <xm:f>'Monthly Cash Flow'!D30:O30</xm:f>
              <xm:sqref>Q30</xm:sqref>
            </x14:sparkline>
            <x14:sparkline>
              <xm:f>'Monthly Cash Flow'!D31:O31</xm:f>
              <xm:sqref>Q31</xm:sqref>
            </x14:sparkline>
            <x14:sparkline>
              <xm:f>'Monthly Cash Flow'!D32:O32</xm:f>
              <xm:sqref>Q32</xm:sqref>
            </x14:sparkline>
            <x14:sparkline>
              <xm:f>'Monthly Cash Flow'!D33:O33</xm:f>
              <xm:sqref>Q33</xm:sqref>
            </x14:sparkline>
            <x14:sparkline>
              <xm:f>'Monthly Cash Flow'!D34:O34</xm:f>
              <xm:sqref>Q34</xm:sqref>
            </x14:sparkline>
            <x14:sparkline>
              <xm:f>'Monthly Cash Flow'!D35:O35</xm:f>
              <xm:sqref>Q35</xm:sqref>
            </x14:sparkline>
            <x14:sparkline>
              <xm:f>'Monthly Cash Flow'!D36:O36</xm:f>
              <xm:sqref>Q36</xm:sqref>
            </x14:sparkline>
            <x14:sparkline>
              <xm:f>'Monthly Cash Flow'!D37:O37</xm:f>
              <xm:sqref>Q37</xm:sqref>
            </x14:sparkline>
            <x14:sparkline>
              <xm:f>'Monthly Cash Flow'!D38:O38</xm:f>
              <xm:sqref>Q38</xm:sqref>
            </x14:sparkline>
            <x14:sparkline>
              <xm:f>'Monthly Cash Flow'!D39:O39</xm:f>
              <xm:sqref>Q39</xm:sqref>
            </x14:sparkline>
            <x14:sparkline>
              <xm:f>'Monthly Cash Flow'!D40:O40</xm:f>
              <xm:sqref>Q40</xm:sqref>
            </x14:sparkline>
            <x14:sparkline>
              <xm:f>'Monthly Cash Flow'!D41:O41</xm:f>
              <xm:sqref>Q41</xm:sqref>
            </x14:sparkline>
            <x14:sparkline>
              <xm:f>'Monthly Cash Flow'!D42:O42</xm:f>
              <xm:sqref>Q42</xm:sqref>
            </x14:sparkline>
            <x14:sparkline>
              <xm:f>'Monthly Cash Flow'!D43:O43</xm:f>
              <xm:sqref>Q43</xm:sqref>
            </x14:sparkline>
            <x14:sparkline>
              <xm:f>'Monthly Cash Flow'!D44:O44</xm:f>
              <xm:sqref>Q44</xm:sqref>
            </x14:sparkline>
            <x14:sparkline>
              <xm:f>'Monthly Cash Flow'!D45:O45</xm:f>
              <xm:sqref>Q45</xm:sqref>
            </x14:sparkline>
            <x14:sparkline>
              <xm:f>'Monthly Cash Flow'!D46:O46</xm:f>
              <xm:sqref>Q46</xm:sqref>
            </x14:sparkline>
            <x14:sparkline>
              <xm:f>'Monthly Cash Flow'!D47:O47</xm:f>
              <xm:sqref>Q47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fitToPage="1"/>
  </sheetPr>
  <dimension ref="A1:AC29"/>
  <sheetViews>
    <sheetView showGridLines="0" zoomScaleNormal="100" workbookViewId="0"/>
  </sheetViews>
  <sheetFormatPr defaultColWidth="20.77734375" defaultRowHeight="14.25" x14ac:dyDescent="0.2"/>
  <cols>
    <col min="1" max="1" width="1.77734375" style="3" customWidth="1"/>
    <col min="2" max="2" width="14.77734375" style="3" customWidth="1"/>
    <col min="3" max="3" width="12.77734375" style="3" customWidth="1"/>
    <col min="4" max="4" width="16.77734375" style="3" customWidth="1"/>
    <col min="5" max="5" width="2.6640625" style="3" customWidth="1"/>
    <col min="6" max="8" width="14.77734375" style="3" customWidth="1"/>
    <col min="9" max="9" width="2.6640625" style="3" customWidth="1"/>
    <col min="10" max="12" width="14.77734375" style="3" customWidth="1"/>
    <col min="13" max="13" width="2.6640625" style="3" customWidth="1"/>
    <col min="14" max="16" width="14.77734375" style="3" customWidth="1"/>
    <col min="17" max="17" width="1.77734375" style="3" customWidth="1"/>
    <col min="18" max="19" width="20.77734375" style="3" hidden="1" customWidth="1"/>
    <col min="20" max="20" width="1.77734375" style="3" hidden="1" customWidth="1"/>
    <col min="21" max="22" width="20.77734375" style="3" hidden="1" customWidth="1"/>
    <col min="23" max="23" width="1.77734375" style="3" hidden="1" customWidth="1"/>
    <col min="24" max="25" width="20.77734375" style="3" hidden="1" customWidth="1"/>
    <col min="26" max="26" width="1.77734375" style="3" hidden="1" customWidth="1"/>
    <col min="27" max="28" width="20.77734375" style="3" hidden="1" customWidth="1"/>
    <col min="29" max="16384" width="20.77734375" style="3"/>
  </cols>
  <sheetData>
    <row r="1" spans="1:29" s="20" customFormat="1" ht="44.1" customHeight="1" x14ac:dyDescent="0.2">
      <c r="A1" s="23"/>
      <c r="B1" s="19" t="s">
        <v>45</v>
      </c>
      <c r="C1" s="19"/>
      <c r="D1" s="19"/>
      <c r="E1" s="19"/>
      <c r="F1" s="19"/>
      <c r="H1" s="64"/>
      <c r="I1" s="64"/>
      <c r="J1" s="64"/>
      <c r="K1" s="64"/>
      <c r="L1" s="64"/>
      <c r="M1" s="64"/>
      <c r="Q1" s="20" t="s">
        <v>79</v>
      </c>
      <c r="U1" s="64"/>
      <c r="V1" s="64"/>
      <c r="W1" s="64"/>
    </row>
    <row r="2" spans="1:29" s="4" customFormat="1" ht="44.1" customHeight="1" x14ac:dyDescent="0.2">
      <c r="A2" s="21"/>
      <c r="B2" s="102"/>
      <c r="C2" s="102" t="s">
        <v>76</v>
      </c>
      <c r="D2" s="108">
        <f>AnnualCashFlowToDate</f>
        <v>42250</v>
      </c>
      <c r="E2" s="108"/>
      <c r="F2" s="77"/>
      <c r="G2" s="109" t="s">
        <v>90</v>
      </c>
      <c r="H2" s="109"/>
      <c r="I2" s="109"/>
      <c r="J2" s="109"/>
      <c r="K2" s="109"/>
      <c r="L2" s="109"/>
      <c r="M2" s="65"/>
      <c r="N2" s="65"/>
      <c r="O2" s="28"/>
      <c r="P2" s="28"/>
    </row>
    <row r="3" spans="1:29" s="4" customFormat="1" ht="33.950000000000003" customHeight="1" x14ac:dyDescent="0.2">
      <c r="A3" s="21"/>
      <c r="B3" s="24"/>
      <c r="C3" s="24"/>
      <c r="D3" s="25"/>
      <c r="E3" s="25"/>
      <c r="F3" s="25"/>
      <c r="G3" s="26"/>
      <c r="H3" s="26"/>
      <c r="I3" s="26"/>
      <c r="J3" s="26"/>
      <c r="K3" s="26"/>
      <c r="L3" s="26"/>
      <c r="M3" s="26"/>
      <c r="N3" s="26"/>
      <c r="O3" s="26"/>
      <c r="P3" s="26"/>
    </row>
    <row r="4" spans="1:29" s="27" customFormat="1" ht="33.950000000000003" customHeight="1" thickBot="1" x14ac:dyDescent="0.25">
      <c r="B4" s="110" t="s">
        <v>49</v>
      </c>
      <c r="C4" s="110"/>
      <c r="D4" s="110"/>
      <c r="F4" s="110" t="s">
        <v>50</v>
      </c>
      <c r="G4" s="110"/>
      <c r="H4" s="110"/>
      <c r="J4" s="110" t="s">
        <v>51</v>
      </c>
      <c r="K4" s="110"/>
      <c r="L4" s="110"/>
      <c r="N4" s="110" t="s">
        <v>52</v>
      </c>
      <c r="O4" s="110"/>
      <c r="P4" s="110"/>
    </row>
    <row r="5" spans="1:29" s="5" customFormat="1" ht="33.950000000000003" customHeight="1" x14ac:dyDescent="0.2">
      <c r="B5" s="17" t="s">
        <v>54</v>
      </c>
      <c r="C5" s="114">
        <f>Income!C11</f>
        <v>125000</v>
      </c>
      <c r="D5" s="114"/>
      <c r="F5" s="17" t="s">
        <v>54</v>
      </c>
      <c r="G5" s="114">
        <f>Expenses[[#Totals],[Annual  ]]</f>
        <v>46500</v>
      </c>
      <c r="H5" s="114"/>
      <c r="J5" s="17" t="s">
        <v>54</v>
      </c>
      <c r="K5" s="114">
        <f>Discretionary[[#Totals],[Annual  ]]</f>
        <v>13250</v>
      </c>
      <c r="L5" s="114"/>
      <c r="N5" s="18" t="s">
        <v>54</v>
      </c>
      <c r="O5" s="112">
        <f>Savings[[#Totals],[Annual  ]]</f>
        <v>23000</v>
      </c>
      <c r="P5" s="112"/>
    </row>
    <row r="6" spans="1:29" ht="339.95" customHeight="1" x14ac:dyDescent="0.2">
      <c r="B6" s="99"/>
      <c r="C6" s="99"/>
      <c r="D6" s="99"/>
      <c r="F6" s="99"/>
      <c r="G6" s="99"/>
      <c r="H6" s="99"/>
      <c r="J6" s="99"/>
      <c r="K6" s="99"/>
      <c r="L6" s="99"/>
      <c r="N6" s="99"/>
      <c r="O6" s="99"/>
      <c r="P6" s="99"/>
    </row>
    <row r="7" spans="1:29" ht="12" customHeight="1" x14ac:dyDescent="0.2">
      <c r="B7" s="34"/>
      <c r="C7" s="34"/>
      <c r="D7" s="34"/>
      <c r="F7" s="34"/>
      <c r="G7" s="34"/>
      <c r="H7" s="34"/>
      <c r="J7" s="34"/>
      <c r="K7" s="34"/>
      <c r="L7" s="34"/>
      <c r="N7" s="34"/>
      <c r="O7" s="34"/>
      <c r="P7" s="34"/>
    </row>
    <row r="8" spans="1:29" s="5" customFormat="1" ht="33.950000000000003" customHeight="1" x14ac:dyDescent="0.2">
      <c r="B8" s="95" t="s">
        <v>56</v>
      </c>
      <c r="C8" s="113">
        <f>Income!D11</f>
        <v>10416.666666666668</v>
      </c>
      <c r="D8" s="113"/>
      <c r="F8" s="95" t="s">
        <v>56</v>
      </c>
      <c r="G8" s="113">
        <f>Expenses[[#Totals],[Monthly ]]</f>
        <v>3875</v>
      </c>
      <c r="H8" s="113"/>
      <c r="J8" s="95" t="s">
        <v>56</v>
      </c>
      <c r="K8" s="113">
        <f>Discretionary[[#Totals],[Monthly ]]</f>
        <v>1104.1666666666665</v>
      </c>
      <c r="L8" s="113"/>
      <c r="N8" s="96" t="s">
        <v>56</v>
      </c>
      <c r="O8" s="111">
        <f>Savings!D10</f>
        <v>1916.6666666666667</v>
      </c>
      <c r="P8" s="111"/>
    </row>
    <row r="10" spans="1:29" x14ac:dyDescent="0.2">
      <c r="R10" s="94" t="s">
        <v>86</v>
      </c>
      <c r="S10" t="s">
        <v>88</v>
      </c>
      <c r="T10"/>
      <c r="U10" s="94" t="s">
        <v>86</v>
      </c>
      <c r="V10" t="s">
        <v>87</v>
      </c>
      <c r="W10"/>
      <c r="X10" s="94" t="s">
        <v>86</v>
      </c>
      <c r="Y10" t="s">
        <v>87</v>
      </c>
      <c r="Z10"/>
      <c r="AA10" s="94" t="s">
        <v>86</v>
      </c>
      <c r="AB10" t="s">
        <v>87</v>
      </c>
    </row>
    <row r="11" spans="1:29" x14ac:dyDescent="0.2">
      <c r="R11" s="116" t="s">
        <v>3</v>
      </c>
      <c r="S11" s="117">
        <v>0</v>
      </c>
      <c r="T11"/>
      <c r="U11" s="116" t="s">
        <v>4</v>
      </c>
      <c r="V11" s="118">
        <v>0</v>
      </c>
      <c r="W11"/>
      <c r="X11" s="116" t="s">
        <v>3</v>
      </c>
      <c r="Y11" s="117">
        <v>0</v>
      </c>
      <c r="Z11"/>
      <c r="AA11" s="116" t="s">
        <v>4</v>
      </c>
      <c r="AB11" s="117">
        <v>0</v>
      </c>
      <c r="AC11"/>
    </row>
    <row r="12" spans="1:29" x14ac:dyDescent="0.2">
      <c r="R12" s="116" t="s">
        <v>24</v>
      </c>
      <c r="S12" s="117">
        <v>0</v>
      </c>
      <c r="T12"/>
      <c r="U12" s="116" t="s">
        <v>3</v>
      </c>
      <c r="V12" s="118">
        <v>0</v>
      </c>
      <c r="W12"/>
      <c r="X12" s="116" t="s">
        <v>4</v>
      </c>
      <c r="Y12" s="117">
        <v>0</v>
      </c>
      <c r="Z12"/>
      <c r="AA12" s="116" t="s">
        <v>3</v>
      </c>
      <c r="AB12" s="117">
        <v>0</v>
      </c>
      <c r="AC12"/>
    </row>
    <row r="13" spans="1:29" x14ac:dyDescent="0.2">
      <c r="R13" s="116" t="s">
        <v>35</v>
      </c>
      <c r="S13" s="117">
        <v>0</v>
      </c>
      <c r="T13"/>
      <c r="U13" s="116" t="s">
        <v>18</v>
      </c>
      <c r="V13" s="118">
        <v>150</v>
      </c>
      <c r="W13"/>
      <c r="X13" s="116" t="s">
        <v>33</v>
      </c>
      <c r="Y13" s="117">
        <v>300</v>
      </c>
      <c r="Z13"/>
      <c r="AA13" s="116" t="s">
        <v>37</v>
      </c>
      <c r="AB13" s="117">
        <v>5000</v>
      </c>
      <c r="AC13"/>
    </row>
    <row r="14" spans="1:29" x14ac:dyDescent="0.2">
      <c r="R14" s="116" t="s">
        <v>2</v>
      </c>
      <c r="S14" s="117">
        <v>5000</v>
      </c>
      <c r="T14"/>
      <c r="U14" s="116" t="s">
        <v>10</v>
      </c>
      <c r="V14" s="118">
        <v>200</v>
      </c>
      <c r="W14"/>
      <c r="X14" s="116" t="s">
        <v>30</v>
      </c>
      <c r="Y14" s="117">
        <v>300</v>
      </c>
      <c r="Z14"/>
      <c r="AA14" s="116" t="s">
        <v>55</v>
      </c>
      <c r="AB14" s="117">
        <v>6000</v>
      </c>
      <c r="AC14"/>
    </row>
    <row r="15" spans="1:29" x14ac:dyDescent="0.2">
      <c r="R15" s="116" t="s">
        <v>4</v>
      </c>
      <c r="S15" s="117">
        <v>30000</v>
      </c>
      <c r="T15"/>
      <c r="U15" s="116" t="s">
        <v>13</v>
      </c>
      <c r="V15" s="118">
        <v>250</v>
      </c>
      <c r="W15"/>
      <c r="X15" s="116" t="s">
        <v>27</v>
      </c>
      <c r="Y15" s="117">
        <v>600</v>
      </c>
      <c r="Z15"/>
      <c r="AA15" s="116" t="s">
        <v>38</v>
      </c>
      <c r="AB15" s="117">
        <v>12000</v>
      </c>
      <c r="AC15"/>
    </row>
    <row r="16" spans="1:29" x14ac:dyDescent="0.2">
      <c r="R16" s="116" t="s">
        <v>1</v>
      </c>
      <c r="S16" s="117">
        <v>90000</v>
      </c>
      <c r="T16"/>
      <c r="U16" s="116" t="s">
        <v>20</v>
      </c>
      <c r="V16" s="118">
        <v>600</v>
      </c>
      <c r="W16"/>
      <c r="X16" s="116" t="s">
        <v>32</v>
      </c>
      <c r="Y16" s="117">
        <v>600</v>
      </c>
      <c r="Z16"/>
      <c r="AA16" s="116" t="s">
        <v>91</v>
      </c>
      <c r="AB16" s="117">
        <v>23000</v>
      </c>
      <c r="AC16"/>
    </row>
    <row r="17" spans="18:29" x14ac:dyDescent="0.2">
      <c r="R17" s="116" t="s">
        <v>91</v>
      </c>
      <c r="S17" s="117">
        <v>125000</v>
      </c>
      <c r="T17"/>
      <c r="U17" s="116" t="s">
        <v>15</v>
      </c>
      <c r="V17" s="118">
        <v>600</v>
      </c>
      <c r="W17"/>
      <c r="X17" s="116" t="s">
        <v>29</v>
      </c>
      <c r="Y17" s="117">
        <v>1200</v>
      </c>
      <c r="Z17"/>
      <c r="AC17"/>
    </row>
    <row r="18" spans="18:29" x14ac:dyDescent="0.2">
      <c r="R18"/>
      <c r="S18"/>
      <c r="T18"/>
      <c r="U18" s="116" t="s">
        <v>75</v>
      </c>
      <c r="V18" s="118">
        <v>600</v>
      </c>
      <c r="W18"/>
      <c r="X18" s="116" t="s">
        <v>26</v>
      </c>
      <c r="Y18" s="117">
        <v>1200</v>
      </c>
      <c r="Z18"/>
      <c r="AA18"/>
      <c r="AB18"/>
      <c r="AC18"/>
    </row>
    <row r="19" spans="18:29" x14ac:dyDescent="0.2">
      <c r="R19"/>
      <c r="S19"/>
      <c r="T19"/>
      <c r="U19" s="116" t="s">
        <v>19</v>
      </c>
      <c r="V19" s="118">
        <v>600</v>
      </c>
      <c r="W19"/>
      <c r="X19" s="116" t="s">
        <v>31</v>
      </c>
      <c r="Y19" s="117">
        <v>2000</v>
      </c>
      <c r="Z19"/>
      <c r="AA19"/>
      <c r="AB19"/>
      <c r="AC19"/>
    </row>
    <row r="20" spans="18:29" x14ac:dyDescent="0.2">
      <c r="R20"/>
      <c r="S20"/>
      <c r="T20"/>
      <c r="U20" s="116" t="s">
        <v>23</v>
      </c>
      <c r="V20" s="118">
        <v>600</v>
      </c>
      <c r="W20"/>
      <c r="X20" s="116" t="s">
        <v>28</v>
      </c>
      <c r="Y20" s="117">
        <v>2250</v>
      </c>
      <c r="Z20"/>
      <c r="AA20"/>
      <c r="AB20"/>
      <c r="AC20"/>
    </row>
    <row r="21" spans="18:29" x14ac:dyDescent="0.2">
      <c r="R21"/>
      <c r="S21"/>
      <c r="T21"/>
      <c r="U21" s="116" t="s">
        <v>14</v>
      </c>
      <c r="V21" s="118">
        <v>1200</v>
      </c>
      <c r="W21"/>
      <c r="X21" s="116" t="s">
        <v>34</v>
      </c>
      <c r="Y21" s="117">
        <v>4800</v>
      </c>
      <c r="Z21"/>
      <c r="AA21"/>
      <c r="AB21"/>
      <c r="AC21"/>
    </row>
    <row r="22" spans="18:29" x14ac:dyDescent="0.2">
      <c r="R22"/>
      <c r="S22"/>
      <c r="T22"/>
      <c r="U22" s="116" t="s">
        <v>22</v>
      </c>
      <c r="V22" s="118">
        <v>1200</v>
      </c>
      <c r="W22"/>
      <c r="X22" s="116" t="s">
        <v>91</v>
      </c>
      <c r="Y22" s="117">
        <v>13250</v>
      </c>
      <c r="Z22"/>
      <c r="AA22"/>
      <c r="AB22"/>
      <c r="AC22"/>
    </row>
    <row r="23" spans="18:29" x14ac:dyDescent="0.2">
      <c r="R23"/>
      <c r="S23"/>
      <c r="T23"/>
      <c r="U23" s="116" t="s">
        <v>84</v>
      </c>
      <c r="V23" s="118">
        <v>1500</v>
      </c>
      <c r="W23"/>
      <c r="X23"/>
      <c r="Y23"/>
      <c r="Z23"/>
      <c r="AA23"/>
      <c r="AB23"/>
      <c r="AC23"/>
    </row>
    <row r="24" spans="18:29" x14ac:dyDescent="0.2">
      <c r="R24"/>
      <c r="S24"/>
      <c r="T24"/>
      <c r="U24" s="116" t="s">
        <v>9</v>
      </c>
      <c r="V24" s="118">
        <v>2500</v>
      </c>
      <c r="W24"/>
      <c r="X24"/>
      <c r="Y24"/>
      <c r="Z24"/>
      <c r="AC24"/>
    </row>
    <row r="25" spans="18:29" x14ac:dyDescent="0.2">
      <c r="R25"/>
      <c r="S25"/>
      <c r="T25"/>
      <c r="U25" s="116" t="s">
        <v>12</v>
      </c>
      <c r="V25" s="118">
        <v>4000</v>
      </c>
      <c r="W25"/>
      <c r="X25"/>
      <c r="Y25"/>
      <c r="Z25"/>
      <c r="AC25"/>
    </row>
    <row r="26" spans="18:29" x14ac:dyDescent="0.2">
      <c r="R26"/>
      <c r="S26"/>
      <c r="T26"/>
      <c r="U26" s="116" t="s">
        <v>21</v>
      </c>
      <c r="V26" s="118">
        <v>5000</v>
      </c>
      <c r="W26"/>
      <c r="X26"/>
      <c r="Y26"/>
      <c r="Z26"/>
      <c r="AC26"/>
    </row>
    <row r="27" spans="18:29" x14ac:dyDescent="0.2">
      <c r="R27"/>
      <c r="S27"/>
      <c r="T27"/>
      <c r="U27" s="116" t="s">
        <v>8</v>
      </c>
      <c r="V27" s="118">
        <v>12500</v>
      </c>
      <c r="W27"/>
      <c r="X27"/>
      <c r="Y27"/>
      <c r="Z27"/>
      <c r="AC27"/>
    </row>
    <row r="28" spans="18:29" x14ac:dyDescent="0.2">
      <c r="U28" s="116" t="s">
        <v>11</v>
      </c>
      <c r="V28" s="118">
        <v>15000</v>
      </c>
      <c r="AC28"/>
    </row>
    <row r="29" spans="18:29" x14ac:dyDescent="0.2">
      <c r="U29" s="116" t="s">
        <v>91</v>
      </c>
      <c r="V29" s="118">
        <v>46500</v>
      </c>
    </row>
  </sheetData>
  <mergeCells count="14">
    <mergeCell ref="D2:E2"/>
    <mergeCell ref="G2:L2"/>
    <mergeCell ref="N4:P4"/>
    <mergeCell ref="O8:P8"/>
    <mergeCell ref="O5:P5"/>
    <mergeCell ref="B4:D4"/>
    <mergeCell ref="F4:H4"/>
    <mergeCell ref="J4:L4"/>
    <mergeCell ref="K8:L8"/>
    <mergeCell ref="K5:L5"/>
    <mergeCell ref="C8:D8"/>
    <mergeCell ref="G8:H8"/>
    <mergeCell ref="G5:H5"/>
    <mergeCell ref="C5:D5"/>
  </mergeCells>
  <dataValidations count="29">
    <dataValidation allowBlank="1" showInputMessage="1" showErrorMessage="1" promptTitle="Annual Cash Flow" prompt="_x000a_Create an Annual Cash Flow statement in this worksheet. _x000a__x000a_Enter details in the next four worksheets._x000a__x000a_Total Cash Flow to Date is calculated in cell D2. To update the charts, go to Data ribbon -&gt; Refresh All. Tip is in cell G2." sqref="A1"/>
    <dataValidation allowBlank="1" showInputMessage="1" showErrorMessage="1" prompt="Total Annual income is automatically calculated in cell at right" sqref="B5"/>
    <dataValidation allowBlank="1" showInputMessage="1" showErrorMessage="1" prompt="Total Annual income is automatically calculated in this cell" sqref="C5:D5"/>
    <dataValidation allowBlank="1" showInputMessage="1" showErrorMessage="1" prompt="Total Monthly income is automatically calculated in cell at right" sqref="B8"/>
    <dataValidation allowBlank="1" showInputMessage="1" showErrorMessage="1" prompt="Total Monthly income is automatically calculated in this cell" sqref="C8:D8"/>
    <dataValidation allowBlank="1" showInputMessage="1" showErrorMessage="1" prompt="Total Annual expenses are automatically calculated in cell at right" sqref="F5"/>
    <dataValidation allowBlank="1" showInputMessage="1" showErrorMessage="1" prompt="Total Annual expenses are automatically calculated in this cell" sqref="G5:H5"/>
    <dataValidation allowBlank="1" showInputMessage="1" showErrorMessage="1" prompt="Total Monthly expenses are automatically calculated in cell at right" sqref="F8"/>
    <dataValidation allowBlank="1" showInputMessage="1" showErrorMessage="1" prompt="Total Monthly expenses are automatically calculated in this cell" sqref="G8:H8"/>
    <dataValidation allowBlank="1" showInputMessage="1" showErrorMessage="1" prompt="Total Annual discretionary expenses are automatically calculated in cell at right" sqref="J5"/>
    <dataValidation allowBlank="1" showInputMessage="1" showErrorMessage="1" prompt="Total Annual discretionary expenses are automatically calculated in this cell" sqref="K5:L5"/>
    <dataValidation allowBlank="1" showInputMessage="1" showErrorMessage="1" prompt="Total Monthly discretionary expenses are automatically calculated in cell at right" sqref="J8"/>
    <dataValidation allowBlank="1" showInputMessage="1" showErrorMessage="1" prompt="Total Monthly discretionary expenses are automatically calculated in this cell" sqref="K8:L8"/>
    <dataValidation allowBlank="1" showInputMessage="1" showErrorMessage="1" prompt="Total Annual savings are automatically calculated in cell at right" sqref="N5"/>
    <dataValidation allowBlank="1" showInputMessage="1" showErrorMessage="1" prompt="Total Annual savings are automatically calculated in this cell" sqref="O5:P5"/>
    <dataValidation allowBlank="1" showInputMessage="1" showErrorMessage="1" prompt="Total Monthly savings are automatically calculated in cell at right" sqref="N8"/>
    <dataValidation allowBlank="1" showInputMessage="1" showErrorMessage="1" prompt="Total Monthly savings are automatically calculated in this cell" sqref="O8:P8"/>
    <dataValidation allowBlank="1" showInputMessage="1" showErrorMessage="1" prompt="Title of this worksheet is in this cell" sqref="B1"/>
    <dataValidation allowBlank="1" showInputMessage="1" showErrorMessage="1" prompt="Total Annual income is automatically calculated in cell D5 and Monthly income in cell D8. Pivot bar chart is in cell B6._x000a__x000a_To update the chart, go to Data ribbon -&gt; Refresh All" sqref="B4:D4"/>
    <dataValidation allowBlank="1" showInputMessage="1" showErrorMessage="1" prompt="Total Annual expenses are automatically calculated in cell H5 and Monthly expenses in cell H8. Pivot bar chart is in cell F6._x000a__x000a_To update the chart, go to Data ribbon -&gt; Refresh All" sqref="F4:H4"/>
    <dataValidation allowBlank="1" showInputMessage="1" showErrorMessage="1" prompt="Total Annual discretionary expenses are automatically calculated in cell L5 and Monthly expenses in cell L8. Pivot bar chart is in cell J6._x000a__x000a_To update the chart, go to Data ribbon -&gt; Refresh All" sqref="J4:L4"/>
    <dataValidation allowBlank="1" showInputMessage="1" showErrorMessage="1" prompt="Total Annual savings are automatically calculated in cell P5 and Monthly savings in cell P8. Pivot bar chart is in cell N6._x000a__x000a_To update the chart, go to Data ribbon -&gt; Refresh All" sqref="N4:P4"/>
    <dataValidation allowBlank="1" showInputMessage="1" showErrorMessage="1" prompt="Bar chart showing income from various sources is in this cell" sqref="B7:D7"/>
    <dataValidation allowBlank="1" showInputMessage="1" showErrorMessage="1" prompt="Pivot bar chart showing income from various sources is in this cell._x000a__x000a_To update the chart, go to Data ribbon -&gt; Refresh All" sqref="B6:D6"/>
    <dataValidation allowBlank="1" showInputMessage="1" showErrorMessage="1" prompt="Total Cash Flow to Date is automatically calculated in cell at right" sqref="B2:C2"/>
    <dataValidation allowBlank="1" showInputMessage="1" showErrorMessage="1" prompt="Total Cash Flow to Date is automatically calculated in this cell. _x000a_To update the charts, go to Data ribbon -&gt;Refresh All" sqref="D2:E2"/>
    <dataValidation allowBlank="1" showInputMessage="1" showErrorMessage="1" prompt="Pivot bar chart showing expenses incurred is in this cell._x000a__x000a_To update the chart, go to Data ribbon -&gt; Refresh All" sqref="F6:H6"/>
    <dataValidation allowBlank="1" showInputMessage="1" showErrorMessage="1" prompt="Pivot bar chart showing discretionary expenses is in this cell._x000a__x000a_To update the chart, go to Data ribbon -&gt; Refresh All" sqref="J6:L6"/>
    <dataValidation allowBlank="1" showInputMessage="1" showErrorMessage="1" prompt="Pivot bar chart showing savings and investments is in this cell._x000a__x000a_To update the chart, go to Data ribbon -&gt; Refresh All" sqref="N6:P6"/>
  </dataValidations>
  <hyperlinks>
    <hyperlink ref="J1" location="Guide!A1" tooltip="Select to navigate to Guide worksheet" display="Navigation button for Guide worksheet is in this cell."/>
    <hyperlink ref="H1:I1" location="'Annual Cash Flow'!A1" tooltip="Select to navigate to cell A1 in this worksheet" display="ANNUAL CASH FLOW"/>
    <hyperlink ref="L1" location="'Monthly Cash Flow'!A1" tooltip="Select to navigate to Monthly Cash Flow worksheet" display="'Monthly Cash Flow'!A1"/>
  </hyperlinks>
  <printOptions horizontalCentered="1"/>
  <pageMargins left="0.25" right="0.25" top="0.75" bottom="0.75" header="0.3" footer="0.3"/>
  <pageSetup scale="57" fitToHeight="0" orientation="landscape" r:id="rId5"/>
  <headerFooter differentFirst="1">
    <oddFooter>Page &amp;P of &amp;N</oddFoot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autoPageBreaks="0" fitToPage="1"/>
  </sheetPr>
  <dimension ref="A1:J11"/>
  <sheetViews>
    <sheetView showGridLines="0" zoomScaleNormal="100" workbookViewId="0"/>
  </sheetViews>
  <sheetFormatPr defaultColWidth="16.6640625" defaultRowHeight="30" customHeight="1" x14ac:dyDescent="0.2"/>
  <cols>
    <col min="1" max="1" width="1.77734375" style="30" customWidth="1"/>
    <col min="2" max="2" width="20.77734375" style="30" customWidth="1"/>
    <col min="3" max="9" width="14.77734375" style="30" customWidth="1"/>
    <col min="10" max="10" width="1.77734375" style="30" customWidth="1"/>
    <col min="11" max="16384" width="16.6640625" style="30"/>
  </cols>
  <sheetData>
    <row r="1" spans="1:10" s="20" customFormat="1" ht="44.1" customHeight="1" x14ac:dyDescent="0.2">
      <c r="A1" s="23"/>
      <c r="B1" s="19" t="s">
        <v>45</v>
      </c>
      <c r="C1" s="19"/>
      <c r="D1" s="19"/>
      <c r="E1" s="19"/>
      <c r="F1" s="19"/>
      <c r="G1" s="19"/>
      <c r="H1" s="19"/>
      <c r="I1" s="19"/>
      <c r="J1" s="19"/>
    </row>
    <row r="2" spans="1:10" s="4" customFormat="1" ht="44.1" customHeight="1" x14ac:dyDescent="0.2">
      <c r="A2" s="21"/>
      <c r="B2" s="100"/>
      <c r="C2" s="100" t="s">
        <v>76</v>
      </c>
      <c r="D2" s="105">
        <f>AnnualCashFlowToDate</f>
        <v>42250</v>
      </c>
      <c r="E2" s="105"/>
      <c r="F2" s="106" t="s">
        <v>83</v>
      </c>
      <c r="G2" s="106"/>
      <c r="H2" s="106"/>
      <c r="I2" s="106"/>
    </row>
    <row r="3" spans="1:10" s="3" customFormat="1" ht="33.950000000000003" customHeight="1" x14ac:dyDescent="0.2">
      <c r="A3" s="74"/>
      <c r="B3" s="75"/>
      <c r="C3" s="75"/>
      <c r="D3" s="76"/>
      <c r="E3" s="76"/>
      <c r="F3" s="115"/>
      <c r="G3" s="115"/>
      <c r="H3" s="115"/>
      <c r="I3" s="115"/>
    </row>
    <row r="4" spans="1:10" s="44" customFormat="1" ht="33.950000000000003" customHeight="1" x14ac:dyDescent="0.2">
      <c r="B4" s="73" t="s">
        <v>0</v>
      </c>
      <c r="C4" s="78" t="s">
        <v>74</v>
      </c>
      <c r="D4" s="78" t="s">
        <v>72</v>
      </c>
      <c r="F4" s="79"/>
      <c r="G4" s="79"/>
      <c r="H4" s="79"/>
      <c r="I4" s="79"/>
    </row>
    <row r="5" spans="1:10" ht="30" customHeight="1" x14ac:dyDescent="0.2">
      <c r="B5" s="80" t="s">
        <v>1</v>
      </c>
      <c r="C5" s="81">
        <v>90000</v>
      </c>
      <c r="D5" s="81">
        <f>Income[[#This Row],[Annual  ]]/12</f>
        <v>7500</v>
      </c>
    </row>
    <row r="6" spans="1:10" ht="30" customHeight="1" x14ac:dyDescent="0.2">
      <c r="B6" s="80" t="s">
        <v>2</v>
      </c>
      <c r="C6" s="81">
        <v>5000</v>
      </c>
      <c r="D6" s="81">
        <f>Income[[#This Row],[Annual  ]]/12</f>
        <v>416.66666666666669</v>
      </c>
    </row>
    <row r="7" spans="1:10" ht="30" customHeight="1" x14ac:dyDescent="0.2">
      <c r="B7" s="80" t="s">
        <v>4</v>
      </c>
      <c r="C7" s="81">
        <v>30000</v>
      </c>
      <c r="D7" s="81">
        <f>Income[[#This Row],[Annual  ]]/12</f>
        <v>2500</v>
      </c>
    </row>
    <row r="8" spans="1:10" ht="30" customHeight="1" x14ac:dyDescent="0.2">
      <c r="B8" s="80" t="s">
        <v>3</v>
      </c>
      <c r="C8" s="81">
        <v>0</v>
      </c>
      <c r="D8" s="81">
        <f>Income[[#This Row],[Annual  ]]/12</f>
        <v>0</v>
      </c>
    </row>
    <row r="9" spans="1:10" ht="30" customHeight="1" x14ac:dyDescent="0.2">
      <c r="B9" s="80" t="s">
        <v>24</v>
      </c>
      <c r="C9" s="81">
        <v>0</v>
      </c>
      <c r="D9" s="81">
        <f>Income[[#This Row],[Annual  ]]/12</f>
        <v>0</v>
      </c>
    </row>
    <row r="10" spans="1:10" ht="30" customHeight="1" x14ac:dyDescent="0.2">
      <c r="B10" s="80" t="s">
        <v>35</v>
      </c>
      <c r="C10" s="81">
        <v>0</v>
      </c>
      <c r="D10" s="81">
        <f>Income[[#This Row],[Annual  ]]/12</f>
        <v>0</v>
      </c>
    </row>
    <row r="11" spans="1:10" s="49" customFormat="1" ht="30" customHeight="1" x14ac:dyDescent="0.2">
      <c r="B11" s="80" t="s">
        <v>25</v>
      </c>
      <c r="C11" s="81">
        <f>SUBTOTAL(109,Income[[Annual  ]])</f>
        <v>125000</v>
      </c>
      <c r="D11" s="81">
        <f>SUBTOTAL(109,Income[[Monthly ]])</f>
        <v>10416.666666666668</v>
      </c>
    </row>
  </sheetData>
  <mergeCells count="2">
    <mergeCell ref="D2:E2"/>
    <mergeCell ref="F2:I3"/>
  </mergeCells>
  <dataValidations xWindow="999" yWindow="322" count="8">
    <dataValidation allowBlank="1" showInputMessage="1" showErrorMessage="1" prompt="Monthly income is automatically calculated in this column under this heading" sqref="D4"/>
    <dataValidation allowBlank="1" showInputMessage="1" showErrorMessage="1" prompt="Enter Annual income in this column under this heading" sqref="C4"/>
    <dataValidation allowBlank="1" showInputMessage="1" showErrorMessage="1" prompt="Enter Income items in this column under this heading" sqref="B4"/>
    <dataValidation allowBlank="1" showInputMessage="1" showErrorMessage="1" prompt="Title of this worksheet is in this cell" sqref="B1"/>
    <dataValidation allowBlank="1" showInputMessage="1" showErrorMessage="1" prompt="Enter details in Income table in this worksheet. _x000a__x000a_Total Cash Flow to Date is automatically calculated in cell D2. Tip is in cell F2. " sqref="A1"/>
    <dataValidation allowBlank="1" showInputMessage="1" showErrorMessage="1" prompt="Total Cash Flow to Date is automatically calculated in cell at right" sqref="B2:C2"/>
    <dataValidation allowBlank="1" showInputMessage="1" showErrorMessage="1" prompt="Total Cash Flow to Date is automatically calculated in this cell" sqref="D2:E2"/>
    <dataValidation allowBlank="1" showInputMessage="1" showErrorMessage="1" prompt="This is an annual estimation.  Use this worksheet if you wish to view annual amounts with estimated monthly values._x000a_If you wish to add daily items to the Tables, estimate their annual amount/value and place value in the Annual column." sqref="F2:I3"/>
  </dataValidations>
  <hyperlinks>
    <hyperlink ref="I1" location="Expenses!A1" tooltip="Select to navigate to Expenses worksheet" display="EXPENSES"/>
    <hyperlink ref="F1" location="Guide!A1" tooltip="Select to navigate to Guide worksheet" display="Navigation button for Guide worksheet is in this cell."/>
    <hyperlink ref="G1" location="'Daily Summary'!A1" tooltip="Select to navigate to Daily Summary worksheet" display="DAILY SUMMARY"/>
    <hyperlink ref="H1" location="Income!A1" tooltip="Select to navigate to cell A1 in this worksheet" display="INCOME"/>
  </hyperlinks>
  <printOptions horizontalCentered="1"/>
  <pageMargins left="0.25" right="0.25" top="0.5" bottom="0.5" header="0.3" footer="0.3"/>
  <pageSetup scale="84" fitToHeight="0" orientation="landscape" r:id="rId1"/>
  <headerFooter differentFirst="1">
    <oddFooter>Page &amp;P of &amp;N</oddFooter>
  </headerFooter>
  <ignoredErrors>
    <ignoredError sqref="D8:D10" emptyCellReference="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autoPageBreaks="0" fitToPage="1"/>
  </sheetPr>
  <dimension ref="A1:J23"/>
  <sheetViews>
    <sheetView showGridLines="0" zoomScaleNormal="100" workbookViewId="0"/>
  </sheetViews>
  <sheetFormatPr defaultColWidth="16.6640625" defaultRowHeight="30" customHeight="1" x14ac:dyDescent="0.2"/>
  <cols>
    <col min="1" max="1" width="1.77734375" style="30" customWidth="1"/>
    <col min="2" max="2" width="20.77734375" style="30" customWidth="1"/>
    <col min="3" max="9" width="14.77734375" style="30" customWidth="1"/>
    <col min="10" max="10" width="1.77734375" style="30" customWidth="1"/>
    <col min="11" max="16384" width="16.6640625" style="30"/>
  </cols>
  <sheetData>
    <row r="1" spans="1:10" s="20" customFormat="1" ht="44.1" customHeight="1" x14ac:dyDescent="0.2">
      <c r="A1" s="23"/>
      <c r="B1" s="19" t="s">
        <v>45</v>
      </c>
      <c r="C1" s="19"/>
      <c r="D1" s="19"/>
      <c r="E1" s="19"/>
      <c r="F1" s="19"/>
      <c r="G1" s="19"/>
      <c r="H1" s="19"/>
      <c r="I1" s="19"/>
      <c r="J1" s="19"/>
    </row>
    <row r="2" spans="1:10" s="4" customFormat="1" ht="44.1" customHeight="1" x14ac:dyDescent="0.2">
      <c r="A2" s="21"/>
      <c r="B2" s="100"/>
      <c r="C2" s="100" t="s">
        <v>76</v>
      </c>
      <c r="D2" s="105">
        <f>AnnualCashFlowToDate</f>
        <v>42250</v>
      </c>
      <c r="E2" s="105"/>
      <c r="F2" s="106" t="s">
        <v>53</v>
      </c>
      <c r="G2" s="106"/>
      <c r="H2" s="106"/>
      <c r="I2" s="106"/>
    </row>
    <row r="3" spans="1:10" s="4" customFormat="1" ht="33.950000000000003" customHeight="1" x14ac:dyDescent="0.2">
      <c r="A3" s="21"/>
      <c r="B3" s="84"/>
      <c r="C3" s="84"/>
      <c r="D3" s="85"/>
      <c r="E3" s="85"/>
      <c r="F3" s="104"/>
      <c r="G3" s="104"/>
      <c r="H3" s="104"/>
      <c r="I3" s="104"/>
    </row>
    <row r="4" spans="1:10" s="45" customFormat="1" ht="33.950000000000003" customHeight="1" x14ac:dyDescent="0.2">
      <c r="B4" s="73" t="s">
        <v>7</v>
      </c>
      <c r="C4" s="97" t="s">
        <v>74</v>
      </c>
      <c r="D4" s="97" t="s">
        <v>72</v>
      </c>
      <c r="F4" s="86"/>
      <c r="G4" s="86"/>
      <c r="H4" s="86"/>
      <c r="I4" s="86"/>
    </row>
    <row r="5" spans="1:10" ht="30" customHeight="1" x14ac:dyDescent="0.2">
      <c r="B5" s="80" t="s">
        <v>8</v>
      </c>
      <c r="C5" s="81">
        <v>12500</v>
      </c>
      <c r="D5" s="81">
        <f>Expenses[[#This Row],[Annual  ]]/12</f>
        <v>1041.6666666666667</v>
      </c>
    </row>
    <row r="6" spans="1:10" ht="30" customHeight="1" x14ac:dyDescent="0.2">
      <c r="B6" s="80" t="s">
        <v>9</v>
      </c>
      <c r="C6" s="81">
        <v>2500</v>
      </c>
      <c r="D6" s="81">
        <f>Expenses[[#This Row],[Annual  ]]/12</f>
        <v>208.33333333333334</v>
      </c>
    </row>
    <row r="7" spans="1:10" ht="30" customHeight="1" x14ac:dyDescent="0.2">
      <c r="B7" s="80" t="s">
        <v>10</v>
      </c>
      <c r="C7" s="81">
        <v>200</v>
      </c>
      <c r="D7" s="81">
        <f>Expenses[[#This Row],[Annual  ]]/12</f>
        <v>16.666666666666668</v>
      </c>
    </row>
    <row r="8" spans="1:10" ht="30" customHeight="1" x14ac:dyDescent="0.2">
      <c r="B8" s="80" t="s">
        <v>12</v>
      </c>
      <c r="C8" s="81">
        <v>4000</v>
      </c>
      <c r="D8" s="81">
        <f>Expenses[[#This Row],[Annual  ]]/12</f>
        <v>333.33333333333331</v>
      </c>
    </row>
    <row r="9" spans="1:10" ht="30" customHeight="1" x14ac:dyDescent="0.2">
      <c r="B9" s="80" t="s">
        <v>11</v>
      </c>
      <c r="C9" s="81">
        <v>15000</v>
      </c>
      <c r="D9" s="81">
        <f>Expenses[[#This Row],[Annual  ]]/12</f>
        <v>1250</v>
      </c>
    </row>
    <row r="10" spans="1:10" ht="30" customHeight="1" x14ac:dyDescent="0.2">
      <c r="B10" s="80" t="s">
        <v>13</v>
      </c>
      <c r="C10" s="81">
        <v>250</v>
      </c>
      <c r="D10" s="81">
        <f>Expenses[[#This Row],[Annual  ]]/12</f>
        <v>20.833333333333332</v>
      </c>
    </row>
    <row r="11" spans="1:10" ht="30" customHeight="1" x14ac:dyDescent="0.2">
      <c r="B11" s="80" t="s">
        <v>14</v>
      </c>
      <c r="C11" s="81">
        <v>1200</v>
      </c>
      <c r="D11" s="81">
        <f>Expenses[[#This Row],[Annual  ]]/12</f>
        <v>100</v>
      </c>
    </row>
    <row r="12" spans="1:10" ht="30" customHeight="1" x14ac:dyDescent="0.2">
      <c r="B12" s="80" t="s">
        <v>15</v>
      </c>
      <c r="C12" s="81">
        <v>600</v>
      </c>
      <c r="D12" s="81">
        <f>Expenses[[#This Row],[Annual  ]]/12</f>
        <v>50</v>
      </c>
    </row>
    <row r="13" spans="1:10" ht="30" customHeight="1" x14ac:dyDescent="0.2">
      <c r="B13" s="80" t="s">
        <v>75</v>
      </c>
      <c r="C13" s="81">
        <v>600</v>
      </c>
      <c r="D13" s="81">
        <f>Expenses[[#This Row],[Annual  ]]/12</f>
        <v>50</v>
      </c>
    </row>
    <row r="14" spans="1:10" ht="30" customHeight="1" x14ac:dyDescent="0.2">
      <c r="B14" s="80" t="s">
        <v>18</v>
      </c>
      <c r="C14" s="81">
        <v>150</v>
      </c>
      <c r="D14" s="81">
        <f>Expenses[[#This Row],[Annual  ]]/12</f>
        <v>12.5</v>
      </c>
    </row>
    <row r="15" spans="1:10" ht="30" customHeight="1" x14ac:dyDescent="0.2">
      <c r="B15" s="80" t="s">
        <v>19</v>
      </c>
      <c r="C15" s="81">
        <v>600</v>
      </c>
      <c r="D15" s="81">
        <f>Expenses[[#This Row],[Annual  ]]/12</f>
        <v>50</v>
      </c>
    </row>
    <row r="16" spans="1:10" ht="30" customHeight="1" x14ac:dyDescent="0.2">
      <c r="B16" s="80" t="s">
        <v>20</v>
      </c>
      <c r="C16" s="81">
        <v>600</v>
      </c>
      <c r="D16" s="81">
        <f>Expenses[[#This Row],[Annual  ]]/12</f>
        <v>50</v>
      </c>
    </row>
    <row r="17" spans="2:4" ht="30" customHeight="1" x14ac:dyDescent="0.2">
      <c r="B17" s="80" t="s">
        <v>84</v>
      </c>
      <c r="C17" s="81">
        <v>1500</v>
      </c>
      <c r="D17" s="81">
        <f>Expenses[[#This Row],[Annual  ]]/12</f>
        <v>125</v>
      </c>
    </row>
    <row r="18" spans="2:4" ht="30" customHeight="1" x14ac:dyDescent="0.2">
      <c r="B18" s="80" t="s">
        <v>21</v>
      </c>
      <c r="C18" s="81">
        <v>5000</v>
      </c>
      <c r="D18" s="81">
        <f>Expenses[[#This Row],[Annual  ]]/12</f>
        <v>416.66666666666669</v>
      </c>
    </row>
    <row r="19" spans="2:4" ht="30" customHeight="1" x14ac:dyDescent="0.2">
      <c r="B19" s="80" t="s">
        <v>22</v>
      </c>
      <c r="C19" s="81">
        <v>1200</v>
      </c>
      <c r="D19" s="81">
        <f>Expenses[[#This Row],[Annual  ]]/12</f>
        <v>100</v>
      </c>
    </row>
    <row r="20" spans="2:4" ht="30" customHeight="1" x14ac:dyDescent="0.2">
      <c r="B20" s="80" t="s">
        <v>23</v>
      </c>
      <c r="C20" s="81">
        <v>600</v>
      </c>
      <c r="D20" s="81">
        <f>Expenses[[#This Row],[Annual  ]]/12</f>
        <v>50</v>
      </c>
    </row>
    <row r="21" spans="2:4" ht="30" customHeight="1" x14ac:dyDescent="0.2">
      <c r="B21" s="80" t="s">
        <v>4</v>
      </c>
      <c r="C21" s="81">
        <v>0</v>
      </c>
      <c r="D21" s="81">
        <f>Expenses[[#This Row],[Annual  ]]/12</f>
        <v>0</v>
      </c>
    </row>
    <row r="22" spans="2:4" ht="30" customHeight="1" x14ac:dyDescent="0.2">
      <c r="B22" s="80" t="s">
        <v>3</v>
      </c>
      <c r="C22" s="81">
        <v>0</v>
      </c>
      <c r="D22" s="81">
        <f>Expenses[[#This Row],[Annual  ]]/12</f>
        <v>0</v>
      </c>
    </row>
    <row r="23" spans="2:4" ht="30" customHeight="1" x14ac:dyDescent="0.2">
      <c r="B23" s="80" t="s">
        <v>25</v>
      </c>
      <c r="C23" s="81">
        <f>SUBTOTAL(109,Expenses[[Annual  ]])</f>
        <v>46500</v>
      </c>
      <c r="D23" s="81">
        <f>SUBTOTAL(109,Expenses[[Monthly ]])</f>
        <v>3875</v>
      </c>
    </row>
  </sheetData>
  <mergeCells count="2">
    <mergeCell ref="D2:E2"/>
    <mergeCell ref="F2:I3"/>
  </mergeCells>
  <dataValidations count="7">
    <dataValidation allowBlank="1" showInputMessage="1" showErrorMessage="1" prompt="Monthly expenses are automatically calculated in this column under this heading" sqref="D4"/>
    <dataValidation allowBlank="1" showInputMessage="1" showErrorMessage="1" prompt="Enter Annual expenses in this column under this heading" sqref="C4"/>
    <dataValidation allowBlank="1" showInputMessage="1" showErrorMessage="1" prompt="Enter Expense items in this column under this heading" sqref="B4"/>
    <dataValidation allowBlank="1" showInputMessage="1" showErrorMessage="1" prompt="Enter details in Expenses table in this worksheet. _x000a__x000a_Total Cash Flow to Date is automatically calculated in cell D2. Tip is in cell F2." sqref="A1"/>
    <dataValidation allowBlank="1" showInputMessage="1" showErrorMessage="1" prompt="Title of this worksheet is in this cell" sqref="B1"/>
    <dataValidation allowBlank="1" showInputMessage="1" showErrorMessage="1" prompt="Total Cash Flow to Date is automatically calculated in cell at right" sqref="B2:C2"/>
    <dataValidation allowBlank="1" showInputMessage="1" showErrorMessage="1" prompt="Total Cash Flow to Date is automatically calculated in this cell" sqref="D2:E2"/>
  </dataValidations>
  <hyperlinks>
    <hyperlink ref="I1" location="Discretionary!A1" tooltip="Select to navigate to Discretionary worksheet" display="DISCRETIONARY"/>
    <hyperlink ref="G1" location="Income!A1" tooltip="Select to navigate to Income worksheet" display="INCOME"/>
    <hyperlink ref="F1" location="Guide!A1" tooltip="Select to navigate to Guide worksheet" display="Navigation button for Guide worksheet is in this cell."/>
    <hyperlink ref="H1" location="Expenses!A1" tooltip="Select to navigate to cell A1 in this worksheet" display="EXPENSES"/>
  </hyperlinks>
  <printOptions horizontalCentered="1"/>
  <pageMargins left="0.25" right="0.25" top="0.5" bottom="0.5" header="0.3" footer="0.3"/>
  <pageSetup scale="84" fitToHeight="0" orientation="landscape" r:id="rId1"/>
  <headerFooter differentFirst="1">
    <oddFooter>Page &amp;P of &amp;N</oddFooter>
  </headerFooter>
  <ignoredErrors>
    <ignoredError sqref="D21:D22" emptyCellReferenc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autoPageBreaks="0" fitToPage="1"/>
  </sheetPr>
  <dimension ref="A1:J16"/>
  <sheetViews>
    <sheetView showGridLines="0" zoomScaleNormal="100" workbookViewId="0"/>
  </sheetViews>
  <sheetFormatPr defaultColWidth="16.6640625" defaultRowHeight="30" customHeight="1" x14ac:dyDescent="0.2"/>
  <cols>
    <col min="1" max="1" width="1.77734375" style="30" customWidth="1"/>
    <col min="2" max="2" width="20.77734375" style="30" customWidth="1"/>
    <col min="3" max="9" width="14.77734375" style="30" customWidth="1"/>
    <col min="10" max="10" width="1.77734375" style="30" customWidth="1"/>
    <col min="11" max="16384" width="16.6640625" style="30"/>
  </cols>
  <sheetData>
    <row r="1" spans="1:10" s="20" customFormat="1" ht="44.1" customHeight="1" x14ac:dyDescent="0.2">
      <c r="A1" s="23"/>
      <c r="B1" s="19" t="s">
        <v>45</v>
      </c>
      <c r="C1" s="19"/>
      <c r="D1" s="19"/>
      <c r="E1" s="19"/>
      <c r="F1" s="19"/>
      <c r="G1" s="19"/>
      <c r="H1" s="19"/>
      <c r="I1" s="19"/>
      <c r="J1" s="19"/>
    </row>
    <row r="2" spans="1:10" s="4" customFormat="1" ht="44.1" customHeight="1" x14ac:dyDescent="0.2">
      <c r="A2" s="21"/>
      <c r="B2" s="100"/>
      <c r="C2" s="100" t="s">
        <v>76</v>
      </c>
      <c r="D2" s="105">
        <f>AnnualCashFlowToDate</f>
        <v>42250</v>
      </c>
      <c r="E2" s="105"/>
      <c r="F2" s="115" t="s">
        <v>53</v>
      </c>
      <c r="G2" s="115"/>
      <c r="H2" s="115"/>
      <c r="I2" s="115"/>
      <c r="J2" s="88"/>
    </row>
    <row r="3" spans="1:10" s="1" customFormat="1" ht="33.950000000000003" customHeight="1" x14ac:dyDescent="0.2">
      <c r="A3" s="89"/>
      <c r="B3" s="90"/>
      <c r="C3" s="90"/>
      <c r="D3" s="91"/>
      <c r="E3" s="91"/>
      <c r="F3" s="115"/>
      <c r="G3" s="115"/>
      <c r="H3" s="115"/>
      <c r="I3" s="115"/>
      <c r="J3" s="87"/>
    </row>
    <row r="4" spans="1:10" s="46" customFormat="1" ht="33.950000000000003" customHeight="1" x14ac:dyDescent="0.2">
      <c r="B4" s="73" t="s">
        <v>7</v>
      </c>
      <c r="C4" s="78" t="s">
        <v>74</v>
      </c>
      <c r="D4" s="78" t="s">
        <v>72</v>
      </c>
    </row>
    <row r="5" spans="1:10" ht="30" customHeight="1" x14ac:dyDescent="0.2">
      <c r="B5" s="80" t="s">
        <v>26</v>
      </c>
      <c r="C5" s="81">
        <v>1200</v>
      </c>
      <c r="D5" s="81">
        <f>Discretionary[[#This Row],[Annual  ]]/12</f>
        <v>100</v>
      </c>
    </row>
    <row r="6" spans="1:10" ht="30" customHeight="1" x14ac:dyDescent="0.2">
      <c r="B6" s="80" t="s">
        <v>27</v>
      </c>
      <c r="C6" s="81">
        <v>600</v>
      </c>
      <c r="D6" s="81">
        <f>Discretionary[[#This Row],[Annual  ]]/12</f>
        <v>50</v>
      </c>
    </row>
    <row r="7" spans="1:10" ht="30" customHeight="1" x14ac:dyDescent="0.2">
      <c r="B7" s="80" t="s">
        <v>28</v>
      </c>
      <c r="C7" s="81">
        <v>2250</v>
      </c>
      <c r="D7" s="81">
        <f>Discretionary[[#This Row],[Annual  ]]/12</f>
        <v>187.5</v>
      </c>
    </row>
    <row r="8" spans="1:10" ht="30" customHeight="1" x14ac:dyDescent="0.2">
      <c r="B8" s="80" t="s">
        <v>29</v>
      </c>
      <c r="C8" s="81">
        <v>1200</v>
      </c>
      <c r="D8" s="81">
        <f>Discretionary[[#This Row],[Annual  ]]/12</f>
        <v>100</v>
      </c>
    </row>
    <row r="9" spans="1:10" ht="30" customHeight="1" x14ac:dyDescent="0.2">
      <c r="B9" s="80" t="s">
        <v>30</v>
      </c>
      <c r="C9" s="81">
        <v>300</v>
      </c>
      <c r="D9" s="81">
        <f>Discretionary[[#This Row],[Annual  ]]/12</f>
        <v>25</v>
      </c>
    </row>
    <row r="10" spans="1:10" ht="30" customHeight="1" x14ac:dyDescent="0.2">
      <c r="B10" s="80" t="s">
        <v>31</v>
      </c>
      <c r="C10" s="81">
        <v>2000</v>
      </c>
      <c r="D10" s="81">
        <f>Discretionary[[#This Row],[Annual  ]]/12</f>
        <v>166.66666666666666</v>
      </c>
    </row>
    <row r="11" spans="1:10" ht="30" customHeight="1" x14ac:dyDescent="0.2">
      <c r="B11" s="80" t="s">
        <v>32</v>
      </c>
      <c r="C11" s="81">
        <v>600</v>
      </c>
      <c r="D11" s="81">
        <f>Discretionary[[#This Row],[Annual  ]]/12</f>
        <v>50</v>
      </c>
    </row>
    <row r="12" spans="1:10" ht="30" customHeight="1" x14ac:dyDescent="0.2">
      <c r="B12" s="80" t="s">
        <v>33</v>
      </c>
      <c r="C12" s="81">
        <v>300</v>
      </c>
      <c r="D12" s="81">
        <f>Discretionary[[#This Row],[Annual  ]]/12</f>
        <v>25</v>
      </c>
    </row>
    <row r="13" spans="1:10" ht="30" customHeight="1" x14ac:dyDescent="0.2">
      <c r="B13" s="80" t="s">
        <v>34</v>
      </c>
      <c r="C13" s="81">
        <v>4800</v>
      </c>
      <c r="D13" s="81">
        <f>Discretionary[[#This Row],[Annual  ]]/12</f>
        <v>400</v>
      </c>
    </row>
    <row r="14" spans="1:10" ht="30" customHeight="1" x14ac:dyDescent="0.2">
      <c r="B14" s="80" t="s">
        <v>4</v>
      </c>
      <c r="C14" s="81">
        <v>0</v>
      </c>
      <c r="D14" s="81">
        <f>Discretionary[[#This Row],[Annual  ]]/12</f>
        <v>0</v>
      </c>
    </row>
    <row r="15" spans="1:10" ht="30" customHeight="1" x14ac:dyDescent="0.2">
      <c r="B15" s="80" t="s">
        <v>3</v>
      </c>
      <c r="C15" s="81">
        <v>0</v>
      </c>
      <c r="D15" s="81">
        <f>Discretionary[[#This Row],[Annual  ]]/12</f>
        <v>0</v>
      </c>
    </row>
    <row r="16" spans="1:10" ht="30" customHeight="1" x14ac:dyDescent="0.2">
      <c r="B16" s="80" t="s">
        <v>25</v>
      </c>
      <c r="C16" s="81">
        <f>SUBTOTAL(109,Discretionary[[Annual  ]])</f>
        <v>13250</v>
      </c>
      <c r="D16" s="81">
        <f>SUBTOTAL(109,Discretionary[[Monthly ]])</f>
        <v>1104.1666666666665</v>
      </c>
    </row>
  </sheetData>
  <mergeCells count="2">
    <mergeCell ref="D2:E2"/>
    <mergeCell ref="F2:I3"/>
  </mergeCells>
  <dataValidations count="7">
    <dataValidation allowBlank="1" showInputMessage="1" showErrorMessage="1" prompt="Monthly discretionary expenses are automatically calculated in this column under this heading" sqref="D4"/>
    <dataValidation allowBlank="1" showInputMessage="1" showErrorMessage="1" prompt="Enter Annual discretionary expenses in this column under this heading" sqref="C4"/>
    <dataValidation allowBlank="1" showInputMessage="1" showErrorMessage="1" prompt="Enter Discretionary Expense items in this column under this heading" sqref="B4"/>
    <dataValidation allowBlank="1" showInputMessage="1" showErrorMessage="1" prompt="Enter details in Discretionary table in this worksheet. _x000a__x000a_Total Cash Flow to Date is automatically calculated in cell D2. Tip is in cell F2." sqref="A1"/>
    <dataValidation allowBlank="1" showInputMessage="1" showErrorMessage="1" prompt="Title of this worksheet is in this cell" sqref="B1"/>
    <dataValidation allowBlank="1" showInputMessage="1" showErrorMessage="1" prompt="Total Cash Flow to Date is automatically calculated in cell at right" sqref="B2:C2"/>
    <dataValidation allowBlank="1" showInputMessage="1" showErrorMessage="1" prompt="Total Cash Flow to Date is automatically calculated in this cell" sqref="D2:E2"/>
  </dataValidations>
  <hyperlinks>
    <hyperlink ref="I1" location="Savings!A1" tooltip="Select to navigate to Savings worksheet" display="SAVINGS"/>
    <hyperlink ref="G1" location="Expenses!A1" tooltip="Select to navigate to Expenses worksheet" display="EXPENSES"/>
    <hyperlink ref="F1" location="Guide!A1" tooltip="Select to navigate to Guide worksheet" display="Navigation button for Guide worksheet is in this cell."/>
    <hyperlink ref="H1" location="Discretionary!A1" tooltip="Select to navigate to cell A1 in this worksheet" display="DISCRETIONARY"/>
  </hyperlinks>
  <printOptions horizontalCentered="1"/>
  <pageMargins left="0.25" right="0.25" top="0.5" bottom="0.5" header="0.3" footer="0.3"/>
  <pageSetup scale="84" fitToHeight="0" orientation="landscape" r:id="rId1"/>
  <headerFooter differentFirst="1">
    <oddFooter>Page &amp;P of &amp;N</oddFooter>
  </headerFooter>
  <ignoredErrors>
    <ignoredError sqref="D14:D15" emptyCellReference="1"/>
  </ignoredErrors>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autoPageBreaks="0" fitToPage="1"/>
  </sheetPr>
  <dimension ref="A1:J10"/>
  <sheetViews>
    <sheetView showGridLines="0" zoomScaleNormal="100" workbookViewId="0"/>
  </sheetViews>
  <sheetFormatPr defaultColWidth="16.6640625" defaultRowHeight="30" customHeight="1" x14ac:dyDescent="0.2"/>
  <cols>
    <col min="1" max="1" width="1.77734375" style="30" customWidth="1"/>
    <col min="2" max="2" width="20.77734375" style="30" customWidth="1"/>
    <col min="3" max="9" width="14.77734375" style="30" customWidth="1"/>
    <col min="10" max="10" width="1.77734375" style="30" customWidth="1"/>
    <col min="11" max="16384" width="16.6640625" style="30"/>
  </cols>
  <sheetData>
    <row r="1" spans="1:10" s="83" customFormat="1" ht="44.1" customHeight="1" x14ac:dyDescent="0.2">
      <c r="A1" s="82"/>
      <c r="B1" s="19" t="s">
        <v>45</v>
      </c>
      <c r="C1" s="19"/>
      <c r="D1" s="19"/>
      <c r="E1" s="19"/>
      <c r="F1" s="19"/>
      <c r="G1" s="19"/>
      <c r="H1" s="19"/>
      <c r="I1" s="19"/>
      <c r="J1" s="83" t="s">
        <v>79</v>
      </c>
    </row>
    <row r="2" spans="1:10" s="4" customFormat="1" ht="44.1" customHeight="1" x14ac:dyDescent="0.2">
      <c r="A2" s="21"/>
      <c r="B2" s="100"/>
      <c r="C2" s="100" t="s">
        <v>76</v>
      </c>
      <c r="D2" s="105">
        <f>AnnualCashFlowToDate</f>
        <v>42250</v>
      </c>
      <c r="E2" s="105"/>
      <c r="F2" s="106" t="s">
        <v>53</v>
      </c>
      <c r="G2" s="106"/>
      <c r="H2" s="106"/>
      <c r="I2" s="106"/>
    </row>
    <row r="3" spans="1:10" s="1" customFormat="1" ht="33.950000000000003" customHeight="1" x14ac:dyDescent="0.2">
      <c r="A3" s="89"/>
      <c r="B3" s="37"/>
      <c r="C3" s="37"/>
      <c r="D3" s="91"/>
      <c r="E3" s="91"/>
      <c r="F3" s="104"/>
      <c r="G3" s="104"/>
      <c r="H3" s="104"/>
      <c r="I3" s="104"/>
    </row>
    <row r="4" spans="1:10" s="45" customFormat="1" ht="33.950000000000003" customHeight="1" x14ac:dyDescent="0.2">
      <c r="B4" s="73" t="s">
        <v>36</v>
      </c>
      <c r="C4" s="78" t="s">
        <v>74</v>
      </c>
      <c r="D4" s="78" t="s">
        <v>72</v>
      </c>
      <c r="F4" s="86"/>
      <c r="G4" s="86"/>
      <c r="H4" s="86"/>
      <c r="I4" s="86"/>
    </row>
    <row r="5" spans="1:10" ht="30" customHeight="1" x14ac:dyDescent="0.2">
      <c r="B5" s="80" t="s">
        <v>37</v>
      </c>
      <c r="C5" s="81">
        <v>5000</v>
      </c>
      <c r="D5" s="81">
        <f>Savings[[#This Row],[Annual  ]]/12</f>
        <v>416.66666666666669</v>
      </c>
    </row>
    <row r="6" spans="1:10" ht="30" customHeight="1" x14ac:dyDescent="0.2">
      <c r="B6" s="80" t="s">
        <v>38</v>
      </c>
      <c r="C6" s="81">
        <v>12000</v>
      </c>
      <c r="D6" s="81">
        <f>Savings[[#This Row],[Annual  ]]/12</f>
        <v>1000</v>
      </c>
    </row>
    <row r="7" spans="1:10" ht="30" customHeight="1" x14ac:dyDescent="0.2">
      <c r="B7" s="80" t="s">
        <v>55</v>
      </c>
      <c r="C7" s="81">
        <v>6000</v>
      </c>
      <c r="D7" s="81">
        <f>Savings[[#This Row],[Annual  ]]/12</f>
        <v>500</v>
      </c>
    </row>
    <row r="8" spans="1:10" ht="30" customHeight="1" x14ac:dyDescent="0.2">
      <c r="B8" s="80" t="s">
        <v>4</v>
      </c>
      <c r="C8" s="81">
        <v>0</v>
      </c>
      <c r="D8" s="81">
        <f>Savings[[#This Row],[Annual  ]]/12</f>
        <v>0</v>
      </c>
    </row>
    <row r="9" spans="1:10" ht="30" customHeight="1" x14ac:dyDescent="0.2">
      <c r="B9" s="80" t="s">
        <v>3</v>
      </c>
      <c r="C9" s="81">
        <v>0</v>
      </c>
      <c r="D9" s="81">
        <f>Savings[[#This Row],[Annual  ]]/12</f>
        <v>0</v>
      </c>
    </row>
    <row r="10" spans="1:10" ht="30" customHeight="1" x14ac:dyDescent="0.2">
      <c r="B10" s="80" t="s">
        <v>25</v>
      </c>
      <c r="C10" s="81">
        <f>SUBTOTAL(109,Savings[[Annual  ]])</f>
        <v>23000</v>
      </c>
      <c r="D10" s="81">
        <f>SUBTOTAL(109,Savings[[Monthly ]])</f>
        <v>1916.6666666666667</v>
      </c>
    </row>
  </sheetData>
  <mergeCells count="2">
    <mergeCell ref="D2:E2"/>
    <mergeCell ref="F2:I3"/>
  </mergeCells>
  <dataValidations count="7">
    <dataValidation allowBlank="1" showInputMessage="1" showErrorMessage="1" prompt="Monthly savings are automatically calculated in this column under this heading" sqref="D4"/>
    <dataValidation allowBlank="1" showInputMessage="1" showErrorMessage="1" prompt="Enter Annual savings in this column under this heading" sqref="C4"/>
    <dataValidation allowBlank="1" showInputMessage="1" showErrorMessage="1" prompt="Enter Savings items in this column under this heading" sqref="B4"/>
    <dataValidation allowBlank="1" showInputMessage="1" showErrorMessage="1" prompt="Enter details in Savings table in this worksheet. _x000a__x000a_Total Cash Flow to Date is automatically calculated in cell D2. Tip is in cell F2." sqref="A1"/>
    <dataValidation allowBlank="1" showInputMessage="1" showErrorMessage="1" prompt="Title of this worksheet is in this cell" sqref="B1"/>
    <dataValidation allowBlank="1" showInputMessage="1" showErrorMessage="1" prompt="Total Cash Flow to Date is automatically calculated in cell at right" sqref="B2:C2"/>
    <dataValidation allowBlank="1" showInputMessage="1" showErrorMessage="1" prompt="Total Cash Flow to Date is automatically calculated in this cell_x000a_" sqref="D2:E2"/>
  </dataValidations>
  <hyperlinks>
    <hyperlink ref="G1" location="'Annual Cash Flow'!A1" tooltip="Select to navigate to Annual Cash Flow worksheet" display="Navigation button for Annual Cash Flow worksheet is in this cell."/>
    <hyperlink ref="G1" location="Discretionary!A1" tooltip="Select to navigate to Discretionary worksheet" display="DISCRETIONARY"/>
    <hyperlink ref="F1" location="Guide!A1" tooltip="Select to navigate to Guide worksheet" display="Navigation button for Guide worksheet is in this cell."/>
    <hyperlink ref="H1" location="Savings!A1" tooltip="Select to navigate to cell A1 in this worksheet" display="SAVINGS"/>
  </hyperlinks>
  <printOptions horizontalCentered="1"/>
  <pageMargins left="0.25" right="0.25" top="0.5" bottom="0.5" header="0.3" footer="0.3"/>
  <pageSetup scale="84" fitToHeight="0" orientation="landscape" r:id="rId1"/>
  <headerFooter differentFirst="1">
    <oddFooter>Page &amp;P of &amp;N</oddFooter>
  </headerFooter>
  <ignoredErrors>
    <ignoredError sqref="D8:D9"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46739BB-0C42-4225-8942-75321ECE86A8}">
  <ds:schemaRefs>
    <ds:schemaRef ds:uri="http://schemas.microsoft.com/sharepoint/v3/contenttype/forms"/>
  </ds:schemaRefs>
</ds:datastoreItem>
</file>

<file path=customXml/itemProps2.xml><?xml version="1.0" encoding="utf-8"?>
<ds:datastoreItem xmlns:ds="http://schemas.openxmlformats.org/officeDocument/2006/customXml" ds:itemID="{7FFA8144-341C-4D44-B918-3FA71F78CF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11B695-AD7D-4427-AEB9-8D784C3ACF67}">
  <ds:schemaRefs>
    <ds:schemaRef ds:uri="http://schemas.openxmlformats.org/package/2006/metadata/core-properties"/>
    <ds:schemaRef ds:uri="http://schemas.microsoft.com/sharepoint/v3"/>
    <ds:schemaRef ds:uri="http://schemas.microsoft.com/office/2006/documentManagement/types"/>
    <ds:schemaRef ds:uri="http://purl.org/dc/term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230e9df3-be65-4c73-a93b-d1236ebd677e"/>
    <ds:schemaRef ds:uri="71af3243-3dd4-4a8d-8c0d-dd76da1f0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TM03107654</Template>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Guide</vt:lpstr>
      <vt:lpstr>Daily Cash Flow</vt:lpstr>
      <vt:lpstr>Monthly Cash Flow</vt:lpstr>
      <vt:lpstr>Annual Cash Flow</vt:lpstr>
      <vt:lpstr>Income</vt:lpstr>
      <vt:lpstr>Expenses</vt:lpstr>
      <vt:lpstr>Discretionary</vt:lpstr>
      <vt:lpstr>Savings</vt:lpstr>
      <vt:lpstr>ColumnTitleRegion1..B6.1</vt:lpstr>
      <vt:lpstr>ColumnTitleRegion1..E8.4</vt:lpstr>
      <vt:lpstr>ColumnTitleRegion2..D6.1</vt:lpstr>
      <vt:lpstr>ColumnTitleRegion3..F6.1</vt:lpstr>
      <vt:lpstr>MonthlyCashFlowToDate</vt:lpstr>
      <vt:lpstr>'Annual Cash Flow'!Print_Area</vt:lpstr>
      <vt:lpstr>'Daily Cash Flow'!Print_Titles</vt:lpstr>
      <vt:lpstr>'Monthly Cash Flow'!Print_Titles</vt:lpstr>
      <vt:lpstr>RowTitleRegion1..D2.2</vt:lpstr>
      <vt:lpstr>RowTitleRegion1..D2.3</vt:lpstr>
      <vt:lpstr>RowTitleRegion1..D2.4</vt:lpstr>
      <vt:lpstr>RowTitleRegion1..D2.5</vt:lpstr>
      <vt:lpstr>RowTitleRegion1..D2.6</vt:lpstr>
      <vt:lpstr>RowTitleRegion1..D2.7</vt:lpstr>
      <vt:lpstr>RowTitleRegion1..D2.8</vt:lpstr>
      <vt:lpstr>RowTitleRegion2..C4.2</vt:lpstr>
      <vt:lpstr>RowTitleRegion3..G4.2</vt:lpstr>
      <vt:lpstr>RowTitleRegion4..K4.2</vt:lpstr>
      <vt:lpstr>RowTitleRegion5..O4.2</vt:lpstr>
      <vt:lpstr>RowTitleRegion6..C6.2</vt:lpstr>
      <vt:lpstr>RowTitleRegion7..G6.2</vt:lpstr>
      <vt:lpstr>RowTitleRegion8..K6.2</vt:lpstr>
      <vt:lpstr>RowTitleRegion9..O6.2</vt:lpstr>
      <vt:lpstr>Title3</vt:lpstr>
      <vt:lpstr>Title4</vt:lpstr>
      <vt:lpstr>Title5</vt:lpstr>
      <vt:lpstr>Title6</vt:lpstr>
      <vt:lpstr>Title7</vt:lpstr>
      <vt:lpstr>Type8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2022-02-14T06:29:35Z</dcterms:created>
  <dcterms:modified xsi:type="dcterms:W3CDTF">2023-09-14T13:03:10Z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