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tial" sheetId="1" r:id="rId4"/>
    <sheet state="visible" name="Final" sheetId="2" r:id="rId5"/>
  </sheets>
  <definedNames/>
  <calcPr/>
  <extLst>
    <ext uri="GoogleSheetsCustomDataVersion1">
      <go:sheetsCustomData xmlns:go="http://customooxmlschemas.google.com/" r:id="rId6" roundtripDataSignature="AMtx7mhxvy+dGnjr9VitfobakEccvOyo9A=="/>
    </ext>
  </extLst>
</workbook>
</file>

<file path=xl/sharedStrings.xml><?xml version="1.0" encoding="utf-8"?>
<sst xmlns="http://schemas.openxmlformats.org/spreadsheetml/2006/main" count="187" uniqueCount="39">
  <si>
    <t>Earned Value Analysis for Period 1</t>
  </si>
  <si>
    <t>Task</t>
  </si>
  <si>
    <t>% Complete</t>
  </si>
  <si>
    <t>PV</t>
  </si>
  <si>
    <t>EV</t>
  </si>
  <si>
    <t>AC</t>
  </si>
  <si>
    <t>SV</t>
  </si>
  <si>
    <t>CV</t>
  </si>
  <si>
    <t>HR</t>
  </si>
  <si>
    <t xml:space="preserve">Other </t>
  </si>
  <si>
    <t>Total</t>
  </si>
  <si>
    <t>PVPP</t>
  </si>
  <si>
    <t xml:space="preserve">Define project scope and objectives </t>
  </si>
  <si>
    <t xml:space="preserve">Develop project schedule </t>
  </si>
  <si>
    <t xml:space="preserve">Establish project budget </t>
  </si>
  <si>
    <t xml:space="preserve">Assemble project team </t>
  </si>
  <si>
    <t xml:space="preserve">Develop project communication plan </t>
  </si>
  <si>
    <t xml:space="preserve">Conduct market research </t>
  </si>
  <si>
    <t xml:space="preserve">Define product requirements </t>
  </si>
  <si>
    <t xml:space="preserve">Develop product concept </t>
  </si>
  <si>
    <t xml:space="preserve">Evaluate and select initial product design </t>
  </si>
  <si>
    <t xml:space="preserve">Cummulative </t>
  </si>
  <si>
    <t>Earned Value Analysis for Period 2</t>
  </si>
  <si>
    <t>Cummulative</t>
  </si>
  <si>
    <t>Earned Value Analysis for Period 3</t>
  </si>
  <si>
    <t xml:space="preserve">Network module </t>
  </si>
  <si>
    <t xml:space="preserve">Processor design </t>
  </si>
  <si>
    <t xml:space="preserve">GPU and RAM </t>
  </si>
  <si>
    <t xml:space="preserve">Storage and optical drive </t>
  </si>
  <si>
    <t xml:space="preserve">Sensors </t>
  </si>
  <si>
    <t xml:space="preserve">Metal casing </t>
  </si>
  <si>
    <t xml:space="preserve">Display </t>
  </si>
  <si>
    <t xml:space="preserve">Switches </t>
  </si>
  <si>
    <t xml:space="preserve">Hardware doccumentation </t>
  </si>
  <si>
    <t xml:space="preserve">UI design </t>
  </si>
  <si>
    <t xml:space="preserve">Patch design </t>
  </si>
  <si>
    <t>Earned Value Analysis for Period 4 (Estimated and Partially Forecasted)</t>
  </si>
  <si>
    <t>%Complete</t>
  </si>
  <si>
    <t xml:space="preserve">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</si>
</sst>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_);[Red]\(&quot;$&quot;#,##0.00\)"/>
    <numFmt numFmtId="165" formatCode="_(&quot;$&quot;* #,##0.00_);_(&quot;$&quot;* \(#,##0.00\);_(&quot;$&quot;* &quot;-&quot;??_);_(@_)"/>
  </numFmts>
  <fonts count="6">
    <font>
      <sz val="11.0"/>
      <color theme="1"/>
      <name val="Calibri"/>
      <scheme val="minor"/>
    </font>
    <font>
      <sz val="11.0"/>
      <color theme="1"/>
      <name val="Calibri"/>
    </font>
    <font/>
    <font>
      <sz val="11.0"/>
      <color rgb="FF000000"/>
      <name val="Calibri"/>
    </font>
    <font>
      <color theme="1"/>
      <name val="Calibri"/>
      <scheme val="minor"/>
    </font>
    <font>
      <sz val="11.0"/>
      <color rgb="FFFF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E0DDD8"/>
        <bgColor rgb="FFE0DDD8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3" fontId="2" numFmtId="0" xfId="0" applyBorder="1" applyFill="1" applyFont="1"/>
    <xf borderId="3" fillId="3" fontId="2" numFmtId="0" xfId="0" applyBorder="1" applyFont="1"/>
    <xf borderId="4" fillId="2" fontId="1" numFmtId="0" xfId="0" applyAlignment="1" applyBorder="1" applyFont="1">
      <alignment horizontal="center"/>
    </xf>
    <xf borderId="2" fillId="4" fontId="2" numFmtId="0" xfId="0" applyBorder="1" applyFill="1" applyFont="1"/>
    <xf borderId="3" fillId="4" fontId="2" numFmtId="0" xfId="0" applyBorder="1" applyFont="1"/>
    <xf borderId="4" fillId="2" fontId="3" numFmtId="0" xfId="0" applyAlignment="1" applyBorder="1" applyFont="1">
      <alignment horizontal="center" shrinkToFit="0" vertical="center" wrapText="1"/>
    </xf>
    <xf borderId="4" fillId="2" fontId="3" numFmtId="164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center" vertical="center"/>
    </xf>
    <xf borderId="4" fillId="2" fontId="1" numFmtId="164" xfId="0" applyAlignment="1" applyBorder="1" applyFont="1" applyNumberFormat="1">
      <alignment horizontal="center" vertical="center"/>
    </xf>
    <xf borderId="4" fillId="2" fontId="1" numFmtId="165" xfId="0" applyAlignment="1" applyBorder="1" applyFont="1" applyNumberFormat="1">
      <alignment horizontal="center" vertical="center"/>
    </xf>
    <xf borderId="4" fillId="2" fontId="1" numFmtId="2" xfId="0" applyAlignment="1" applyBorder="1" applyFont="1" applyNumberFormat="1">
      <alignment horizontal="center" vertical="center"/>
    </xf>
    <xf borderId="0" fillId="5" fontId="4" numFmtId="0" xfId="0" applyFill="1" applyFont="1"/>
    <xf borderId="0" fillId="6" fontId="4" numFmtId="0" xfId="0" applyFill="1" applyFont="1"/>
    <xf borderId="4" fillId="2" fontId="3" numFmtId="165" xfId="0" applyAlignment="1" applyBorder="1" applyFont="1" applyNumberFormat="1">
      <alignment horizontal="center" shrinkToFit="0" vertical="center" wrapText="1"/>
    </xf>
    <xf borderId="4" fillId="2" fontId="5" numFmtId="2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vertical="center"/>
    </xf>
    <xf borderId="1" fillId="2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left" shrinkToFit="0" vertical="center" wrapText="1"/>
    </xf>
    <xf borderId="4" fillId="2" fontId="1" numFmtId="0" xfId="0" applyAlignment="1" applyBorder="1" applyFont="1">
      <alignment horizontal="left" vertical="center"/>
    </xf>
    <xf borderId="4" fillId="2" fontId="5" numFmtId="2" xfId="0" applyAlignment="1" applyBorder="1" applyFont="1" applyNumberFormat="1">
      <alignment horizontal="center" vertical="center"/>
    </xf>
    <xf borderId="0" fillId="0" fontId="1" numFmtId="0" xfId="0" applyAlignment="1" applyFont="1">
      <alignment horizontal="center"/>
    </xf>
    <xf borderId="0" fillId="0" fontId="1" numFmtId="164" xfId="0" applyFont="1" applyNumberFormat="1"/>
    <xf borderId="4" fillId="2" fontId="1" numFmtId="164" xfId="0" applyAlignment="1" applyBorder="1" applyFont="1" applyNumberFormat="1">
      <alignment horizontal="center"/>
    </xf>
    <xf borderId="4" fillId="2" fontId="5" numFmtId="2" xfId="0" applyAlignment="1" applyBorder="1" applyFont="1" applyNumberFormat="1">
      <alignment horizontal="center"/>
    </xf>
    <xf borderId="1" fillId="7" fontId="1" numFmtId="0" xfId="0" applyAlignment="1" applyBorder="1" applyFill="1" applyFont="1">
      <alignment horizontal="center"/>
    </xf>
    <xf borderId="4" fillId="7" fontId="1" numFmtId="0" xfId="0" applyBorder="1" applyFont="1"/>
    <xf borderId="4" fillId="7" fontId="1" numFmtId="0" xfId="0" applyAlignment="1" applyBorder="1" applyFont="1">
      <alignment horizontal="center"/>
    </xf>
    <xf borderId="4" fillId="7" fontId="3" numFmtId="0" xfId="0" applyAlignment="1" applyBorder="1" applyFont="1">
      <alignment shrinkToFit="0" vertical="center" wrapText="1"/>
    </xf>
    <xf borderId="4" fillId="7" fontId="3" numFmtId="0" xfId="0" applyAlignment="1" applyBorder="1" applyFont="1">
      <alignment horizontal="center" shrinkToFit="0" vertical="center" wrapText="1"/>
    </xf>
    <xf borderId="4" fillId="7" fontId="3" numFmtId="164" xfId="0" applyAlignment="1" applyBorder="1" applyFont="1" applyNumberFormat="1">
      <alignment horizontal="center" shrinkToFit="0" vertical="center" wrapText="1"/>
    </xf>
    <xf borderId="4" fillId="7" fontId="1" numFmtId="0" xfId="0" applyAlignment="1" applyBorder="1" applyFont="1">
      <alignment horizontal="center" vertical="center"/>
    </xf>
    <xf borderId="4" fillId="7" fontId="1" numFmtId="164" xfId="0" applyAlignment="1" applyBorder="1" applyFont="1" applyNumberFormat="1">
      <alignment horizontal="center" vertical="center"/>
    </xf>
    <xf borderId="4" fillId="7" fontId="1" numFmtId="165" xfId="0" applyAlignment="1" applyBorder="1" applyFont="1" applyNumberFormat="1">
      <alignment horizontal="center" vertical="center"/>
    </xf>
    <xf borderId="4" fillId="7" fontId="1" numFmtId="2" xfId="0" applyAlignment="1" applyBorder="1" applyFont="1" applyNumberFormat="1">
      <alignment horizontal="center" vertical="center"/>
    </xf>
    <xf borderId="4" fillId="7" fontId="1" numFmtId="164" xfId="0" applyBorder="1" applyFont="1" applyNumberFormat="1"/>
    <xf borderId="1" fillId="0" fontId="1" numFmtId="0" xfId="0" applyAlignment="1" applyBorder="1" applyFont="1">
      <alignment horizontal="center"/>
    </xf>
    <xf borderId="4" fillId="0" fontId="1" numFmtId="0" xfId="0" applyBorder="1" applyFont="1"/>
    <xf borderId="4" fillId="0" fontId="1" numFmtId="0" xfId="0" applyAlignment="1" applyBorder="1" applyFont="1">
      <alignment horizontal="center"/>
    </xf>
    <xf borderId="4" fillId="4" fontId="3" numFmtId="0" xfId="0" applyAlignment="1" applyBorder="1" applyFont="1">
      <alignment shrinkToFit="0" vertical="center" wrapText="1"/>
    </xf>
    <xf borderId="4" fillId="4" fontId="3" numFmtId="0" xfId="0" applyAlignment="1" applyBorder="1" applyFont="1">
      <alignment horizontal="center" shrinkToFit="0" vertical="center" wrapText="1"/>
    </xf>
    <xf borderId="4" fillId="4" fontId="3" numFmtId="164" xfId="0" applyAlignment="1" applyBorder="1" applyFont="1" applyNumberFormat="1">
      <alignment horizontal="center" shrinkToFit="0" vertical="center" wrapText="1"/>
    </xf>
    <xf borderId="4" fillId="0" fontId="1" numFmtId="0" xfId="0" applyAlignment="1" applyBorder="1" applyFont="1">
      <alignment horizontal="center" vertical="center"/>
    </xf>
    <xf borderId="4" fillId="0" fontId="1" numFmtId="164" xfId="0" applyAlignment="1" applyBorder="1" applyFont="1" applyNumberFormat="1">
      <alignment horizontal="center" vertical="center"/>
    </xf>
    <xf borderId="4" fillId="0" fontId="1" numFmtId="165" xfId="0" applyAlignment="1" applyBorder="1" applyFont="1" applyNumberFormat="1">
      <alignment horizontal="center" vertical="center"/>
    </xf>
    <xf borderId="4" fillId="0" fontId="1" numFmtId="2" xfId="0" applyAlignment="1" applyBorder="1" applyFont="1" applyNumberFormat="1">
      <alignment horizontal="center" vertical="center"/>
    </xf>
    <xf borderId="4" fillId="0" fontId="1" numFmtId="164" xfId="0" applyBorder="1" applyFont="1" applyNumberFormat="1"/>
    <xf borderId="4" fillId="2" fontId="1" numFmtId="0" xfId="0" applyBorder="1" applyFont="1"/>
    <xf borderId="4" fillId="2" fontId="1" numFmtId="164" xfId="0" applyBorder="1" applyFont="1" applyNumberForma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57"/>
    <col customWidth="1" min="2" max="2" width="13.71"/>
    <col customWidth="1" min="3" max="3" width="12.57"/>
    <col customWidth="1" min="4" max="4" width="13.71"/>
    <col customWidth="1" min="5" max="5" width="14.0"/>
    <col customWidth="1" min="6" max="6" width="13.86"/>
    <col customWidth="1" min="7" max="7" width="13.14"/>
    <col customWidth="1" min="8" max="8" width="14.14"/>
    <col customWidth="1" min="9" max="9" width="11.86"/>
    <col customWidth="1" min="10" max="10" width="12.14"/>
    <col customWidth="1" min="11" max="11" width="8.71"/>
    <col customWidth="1" min="12" max="12" width="11.43"/>
    <col customWidth="1" min="13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 ht="14.25" customHeight="1">
      <c r="A2" s="4" t="s">
        <v>1</v>
      </c>
      <c r="B2" s="4" t="s">
        <v>2</v>
      </c>
      <c r="C2" s="1" t="s">
        <v>3</v>
      </c>
      <c r="D2" s="5"/>
      <c r="E2" s="5"/>
      <c r="F2" s="6"/>
      <c r="G2" s="4" t="s">
        <v>4</v>
      </c>
      <c r="H2" s="4" t="s">
        <v>5</v>
      </c>
      <c r="I2" s="4" t="s">
        <v>6</v>
      </c>
      <c r="J2" s="4" t="s">
        <v>7</v>
      </c>
    </row>
    <row r="3" ht="14.25" customHeight="1">
      <c r="A3" s="4"/>
      <c r="B3" s="4"/>
      <c r="C3" s="4" t="s">
        <v>8</v>
      </c>
      <c r="D3" s="4" t="s">
        <v>9</v>
      </c>
      <c r="E3" s="4" t="s">
        <v>10</v>
      </c>
      <c r="F3" s="4" t="s">
        <v>11</v>
      </c>
      <c r="G3" s="4"/>
      <c r="H3" s="4"/>
      <c r="I3" s="4"/>
      <c r="J3" s="4"/>
    </row>
    <row r="4" ht="14.25" customHeight="1">
      <c r="A4" s="7" t="s">
        <v>12</v>
      </c>
      <c r="B4" s="7">
        <v>10.0</v>
      </c>
      <c r="C4" s="8">
        <v>4000.0</v>
      </c>
      <c r="D4" s="9">
        <v>0.0</v>
      </c>
      <c r="E4" s="10">
        <f t="shared" ref="E4:E8" si="1">(C4+D4)</f>
        <v>4000</v>
      </c>
      <c r="F4" s="10">
        <f>0.2*E4</f>
        <v>800</v>
      </c>
      <c r="G4" s="11">
        <f t="shared" ref="G4:G12" si="2">(B4/100)*E4</f>
        <v>400</v>
      </c>
      <c r="H4" s="11">
        <v>800.0</v>
      </c>
      <c r="I4" s="12">
        <f t="shared" ref="I4:I12" si="3">G4-F4</f>
        <v>-400</v>
      </c>
      <c r="J4" s="12">
        <f t="shared" ref="J4:J12" si="4">G4-H4</f>
        <v>-400</v>
      </c>
    </row>
    <row r="5" ht="14.25" customHeight="1">
      <c r="A5" s="7" t="s">
        <v>13</v>
      </c>
      <c r="B5" s="7">
        <v>0.0</v>
      </c>
      <c r="C5" s="8">
        <v>10360.0</v>
      </c>
      <c r="D5" s="9">
        <v>0.0</v>
      </c>
      <c r="E5" s="10">
        <f t="shared" si="1"/>
        <v>10360</v>
      </c>
      <c r="F5" s="10">
        <v>0.0</v>
      </c>
      <c r="G5" s="11">
        <f t="shared" si="2"/>
        <v>0</v>
      </c>
      <c r="H5" s="11">
        <v>0.0</v>
      </c>
      <c r="I5" s="12">
        <f t="shared" si="3"/>
        <v>0</v>
      </c>
      <c r="J5" s="12">
        <f t="shared" si="4"/>
        <v>0</v>
      </c>
      <c r="L5" s="13"/>
    </row>
    <row r="6" ht="14.25" customHeight="1">
      <c r="A6" s="7" t="s">
        <v>14</v>
      </c>
      <c r="B6" s="7">
        <v>0.0</v>
      </c>
      <c r="C6" s="8">
        <v>11200.0</v>
      </c>
      <c r="D6" s="9">
        <v>0.0</v>
      </c>
      <c r="E6" s="10">
        <f t="shared" si="1"/>
        <v>11200</v>
      </c>
      <c r="F6" s="10">
        <v>0.0</v>
      </c>
      <c r="G6" s="11">
        <f t="shared" si="2"/>
        <v>0</v>
      </c>
      <c r="H6" s="11">
        <v>0.0</v>
      </c>
      <c r="I6" s="12">
        <f t="shared" si="3"/>
        <v>0</v>
      </c>
      <c r="J6" s="12">
        <f t="shared" si="4"/>
        <v>0</v>
      </c>
    </row>
    <row r="7" ht="24.0" customHeight="1">
      <c r="A7" s="7" t="s">
        <v>15</v>
      </c>
      <c r="B7" s="7">
        <v>0.0</v>
      </c>
      <c r="C7" s="8">
        <v>1600.0</v>
      </c>
      <c r="D7" s="9">
        <v>0.0</v>
      </c>
      <c r="E7" s="10">
        <f t="shared" si="1"/>
        <v>1600</v>
      </c>
      <c r="F7" s="10">
        <v>0.0</v>
      </c>
      <c r="G7" s="11">
        <f t="shared" si="2"/>
        <v>0</v>
      </c>
      <c r="H7" s="11">
        <v>0.0</v>
      </c>
      <c r="I7" s="12">
        <f t="shared" si="3"/>
        <v>0</v>
      </c>
      <c r="J7" s="12">
        <f t="shared" si="4"/>
        <v>0</v>
      </c>
      <c r="M7" s="14"/>
    </row>
    <row r="8" ht="14.25" customHeight="1">
      <c r="A8" s="7" t="s">
        <v>16</v>
      </c>
      <c r="B8" s="7">
        <v>0.0</v>
      </c>
      <c r="C8" s="8">
        <v>1600.0</v>
      </c>
      <c r="D8" s="9">
        <v>0.0</v>
      </c>
      <c r="E8" s="10">
        <f t="shared" si="1"/>
        <v>1600</v>
      </c>
      <c r="F8" s="10">
        <v>0.0</v>
      </c>
      <c r="G8" s="11">
        <f t="shared" si="2"/>
        <v>0</v>
      </c>
      <c r="H8" s="11">
        <v>0.0</v>
      </c>
      <c r="I8" s="12">
        <f t="shared" si="3"/>
        <v>0</v>
      </c>
      <c r="J8" s="12">
        <f t="shared" si="4"/>
        <v>0</v>
      </c>
    </row>
    <row r="9" ht="14.25" customHeight="1">
      <c r="A9" s="7" t="s">
        <v>17</v>
      </c>
      <c r="B9" s="7">
        <v>100.0</v>
      </c>
      <c r="C9" s="8">
        <v>7200.0</v>
      </c>
      <c r="D9" s="11">
        <v>50000.0</v>
      </c>
      <c r="E9" s="10">
        <f t="shared" ref="E9:E12" si="5">C9+D9</f>
        <v>57200</v>
      </c>
      <c r="F9" s="10">
        <f t="shared" ref="F9:F10" si="6">1*E9</f>
        <v>57200</v>
      </c>
      <c r="G9" s="11">
        <f t="shared" si="2"/>
        <v>57200</v>
      </c>
      <c r="H9" s="11">
        <v>60000.0</v>
      </c>
      <c r="I9" s="12">
        <f t="shared" si="3"/>
        <v>0</v>
      </c>
      <c r="J9" s="12">
        <f t="shared" si="4"/>
        <v>-2800</v>
      </c>
    </row>
    <row r="10" ht="14.25" customHeight="1">
      <c r="A10" s="7" t="s">
        <v>18</v>
      </c>
      <c r="B10" s="7">
        <v>100.0</v>
      </c>
      <c r="C10" s="8">
        <v>9800.0</v>
      </c>
      <c r="D10" s="9">
        <v>0.0</v>
      </c>
      <c r="E10" s="10">
        <f t="shared" si="5"/>
        <v>9800</v>
      </c>
      <c r="F10" s="10">
        <f t="shared" si="6"/>
        <v>9800</v>
      </c>
      <c r="G10" s="11">
        <f t="shared" si="2"/>
        <v>9800</v>
      </c>
      <c r="H10" s="11">
        <v>9800.0</v>
      </c>
      <c r="I10" s="12">
        <f t="shared" si="3"/>
        <v>0</v>
      </c>
      <c r="J10" s="12">
        <f t="shared" si="4"/>
        <v>0</v>
      </c>
    </row>
    <row r="11" ht="14.25" customHeight="1">
      <c r="A11" s="7" t="s">
        <v>19</v>
      </c>
      <c r="B11" s="7">
        <v>0.0</v>
      </c>
      <c r="C11" s="8">
        <v>5600.0</v>
      </c>
      <c r="D11" s="9">
        <v>0.0</v>
      </c>
      <c r="E11" s="10">
        <f t="shared" si="5"/>
        <v>5600</v>
      </c>
      <c r="F11" s="9">
        <v>0.0</v>
      </c>
      <c r="G11" s="11">
        <f t="shared" si="2"/>
        <v>0</v>
      </c>
      <c r="H11" s="11">
        <v>0.0</v>
      </c>
      <c r="I11" s="12">
        <f t="shared" si="3"/>
        <v>0</v>
      </c>
      <c r="J11" s="12">
        <f t="shared" si="4"/>
        <v>0</v>
      </c>
    </row>
    <row r="12" ht="14.25" customHeight="1">
      <c r="A12" s="7" t="s">
        <v>20</v>
      </c>
      <c r="B12" s="7">
        <v>0.0</v>
      </c>
      <c r="C12" s="8">
        <v>10360.0</v>
      </c>
      <c r="D12" s="9">
        <v>0.0</v>
      </c>
      <c r="E12" s="10">
        <f t="shared" si="5"/>
        <v>10360</v>
      </c>
      <c r="F12" s="9">
        <v>0.0</v>
      </c>
      <c r="G12" s="11">
        <f t="shared" si="2"/>
        <v>0</v>
      </c>
      <c r="H12" s="11">
        <v>0.0</v>
      </c>
      <c r="I12" s="12">
        <f t="shared" si="3"/>
        <v>0</v>
      </c>
      <c r="J12" s="12">
        <f t="shared" si="4"/>
        <v>0</v>
      </c>
    </row>
    <row r="13" ht="14.25" customHeight="1">
      <c r="A13" s="7" t="s">
        <v>21</v>
      </c>
      <c r="B13" s="7"/>
      <c r="C13" s="8">
        <f t="shared" ref="C13:J13" si="7">SUM(C4:C12)</f>
        <v>61720</v>
      </c>
      <c r="D13" s="7">
        <f t="shared" si="7"/>
        <v>50000</v>
      </c>
      <c r="E13" s="8">
        <f t="shared" si="7"/>
        <v>111720</v>
      </c>
      <c r="F13" s="8">
        <f t="shared" si="7"/>
        <v>67800</v>
      </c>
      <c r="G13" s="15">
        <f t="shared" si="7"/>
        <v>67400</v>
      </c>
      <c r="H13" s="15">
        <f t="shared" si="7"/>
        <v>70600</v>
      </c>
      <c r="I13" s="16">
        <f t="shared" si="7"/>
        <v>-400</v>
      </c>
      <c r="J13" s="16">
        <f t="shared" si="7"/>
        <v>-3200</v>
      </c>
    </row>
    <row r="14" ht="14.25" customHeight="1">
      <c r="A14" s="17"/>
      <c r="B14" s="17"/>
      <c r="C14" s="17"/>
      <c r="D14" s="17"/>
      <c r="E14" s="17"/>
      <c r="F14" s="17"/>
      <c r="G14" s="17"/>
      <c r="H14" s="17"/>
      <c r="I14" s="17"/>
      <c r="J14" s="17"/>
    </row>
    <row r="15" ht="14.25" customHeight="1">
      <c r="A15" s="17"/>
      <c r="B15" s="17"/>
      <c r="C15" s="17"/>
      <c r="D15" s="17"/>
      <c r="E15" s="17"/>
      <c r="F15" s="17"/>
      <c r="G15" s="17"/>
      <c r="H15" s="17"/>
      <c r="I15" s="17"/>
      <c r="J15" s="17"/>
    </row>
    <row r="16" ht="14.25" customHeight="1">
      <c r="A16" s="18" t="s">
        <v>22</v>
      </c>
      <c r="B16" s="19"/>
      <c r="C16" s="19"/>
      <c r="D16" s="19"/>
      <c r="E16" s="19"/>
      <c r="F16" s="19"/>
      <c r="G16" s="19"/>
      <c r="H16" s="19"/>
      <c r="I16" s="19"/>
      <c r="J16" s="20"/>
    </row>
    <row r="17" ht="14.25" customHeight="1">
      <c r="A17" s="9" t="s">
        <v>1</v>
      </c>
      <c r="B17" s="4" t="s">
        <v>2</v>
      </c>
      <c r="C17" s="18" t="s">
        <v>3</v>
      </c>
      <c r="D17" s="19"/>
      <c r="E17" s="19"/>
      <c r="F17" s="20"/>
      <c r="G17" s="9" t="s">
        <v>4</v>
      </c>
      <c r="H17" s="9" t="s">
        <v>5</v>
      </c>
      <c r="I17" s="9" t="s">
        <v>6</v>
      </c>
      <c r="J17" s="9" t="s">
        <v>7</v>
      </c>
    </row>
    <row r="18" ht="14.25" customHeight="1">
      <c r="A18" s="9"/>
      <c r="B18" s="9"/>
      <c r="C18" s="9" t="s">
        <v>8</v>
      </c>
      <c r="D18" s="9" t="s">
        <v>9</v>
      </c>
      <c r="E18" s="9" t="s">
        <v>10</v>
      </c>
      <c r="F18" s="9" t="s">
        <v>11</v>
      </c>
      <c r="G18" s="9"/>
      <c r="H18" s="9"/>
      <c r="I18" s="9"/>
      <c r="J18" s="9"/>
    </row>
    <row r="19" ht="14.25" customHeight="1">
      <c r="A19" s="21" t="s">
        <v>12</v>
      </c>
      <c r="B19" s="7">
        <v>100.0</v>
      </c>
      <c r="C19" s="8">
        <v>4000.0</v>
      </c>
      <c r="D19" s="9">
        <v>0.0</v>
      </c>
      <c r="E19" s="10">
        <f t="shared" ref="E19:E23" si="8">(C19+D19)</f>
        <v>4000</v>
      </c>
      <c r="F19" s="10">
        <f t="shared" ref="F19:F26" si="9">1*E19</f>
        <v>4000</v>
      </c>
      <c r="G19" s="11">
        <f t="shared" ref="G19:G27" si="10">(B19/100)*E19</f>
        <v>4000</v>
      </c>
      <c r="H19" s="11">
        <v>4000.0</v>
      </c>
      <c r="I19" s="12">
        <f t="shared" ref="I19:I27" si="11">G19-F19</f>
        <v>0</v>
      </c>
      <c r="J19" s="12">
        <f t="shared" ref="J19:J27" si="12">G19-H19</f>
        <v>0</v>
      </c>
    </row>
    <row r="20" ht="14.25" customHeight="1">
      <c r="A20" s="21" t="s">
        <v>13</v>
      </c>
      <c r="B20" s="7">
        <v>100.0</v>
      </c>
      <c r="C20" s="8">
        <v>10360.0</v>
      </c>
      <c r="D20" s="9">
        <v>0.0</v>
      </c>
      <c r="E20" s="10">
        <f t="shared" si="8"/>
        <v>10360</v>
      </c>
      <c r="F20" s="10">
        <f t="shared" si="9"/>
        <v>10360</v>
      </c>
      <c r="G20" s="11">
        <f t="shared" si="10"/>
        <v>10360</v>
      </c>
      <c r="H20" s="11">
        <v>10360.0</v>
      </c>
      <c r="I20" s="12">
        <f t="shared" si="11"/>
        <v>0</v>
      </c>
      <c r="J20" s="12">
        <f t="shared" si="12"/>
        <v>0</v>
      </c>
    </row>
    <row r="21" ht="18.75" customHeight="1">
      <c r="A21" s="21" t="s">
        <v>14</v>
      </c>
      <c r="B21" s="7">
        <v>100.0</v>
      </c>
      <c r="C21" s="8">
        <v>11200.0</v>
      </c>
      <c r="D21" s="9">
        <v>0.0</v>
      </c>
      <c r="E21" s="10">
        <f t="shared" si="8"/>
        <v>11200</v>
      </c>
      <c r="F21" s="10">
        <f t="shared" si="9"/>
        <v>11200</v>
      </c>
      <c r="G21" s="11">
        <f t="shared" si="10"/>
        <v>11200</v>
      </c>
      <c r="H21" s="11">
        <v>11200.0</v>
      </c>
      <c r="I21" s="12">
        <f t="shared" si="11"/>
        <v>0</v>
      </c>
      <c r="J21" s="12">
        <f t="shared" si="12"/>
        <v>0</v>
      </c>
    </row>
    <row r="22" ht="25.5" customHeight="1">
      <c r="A22" s="21" t="s">
        <v>15</v>
      </c>
      <c r="B22" s="7">
        <v>100.0</v>
      </c>
      <c r="C22" s="8">
        <v>1600.0</v>
      </c>
      <c r="D22" s="9">
        <v>0.0</v>
      </c>
      <c r="E22" s="10">
        <f t="shared" si="8"/>
        <v>1600</v>
      </c>
      <c r="F22" s="10">
        <f t="shared" si="9"/>
        <v>1600</v>
      </c>
      <c r="G22" s="11">
        <f t="shared" si="10"/>
        <v>1600</v>
      </c>
      <c r="H22" s="11">
        <v>1600.0</v>
      </c>
      <c r="I22" s="12">
        <f t="shared" si="11"/>
        <v>0</v>
      </c>
      <c r="J22" s="12">
        <f t="shared" si="12"/>
        <v>0</v>
      </c>
    </row>
    <row r="23" ht="14.25" customHeight="1">
      <c r="A23" s="21" t="s">
        <v>16</v>
      </c>
      <c r="B23" s="7">
        <v>100.0</v>
      </c>
      <c r="C23" s="8">
        <v>1600.0</v>
      </c>
      <c r="D23" s="9">
        <v>0.0</v>
      </c>
      <c r="E23" s="10">
        <f t="shared" si="8"/>
        <v>1600</v>
      </c>
      <c r="F23" s="10">
        <f t="shared" si="9"/>
        <v>1600</v>
      </c>
      <c r="G23" s="11">
        <f t="shared" si="10"/>
        <v>1600</v>
      </c>
      <c r="H23" s="11">
        <v>1600.0</v>
      </c>
      <c r="I23" s="12">
        <f t="shared" si="11"/>
        <v>0</v>
      </c>
      <c r="J23" s="12">
        <f t="shared" si="12"/>
        <v>0</v>
      </c>
    </row>
    <row r="24" ht="14.25" customHeight="1">
      <c r="A24" s="21" t="s">
        <v>17</v>
      </c>
      <c r="B24" s="7">
        <v>100.0</v>
      </c>
      <c r="C24" s="8">
        <v>7200.0</v>
      </c>
      <c r="D24" s="11">
        <v>50000.0</v>
      </c>
      <c r="E24" s="10">
        <f t="shared" ref="E24:E27" si="13">C24+D24</f>
        <v>57200</v>
      </c>
      <c r="F24" s="10">
        <f t="shared" si="9"/>
        <v>57200</v>
      </c>
      <c r="G24" s="11">
        <f t="shared" si="10"/>
        <v>57200</v>
      </c>
      <c r="H24" s="11">
        <v>60000.0</v>
      </c>
      <c r="I24" s="12">
        <f t="shared" si="11"/>
        <v>0</v>
      </c>
      <c r="J24" s="12">
        <f t="shared" si="12"/>
        <v>-2800</v>
      </c>
    </row>
    <row r="25" ht="14.25" customHeight="1">
      <c r="A25" s="21" t="s">
        <v>18</v>
      </c>
      <c r="B25" s="7">
        <v>100.0</v>
      </c>
      <c r="C25" s="8">
        <v>9800.0</v>
      </c>
      <c r="D25" s="9">
        <v>0.0</v>
      </c>
      <c r="E25" s="10">
        <f t="shared" si="13"/>
        <v>9800</v>
      </c>
      <c r="F25" s="10">
        <f t="shared" si="9"/>
        <v>9800</v>
      </c>
      <c r="G25" s="11">
        <f t="shared" si="10"/>
        <v>9800</v>
      </c>
      <c r="H25" s="11">
        <v>9800.0</v>
      </c>
      <c r="I25" s="12">
        <f t="shared" si="11"/>
        <v>0</v>
      </c>
      <c r="J25" s="12">
        <f t="shared" si="12"/>
        <v>0</v>
      </c>
    </row>
    <row r="26" ht="21.75" customHeight="1">
      <c r="A26" s="21" t="s">
        <v>19</v>
      </c>
      <c r="B26" s="7">
        <v>100.0</v>
      </c>
      <c r="C26" s="8">
        <v>5600.0</v>
      </c>
      <c r="D26" s="9">
        <v>0.0</v>
      </c>
      <c r="E26" s="10">
        <f t="shared" si="13"/>
        <v>5600</v>
      </c>
      <c r="F26" s="10">
        <f t="shared" si="9"/>
        <v>5600</v>
      </c>
      <c r="G26" s="11">
        <f t="shared" si="10"/>
        <v>5600</v>
      </c>
      <c r="H26" s="11">
        <v>5600.0</v>
      </c>
      <c r="I26" s="12">
        <f t="shared" si="11"/>
        <v>0</v>
      </c>
      <c r="J26" s="12">
        <f t="shared" si="12"/>
        <v>0</v>
      </c>
    </row>
    <row r="27" ht="14.25" customHeight="1">
      <c r="A27" s="21" t="s">
        <v>20</v>
      </c>
      <c r="B27" s="7">
        <v>50.0</v>
      </c>
      <c r="C27" s="8">
        <v>10360.0</v>
      </c>
      <c r="D27" s="9">
        <v>0.0</v>
      </c>
      <c r="E27" s="10">
        <f t="shared" si="13"/>
        <v>10360</v>
      </c>
      <c r="F27" s="10">
        <f>0.6*E27</f>
        <v>6216</v>
      </c>
      <c r="G27" s="11">
        <f t="shared" si="10"/>
        <v>5180</v>
      </c>
      <c r="H27" s="11">
        <v>6216.0</v>
      </c>
      <c r="I27" s="12">
        <f t="shared" si="11"/>
        <v>-1036</v>
      </c>
      <c r="J27" s="12">
        <f t="shared" si="12"/>
        <v>-1036</v>
      </c>
    </row>
    <row r="28" ht="14.25" customHeight="1">
      <c r="A28" s="22" t="s">
        <v>23</v>
      </c>
      <c r="B28" s="9"/>
      <c r="C28" s="10">
        <f t="shared" ref="C28:J28" si="14">SUM(C19:C27)</f>
        <v>61720</v>
      </c>
      <c r="D28" s="10">
        <f t="shared" si="14"/>
        <v>50000</v>
      </c>
      <c r="E28" s="10">
        <f t="shared" si="14"/>
        <v>111720</v>
      </c>
      <c r="F28" s="10">
        <f t="shared" si="14"/>
        <v>107576</v>
      </c>
      <c r="G28" s="10">
        <f t="shared" si="14"/>
        <v>106540</v>
      </c>
      <c r="H28" s="10">
        <f t="shared" si="14"/>
        <v>110376</v>
      </c>
      <c r="I28" s="23">
        <f t="shared" si="14"/>
        <v>-1036</v>
      </c>
      <c r="J28" s="23">
        <f t="shared" si="14"/>
        <v>-3836</v>
      </c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14.2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</row>
    <row r="30" ht="14.25" customHeight="1">
      <c r="A30" s="18" t="s">
        <v>24</v>
      </c>
      <c r="B30" s="19"/>
      <c r="C30" s="19"/>
      <c r="D30" s="19"/>
      <c r="E30" s="19"/>
      <c r="F30" s="19"/>
      <c r="G30" s="19"/>
      <c r="H30" s="19"/>
      <c r="I30" s="19"/>
      <c r="J30" s="20"/>
    </row>
    <row r="31" ht="14.25" customHeight="1">
      <c r="A31" s="9" t="s">
        <v>1</v>
      </c>
      <c r="B31" s="4" t="s">
        <v>2</v>
      </c>
      <c r="C31" s="18" t="s">
        <v>3</v>
      </c>
      <c r="D31" s="19"/>
      <c r="E31" s="19"/>
      <c r="F31" s="20"/>
      <c r="G31" s="9" t="s">
        <v>4</v>
      </c>
      <c r="H31" s="9" t="s">
        <v>5</v>
      </c>
      <c r="I31" s="9" t="s">
        <v>6</v>
      </c>
      <c r="J31" s="9" t="s">
        <v>7</v>
      </c>
    </row>
    <row r="32" ht="14.25" customHeight="1">
      <c r="A32" s="9"/>
      <c r="B32" s="9"/>
      <c r="C32" s="9" t="s">
        <v>8</v>
      </c>
      <c r="D32" s="9" t="s">
        <v>9</v>
      </c>
      <c r="E32" s="9" t="s">
        <v>10</v>
      </c>
      <c r="F32" s="9" t="s">
        <v>11</v>
      </c>
      <c r="G32" s="9"/>
      <c r="H32" s="9"/>
      <c r="I32" s="9"/>
      <c r="J32" s="9"/>
    </row>
    <row r="33" ht="14.25" customHeight="1">
      <c r="A33" s="7" t="s">
        <v>12</v>
      </c>
      <c r="B33" s="7">
        <v>100.0</v>
      </c>
      <c r="C33" s="8">
        <v>4000.0</v>
      </c>
      <c r="D33" s="9">
        <v>0.0</v>
      </c>
      <c r="E33" s="10">
        <f t="shared" ref="E33:E37" si="15">(C33+D33)</f>
        <v>4000</v>
      </c>
      <c r="F33" s="10">
        <f t="shared" ref="F33:F41" si="16">1*E33</f>
        <v>4000</v>
      </c>
      <c r="G33" s="11">
        <f t="shared" ref="G33:G52" si="17">(B33/100)*E33</f>
        <v>4000</v>
      </c>
      <c r="H33" s="11">
        <v>4000.0</v>
      </c>
      <c r="I33" s="12">
        <f t="shared" ref="I33:I52" si="18">G33-F33</f>
        <v>0</v>
      </c>
      <c r="J33" s="12">
        <f t="shared" ref="J33:J52" si="19">G33-H33</f>
        <v>0</v>
      </c>
    </row>
    <row r="34" ht="19.5" customHeight="1">
      <c r="A34" s="7" t="s">
        <v>13</v>
      </c>
      <c r="B34" s="7">
        <v>100.0</v>
      </c>
      <c r="C34" s="8">
        <v>10360.0</v>
      </c>
      <c r="D34" s="9">
        <v>0.0</v>
      </c>
      <c r="E34" s="10">
        <f t="shared" si="15"/>
        <v>10360</v>
      </c>
      <c r="F34" s="10">
        <f t="shared" si="16"/>
        <v>10360</v>
      </c>
      <c r="G34" s="11">
        <f t="shared" si="17"/>
        <v>10360</v>
      </c>
      <c r="H34" s="11">
        <v>10360.0</v>
      </c>
      <c r="I34" s="12">
        <f t="shared" si="18"/>
        <v>0</v>
      </c>
      <c r="J34" s="12">
        <f t="shared" si="19"/>
        <v>0</v>
      </c>
    </row>
    <row r="35" ht="18.0" customHeight="1">
      <c r="A35" s="7" t="s">
        <v>14</v>
      </c>
      <c r="B35" s="7">
        <v>100.0</v>
      </c>
      <c r="C35" s="8">
        <v>11200.0</v>
      </c>
      <c r="D35" s="9">
        <v>0.0</v>
      </c>
      <c r="E35" s="10">
        <f t="shared" si="15"/>
        <v>11200</v>
      </c>
      <c r="F35" s="10">
        <f t="shared" si="16"/>
        <v>11200</v>
      </c>
      <c r="G35" s="11">
        <f t="shared" si="17"/>
        <v>11200</v>
      </c>
      <c r="H35" s="11">
        <v>11200.0</v>
      </c>
      <c r="I35" s="12">
        <f t="shared" si="18"/>
        <v>0</v>
      </c>
      <c r="J35" s="12">
        <f t="shared" si="19"/>
        <v>0</v>
      </c>
    </row>
    <row r="36" ht="18.75" customHeight="1">
      <c r="A36" s="7" t="s">
        <v>15</v>
      </c>
      <c r="B36" s="7">
        <v>100.0</v>
      </c>
      <c r="C36" s="8">
        <v>1600.0</v>
      </c>
      <c r="D36" s="9">
        <v>0.0</v>
      </c>
      <c r="E36" s="10">
        <f t="shared" si="15"/>
        <v>1600</v>
      </c>
      <c r="F36" s="10">
        <f t="shared" si="16"/>
        <v>1600</v>
      </c>
      <c r="G36" s="11">
        <f t="shared" si="17"/>
        <v>1600</v>
      </c>
      <c r="H36" s="11">
        <v>1600.0</v>
      </c>
      <c r="I36" s="12">
        <f t="shared" si="18"/>
        <v>0</v>
      </c>
      <c r="J36" s="12">
        <f t="shared" si="19"/>
        <v>0</v>
      </c>
    </row>
    <row r="37" ht="14.25" customHeight="1">
      <c r="A37" s="7" t="s">
        <v>16</v>
      </c>
      <c r="B37" s="7">
        <v>100.0</v>
      </c>
      <c r="C37" s="8">
        <v>1600.0</v>
      </c>
      <c r="D37" s="9">
        <v>0.0</v>
      </c>
      <c r="E37" s="10">
        <f t="shared" si="15"/>
        <v>1600</v>
      </c>
      <c r="F37" s="10">
        <f t="shared" si="16"/>
        <v>1600</v>
      </c>
      <c r="G37" s="11">
        <f t="shared" si="17"/>
        <v>1600</v>
      </c>
      <c r="H37" s="11">
        <v>1600.0</v>
      </c>
      <c r="I37" s="12">
        <f t="shared" si="18"/>
        <v>0</v>
      </c>
      <c r="J37" s="12">
        <f t="shared" si="19"/>
        <v>0</v>
      </c>
    </row>
    <row r="38" ht="21.0" customHeight="1">
      <c r="A38" s="7" t="s">
        <v>17</v>
      </c>
      <c r="B38" s="7">
        <v>100.0</v>
      </c>
      <c r="C38" s="8">
        <v>7200.0</v>
      </c>
      <c r="D38" s="11">
        <v>50000.0</v>
      </c>
      <c r="E38" s="10">
        <f t="shared" ref="E38:E52" si="20">C38+D38</f>
        <v>57200</v>
      </c>
      <c r="F38" s="10">
        <f t="shared" si="16"/>
        <v>57200</v>
      </c>
      <c r="G38" s="11">
        <f t="shared" si="17"/>
        <v>57200</v>
      </c>
      <c r="H38" s="11">
        <v>60000.0</v>
      </c>
      <c r="I38" s="12">
        <f t="shared" si="18"/>
        <v>0</v>
      </c>
      <c r="J38" s="12">
        <f t="shared" si="19"/>
        <v>-2800</v>
      </c>
    </row>
    <row r="39" ht="14.25" customHeight="1">
      <c r="A39" s="7" t="s">
        <v>18</v>
      </c>
      <c r="B39" s="7">
        <v>100.0</v>
      </c>
      <c r="C39" s="8">
        <v>9800.0</v>
      </c>
      <c r="D39" s="9">
        <v>0.0</v>
      </c>
      <c r="E39" s="10">
        <f t="shared" si="20"/>
        <v>9800</v>
      </c>
      <c r="F39" s="10">
        <f t="shared" si="16"/>
        <v>9800</v>
      </c>
      <c r="G39" s="11">
        <f t="shared" si="17"/>
        <v>9800</v>
      </c>
      <c r="H39" s="11">
        <v>9800.0</v>
      </c>
      <c r="I39" s="12">
        <f t="shared" si="18"/>
        <v>0</v>
      </c>
      <c r="J39" s="12">
        <f t="shared" si="19"/>
        <v>0</v>
      </c>
    </row>
    <row r="40" ht="18.75" customHeight="1">
      <c r="A40" s="7" t="s">
        <v>19</v>
      </c>
      <c r="B40" s="7">
        <v>100.0</v>
      </c>
      <c r="C40" s="8">
        <v>5600.0</v>
      </c>
      <c r="D40" s="9">
        <v>0.0</v>
      </c>
      <c r="E40" s="10">
        <f t="shared" si="20"/>
        <v>5600</v>
      </c>
      <c r="F40" s="10">
        <f t="shared" si="16"/>
        <v>5600</v>
      </c>
      <c r="G40" s="11">
        <f t="shared" si="17"/>
        <v>5600</v>
      </c>
      <c r="H40" s="11">
        <v>5600.0</v>
      </c>
      <c r="I40" s="12">
        <f t="shared" si="18"/>
        <v>0</v>
      </c>
      <c r="J40" s="12">
        <f t="shared" si="19"/>
        <v>0</v>
      </c>
    </row>
    <row r="41" ht="14.25" customHeight="1">
      <c r="A41" s="7" t="s">
        <v>20</v>
      </c>
      <c r="B41" s="7">
        <v>100.0</v>
      </c>
      <c r="C41" s="8">
        <v>10360.0</v>
      </c>
      <c r="D41" s="9">
        <v>0.0</v>
      </c>
      <c r="E41" s="10">
        <f t="shared" si="20"/>
        <v>10360</v>
      </c>
      <c r="F41" s="10">
        <f t="shared" si="16"/>
        <v>10360</v>
      </c>
      <c r="G41" s="11">
        <f t="shared" si="17"/>
        <v>10360</v>
      </c>
      <c r="H41" s="11">
        <v>10360.0</v>
      </c>
      <c r="I41" s="12">
        <f t="shared" si="18"/>
        <v>0</v>
      </c>
      <c r="J41" s="12">
        <f t="shared" si="19"/>
        <v>0</v>
      </c>
    </row>
    <row r="42" ht="19.5" customHeight="1">
      <c r="A42" s="9" t="s">
        <v>25</v>
      </c>
      <c r="B42" s="9">
        <v>85.0</v>
      </c>
      <c r="C42" s="10">
        <v>15540.0</v>
      </c>
      <c r="D42" s="9">
        <v>50000.0</v>
      </c>
      <c r="E42" s="10">
        <f t="shared" si="20"/>
        <v>65540</v>
      </c>
      <c r="F42" s="10">
        <f t="shared" ref="F42:F43" si="21">0.97*E42</f>
        <v>63573.8</v>
      </c>
      <c r="G42" s="11">
        <f t="shared" si="17"/>
        <v>55709</v>
      </c>
      <c r="H42" s="11">
        <f>65540*0.99</f>
        <v>64884.6</v>
      </c>
      <c r="I42" s="12">
        <f t="shared" si="18"/>
        <v>-7864.8</v>
      </c>
      <c r="J42" s="11">
        <f t="shared" si="19"/>
        <v>-9175.6</v>
      </c>
    </row>
    <row r="43" ht="18.0" customHeight="1">
      <c r="A43" s="9" t="s">
        <v>26</v>
      </c>
      <c r="B43" s="9">
        <v>100.0</v>
      </c>
      <c r="C43" s="10">
        <v>15540.0</v>
      </c>
      <c r="D43" s="9">
        <v>65000.0</v>
      </c>
      <c r="E43" s="10">
        <f t="shared" si="20"/>
        <v>80540</v>
      </c>
      <c r="F43" s="10">
        <f t="shared" si="21"/>
        <v>78123.8</v>
      </c>
      <c r="G43" s="11">
        <f t="shared" si="17"/>
        <v>80540</v>
      </c>
      <c r="H43" s="11">
        <f>E43*0.97</f>
        <v>78123.8</v>
      </c>
      <c r="I43" s="12">
        <f t="shared" si="18"/>
        <v>2416.2</v>
      </c>
      <c r="J43" s="11">
        <f t="shared" si="19"/>
        <v>2416.2</v>
      </c>
    </row>
    <row r="44" ht="16.5" customHeight="1">
      <c r="A44" s="9" t="s">
        <v>27</v>
      </c>
      <c r="B44" s="9">
        <v>0.0</v>
      </c>
      <c r="C44" s="10">
        <v>5180.0</v>
      </c>
      <c r="D44" s="9">
        <v>25000.0</v>
      </c>
      <c r="E44" s="10">
        <f t="shared" si="20"/>
        <v>30180</v>
      </c>
      <c r="F44" s="10">
        <f t="shared" ref="F44:F46" si="22">0*E44</f>
        <v>0</v>
      </c>
      <c r="G44" s="11">
        <f t="shared" si="17"/>
        <v>0</v>
      </c>
      <c r="H44" s="11">
        <v>0.0</v>
      </c>
      <c r="I44" s="12">
        <f t="shared" si="18"/>
        <v>0</v>
      </c>
      <c r="J44" s="11">
        <f t="shared" si="19"/>
        <v>0</v>
      </c>
    </row>
    <row r="45" ht="18.0" customHeight="1">
      <c r="A45" s="9" t="s">
        <v>28</v>
      </c>
      <c r="B45" s="9">
        <v>0.0</v>
      </c>
      <c r="C45" s="10">
        <v>15540.0</v>
      </c>
      <c r="D45" s="9">
        <v>150000.0</v>
      </c>
      <c r="E45" s="10">
        <f t="shared" si="20"/>
        <v>165540</v>
      </c>
      <c r="F45" s="10">
        <f t="shared" si="22"/>
        <v>0</v>
      </c>
      <c r="G45" s="11">
        <f t="shared" si="17"/>
        <v>0</v>
      </c>
      <c r="H45" s="11">
        <v>0.0</v>
      </c>
      <c r="I45" s="12">
        <f t="shared" si="18"/>
        <v>0</v>
      </c>
      <c r="J45" s="11">
        <f t="shared" si="19"/>
        <v>0</v>
      </c>
    </row>
    <row r="46" ht="17.25" customHeight="1">
      <c r="A46" s="9" t="s">
        <v>29</v>
      </c>
      <c r="B46" s="9">
        <v>0.0</v>
      </c>
      <c r="C46" s="10">
        <v>15540.0</v>
      </c>
      <c r="D46" s="9">
        <v>75000.0</v>
      </c>
      <c r="E46" s="10">
        <f t="shared" si="20"/>
        <v>90540</v>
      </c>
      <c r="F46" s="10">
        <f t="shared" si="22"/>
        <v>0</v>
      </c>
      <c r="G46" s="11">
        <f t="shared" si="17"/>
        <v>0</v>
      </c>
      <c r="H46" s="11">
        <v>0.0</v>
      </c>
      <c r="I46" s="12">
        <f t="shared" si="18"/>
        <v>0</v>
      </c>
      <c r="J46" s="11">
        <f t="shared" si="19"/>
        <v>0</v>
      </c>
    </row>
    <row r="47" ht="16.5" customHeight="1">
      <c r="A47" s="9" t="s">
        <v>30</v>
      </c>
      <c r="B47" s="9">
        <v>100.0</v>
      </c>
      <c r="C47" s="10">
        <v>15540.0</v>
      </c>
      <c r="D47" s="9">
        <v>10000.0</v>
      </c>
      <c r="E47" s="10">
        <f t="shared" si="20"/>
        <v>25540</v>
      </c>
      <c r="F47" s="10">
        <f>0.95*E47</f>
        <v>24263</v>
      </c>
      <c r="G47" s="11">
        <f t="shared" si="17"/>
        <v>25540</v>
      </c>
      <c r="H47" s="11">
        <v>20000.0</v>
      </c>
      <c r="I47" s="12">
        <f t="shared" si="18"/>
        <v>1277</v>
      </c>
      <c r="J47" s="11">
        <f t="shared" si="19"/>
        <v>5540</v>
      </c>
    </row>
    <row r="48" ht="15.0" customHeight="1">
      <c r="A48" s="9" t="s">
        <v>31</v>
      </c>
      <c r="B48" s="9">
        <v>0.0</v>
      </c>
      <c r="C48" s="10">
        <v>5180.0</v>
      </c>
      <c r="D48" s="9">
        <v>15000.0</v>
      </c>
      <c r="E48" s="10">
        <f t="shared" si="20"/>
        <v>20180</v>
      </c>
      <c r="F48" s="10">
        <f t="shared" ref="F48:F50" si="23">0*E48</f>
        <v>0</v>
      </c>
      <c r="G48" s="11">
        <f t="shared" si="17"/>
        <v>0</v>
      </c>
      <c r="H48" s="11">
        <v>0.0</v>
      </c>
      <c r="I48" s="12">
        <f t="shared" si="18"/>
        <v>0</v>
      </c>
      <c r="J48" s="11">
        <f t="shared" si="19"/>
        <v>0</v>
      </c>
    </row>
    <row r="49" ht="18.0" customHeight="1">
      <c r="A49" s="9" t="s">
        <v>32</v>
      </c>
      <c r="B49" s="9">
        <v>0.0</v>
      </c>
      <c r="C49" s="10">
        <v>5180.0</v>
      </c>
      <c r="D49" s="9">
        <v>10000.0</v>
      </c>
      <c r="E49" s="10">
        <f t="shared" si="20"/>
        <v>15180</v>
      </c>
      <c r="F49" s="10">
        <f t="shared" si="23"/>
        <v>0</v>
      </c>
      <c r="G49" s="11">
        <f t="shared" si="17"/>
        <v>0</v>
      </c>
      <c r="H49" s="11">
        <v>0.0</v>
      </c>
      <c r="I49" s="12">
        <f t="shared" si="18"/>
        <v>0</v>
      </c>
      <c r="J49" s="11">
        <f t="shared" si="19"/>
        <v>0</v>
      </c>
    </row>
    <row r="50" ht="17.25" customHeight="1">
      <c r="A50" s="9" t="s">
        <v>33</v>
      </c>
      <c r="B50" s="9">
        <v>0.0</v>
      </c>
      <c r="C50" s="10">
        <v>1500.0</v>
      </c>
      <c r="D50" s="9">
        <v>0.0</v>
      </c>
      <c r="E50" s="10">
        <f t="shared" si="20"/>
        <v>1500</v>
      </c>
      <c r="F50" s="10">
        <f t="shared" si="23"/>
        <v>0</v>
      </c>
      <c r="G50" s="11">
        <f t="shared" si="17"/>
        <v>0</v>
      </c>
      <c r="H50" s="11">
        <v>0.0</v>
      </c>
      <c r="I50" s="12">
        <f t="shared" si="18"/>
        <v>0</v>
      </c>
      <c r="J50" s="11">
        <f t="shared" si="19"/>
        <v>0</v>
      </c>
    </row>
    <row r="51" ht="17.25" customHeight="1">
      <c r="A51" s="9" t="s">
        <v>34</v>
      </c>
      <c r="B51" s="9">
        <v>30.0</v>
      </c>
      <c r="C51" s="10">
        <v>44400.0</v>
      </c>
      <c r="D51" s="11">
        <v>250000.0</v>
      </c>
      <c r="E51" s="10">
        <f t="shared" si="20"/>
        <v>294400</v>
      </c>
      <c r="F51" s="10">
        <f>0.33*E51</f>
        <v>97152</v>
      </c>
      <c r="G51" s="9">
        <f t="shared" si="17"/>
        <v>88320</v>
      </c>
      <c r="H51" s="10">
        <f>0.35*E51</f>
        <v>103040</v>
      </c>
      <c r="I51" s="12">
        <f t="shared" si="18"/>
        <v>-8832</v>
      </c>
      <c r="J51" s="10">
        <f t="shared" si="19"/>
        <v>-14720</v>
      </c>
      <c r="L51" s="25"/>
    </row>
    <row r="52" ht="18.0" customHeight="1">
      <c r="A52" s="9" t="s">
        <v>35</v>
      </c>
      <c r="B52" s="9">
        <v>25.0</v>
      </c>
      <c r="C52" s="10">
        <v>51800.0</v>
      </c>
      <c r="D52" s="11">
        <v>350000.0</v>
      </c>
      <c r="E52" s="10">
        <f t="shared" si="20"/>
        <v>401800</v>
      </c>
      <c r="F52" s="10">
        <f>0.225*E52</f>
        <v>90405</v>
      </c>
      <c r="G52" s="9">
        <f t="shared" si="17"/>
        <v>100450</v>
      </c>
      <c r="H52" s="10">
        <f>0.25*E52</f>
        <v>100450</v>
      </c>
      <c r="I52" s="12">
        <f t="shared" si="18"/>
        <v>10045</v>
      </c>
      <c r="J52" s="10">
        <f t="shared" si="19"/>
        <v>0</v>
      </c>
    </row>
    <row r="53" ht="14.25" customHeight="1">
      <c r="A53" s="9" t="s">
        <v>21</v>
      </c>
      <c r="B53" s="4"/>
      <c r="C53" s="26">
        <f t="shared" ref="C53:J53" si="24">SUM(C33:C52)</f>
        <v>252660</v>
      </c>
      <c r="D53" s="26">
        <f t="shared" si="24"/>
        <v>1050000</v>
      </c>
      <c r="E53" s="26">
        <f t="shared" si="24"/>
        <v>1302660</v>
      </c>
      <c r="F53" s="26">
        <f t="shared" si="24"/>
        <v>465237.6</v>
      </c>
      <c r="G53" s="26">
        <f t="shared" si="24"/>
        <v>462279</v>
      </c>
      <c r="H53" s="26">
        <f t="shared" si="24"/>
        <v>481018.4</v>
      </c>
      <c r="I53" s="27">
        <f t="shared" si="24"/>
        <v>-2958.6</v>
      </c>
      <c r="J53" s="27">
        <f t="shared" si="24"/>
        <v>-18739.4</v>
      </c>
    </row>
    <row r="54" ht="14.25" customHeight="1"/>
    <row r="55" ht="14.25" customHeight="1"/>
    <row r="56" ht="14.25" customHeight="1">
      <c r="A56" s="18" t="s">
        <v>36</v>
      </c>
      <c r="B56" s="19"/>
      <c r="C56" s="19"/>
      <c r="D56" s="19"/>
      <c r="E56" s="19"/>
      <c r="F56" s="19"/>
      <c r="G56" s="19"/>
      <c r="H56" s="19"/>
      <c r="I56" s="19"/>
      <c r="J56" s="20"/>
    </row>
    <row r="57" ht="14.25" customHeight="1">
      <c r="A57" s="9" t="s">
        <v>1</v>
      </c>
      <c r="B57" s="4" t="s">
        <v>2</v>
      </c>
      <c r="C57" s="18" t="s">
        <v>3</v>
      </c>
      <c r="D57" s="19"/>
      <c r="E57" s="19"/>
      <c r="F57" s="20"/>
      <c r="G57" s="9" t="s">
        <v>4</v>
      </c>
      <c r="H57" s="9" t="s">
        <v>5</v>
      </c>
      <c r="I57" s="9" t="s">
        <v>6</v>
      </c>
      <c r="J57" s="9" t="s">
        <v>7</v>
      </c>
    </row>
    <row r="58" ht="14.25" customHeight="1">
      <c r="A58" s="9"/>
      <c r="B58" s="9"/>
      <c r="C58" s="9" t="s">
        <v>8</v>
      </c>
      <c r="D58" s="9" t="s">
        <v>9</v>
      </c>
      <c r="E58" s="9" t="s">
        <v>10</v>
      </c>
      <c r="F58" s="9" t="s">
        <v>11</v>
      </c>
      <c r="G58" s="9"/>
      <c r="H58" s="9"/>
      <c r="I58" s="9"/>
      <c r="J58" s="9"/>
    </row>
    <row r="59" ht="14.25" customHeight="1">
      <c r="A59" s="7" t="s">
        <v>12</v>
      </c>
      <c r="B59" s="7">
        <v>100.0</v>
      </c>
      <c r="C59" s="8">
        <v>4000.0</v>
      </c>
      <c r="D59" s="11">
        <v>0.0</v>
      </c>
      <c r="E59" s="11">
        <f t="shared" ref="E59:E63" si="25">(C59+D59)</f>
        <v>4000</v>
      </c>
      <c r="F59" s="11">
        <f t="shared" ref="F59:F68" si="26">1*E59</f>
        <v>4000</v>
      </c>
      <c r="G59" s="11">
        <f t="shared" ref="G59:G78" si="27">(B59/100)*E59</f>
        <v>4000</v>
      </c>
      <c r="H59" s="11">
        <v>4000.0</v>
      </c>
      <c r="I59" s="12">
        <f t="shared" ref="I59:I78" si="28">G59-F59</f>
        <v>0</v>
      </c>
      <c r="J59" s="12">
        <f t="shared" ref="J59:J78" si="29">G59-H59</f>
        <v>0</v>
      </c>
    </row>
    <row r="60" ht="14.25" customHeight="1">
      <c r="A60" s="7" t="s">
        <v>13</v>
      </c>
      <c r="B60" s="7">
        <v>100.0</v>
      </c>
      <c r="C60" s="8">
        <v>10360.0</v>
      </c>
      <c r="D60" s="11">
        <v>0.0</v>
      </c>
      <c r="E60" s="11">
        <f t="shared" si="25"/>
        <v>10360</v>
      </c>
      <c r="F60" s="11">
        <f t="shared" si="26"/>
        <v>10360</v>
      </c>
      <c r="G60" s="11">
        <f t="shared" si="27"/>
        <v>10360</v>
      </c>
      <c r="H60" s="11">
        <v>10360.0</v>
      </c>
      <c r="I60" s="12">
        <f t="shared" si="28"/>
        <v>0</v>
      </c>
      <c r="J60" s="12">
        <f t="shared" si="29"/>
        <v>0</v>
      </c>
    </row>
    <row r="61" ht="14.25" customHeight="1">
      <c r="A61" s="7" t="s">
        <v>14</v>
      </c>
      <c r="B61" s="7">
        <v>100.0</v>
      </c>
      <c r="C61" s="8">
        <v>11200.0</v>
      </c>
      <c r="D61" s="11">
        <v>0.0</v>
      </c>
      <c r="E61" s="11">
        <f t="shared" si="25"/>
        <v>11200</v>
      </c>
      <c r="F61" s="11">
        <f t="shared" si="26"/>
        <v>11200</v>
      </c>
      <c r="G61" s="11">
        <f t="shared" si="27"/>
        <v>11200</v>
      </c>
      <c r="H61" s="11">
        <v>11200.0</v>
      </c>
      <c r="I61" s="12">
        <f t="shared" si="28"/>
        <v>0</v>
      </c>
      <c r="J61" s="12">
        <f t="shared" si="29"/>
        <v>0</v>
      </c>
    </row>
    <row r="62" ht="14.25" customHeight="1">
      <c r="A62" s="7" t="s">
        <v>15</v>
      </c>
      <c r="B62" s="7">
        <v>100.0</v>
      </c>
      <c r="C62" s="8">
        <v>1600.0</v>
      </c>
      <c r="D62" s="11">
        <v>0.0</v>
      </c>
      <c r="E62" s="11">
        <f t="shared" si="25"/>
        <v>1600</v>
      </c>
      <c r="F62" s="11">
        <f t="shared" si="26"/>
        <v>1600</v>
      </c>
      <c r="G62" s="11">
        <f t="shared" si="27"/>
        <v>1600</v>
      </c>
      <c r="H62" s="11">
        <v>1600.0</v>
      </c>
      <c r="I62" s="12">
        <f t="shared" si="28"/>
        <v>0</v>
      </c>
      <c r="J62" s="12">
        <f t="shared" si="29"/>
        <v>0</v>
      </c>
    </row>
    <row r="63" ht="14.25" customHeight="1">
      <c r="A63" s="7" t="s">
        <v>16</v>
      </c>
      <c r="B63" s="7">
        <v>100.0</v>
      </c>
      <c r="C63" s="8">
        <v>1600.0</v>
      </c>
      <c r="D63" s="11">
        <v>0.0</v>
      </c>
      <c r="E63" s="11">
        <f t="shared" si="25"/>
        <v>1600</v>
      </c>
      <c r="F63" s="11">
        <f t="shared" si="26"/>
        <v>1600</v>
      </c>
      <c r="G63" s="11">
        <f t="shared" si="27"/>
        <v>1600</v>
      </c>
      <c r="H63" s="11">
        <v>1600.0</v>
      </c>
      <c r="I63" s="12">
        <f t="shared" si="28"/>
        <v>0</v>
      </c>
      <c r="J63" s="12">
        <f t="shared" si="29"/>
        <v>0</v>
      </c>
    </row>
    <row r="64" ht="14.25" customHeight="1">
      <c r="A64" s="7" t="s">
        <v>17</v>
      </c>
      <c r="B64" s="7">
        <v>100.0</v>
      </c>
      <c r="C64" s="8">
        <v>7200.0</v>
      </c>
      <c r="D64" s="11">
        <v>50000.0</v>
      </c>
      <c r="E64" s="11">
        <f t="shared" ref="E64:E78" si="30">C64+D64</f>
        <v>57200</v>
      </c>
      <c r="F64" s="11">
        <f t="shared" si="26"/>
        <v>57200</v>
      </c>
      <c r="G64" s="11">
        <f t="shared" si="27"/>
        <v>57200</v>
      </c>
      <c r="H64" s="11">
        <v>60000.0</v>
      </c>
      <c r="I64" s="12">
        <f t="shared" si="28"/>
        <v>0</v>
      </c>
      <c r="J64" s="12">
        <f t="shared" si="29"/>
        <v>-2800</v>
      </c>
    </row>
    <row r="65" ht="14.25" customHeight="1">
      <c r="A65" s="7" t="s">
        <v>18</v>
      </c>
      <c r="B65" s="7">
        <v>100.0</v>
      </c>
      <c r="C65" s="8">
        <v>9800.0</v>
      </c>
      <c r="D65" s="11">
        <v>0.0</v>
      </c>
      <c r="E65" s="11">
        <f t="shared" si="30"/>
        <v>9800</v>
      </c>
      <c r="F65" s="11">
        <f t="shared" si="26"/>
        <v>9800</v>
      </c>
      <c r="G65" s="11">
        <f t="shared" si="27"/>
        <v>9800</v>
      </c>
      <c r="H65" s="11">
        <v>9800.0</v>
      </c>
      <c r="I65" s="12">
        <f t="shared" si="28"/>
        <v>0</v>
      </c>
      <c r="J65" s="12">
        <f t="shared" si="29"/>
        <v>0</v>
      </c>
    </row>
    <row r="66" ht="14.25" customHeight="1">
      <c r="A66" s="7" t="s">
        <v>19</v>
      </c>
      <c r="B66" s="7">
        <v>100.0</v>
      </c>
      <c r="C66" s="8">
        <v>5600.0</v>
      </c>
      <c r="D66" s="11">
        <v>0.0</v>
      </c>
      <c r="E66" s="11">
        <f t="shared" si="30"/>
        <v>5600</v>
      </c>
      <c r="F66" s="11">
        <f t="shared" si="26"/>
        <v>5600</v>
      </c>
      <c r="G66" s="11">
        <f t="shared" si="27"/>
        <v>5600</v>
      </c>
      <c r="H66" s="11">
        <v>5600.0</v>
      </c>
      <c r="I66" s="12">
        <f t="shared" si="28"/>
        <v>0</v>
      </c>
      <c r="J66" s="12">
        <f t="shared" si="29"/>
        <v>0</v>
      </c>
    </row>
    <row r="67" ht="14.25" customHeight="1">
      <c r="A67" s="7" t="s">
        <v>20</v>
      </c>
      <c r="B67" s="7">
        <v>100.0</v>
      </c>
      <c r="C67" s="8">
        <v>10360.0</v>
      </c>
      <c r="D67" s="11">
        <v>0.0</v>
      </c>
      <c r="E67" s="11">
        <f t="shared" si="30"/>
        <v>10360</v>
      </c>
      <c r="F67" s="11">
        <f t="shared" si="26"/>
        <v>10360</v>
      </c>
      <c r="G67" s="11">
        <f t="shared" si="27"/>
        <v>10360</v>
      </c>
      <c r="H67" s="11">
        <v>10360.0</v>
      </c>
      <c r="I67" s="12">
        <f t="shared" si="28"/>
        <v>0</v>
      </c>
      <c r="J67" s="12">
        <f t="shared" si="29"/>
        <v>0</v>
      </c>
    </row>
    <row r="68" ht="14.25" customHeight="1">
      <c r="A68" s="9" t="s">
        <v>25</v>
      </c>
      <c r="B68" s="9">
        <v>100.0</v>
      </c>
      <c r="C68" s="10">
        <v>15540.0</v>
      </c>
      <c r="D68" s="11">
        <v>50000.0</v>
      </c>
      <c r="E68" s="11">
        <f t="shared" si="30"/>
        <v>65540</v>
      </c>
      <c r="F68" s="11">
        <f t="shared" si="26"/>
        <v>65540</v>
      </c>
      <c r="G68" s="11">
        <f t="shared" si="27"/>
        <v>65540</v>
      </c>
      <c r="H68" s="11">
        <f>65540</f>
        <v>65540</v>
      </c>
      <c r="I68" s="12">
        <f t="shared" si="28"/>
        <v>0</v>
      </c>
      <c r="J68" s="11">
        <f t="shared" si="29"/>
        <v>0</v>
      </c>
    </row>
    <row r="69" ht="14.25" customHeight="1">
      <c r="A69" s="9" t="s">
        <v>26</v>
      </c>
      <c r="B69" s="9">
        <v>100.0</v>
      </c>
      <c r="C69" s="10">
        <v>15540.0</v>
      </c>
      <c r="D69" s="11">
        <v>65000.0</v>
      </c>
      <c r="E69" s="11">
        <f t="shared" si="30"/>
        <v>80540</v>
      </c>
      <c r="F69" s="11">
        <f>0.97*E69</f>
        <v>78123.8</v>
      </c>
      <c r="G69" s="11">
        <f t="shared" si="27"/>
        <v>80540</v>
      </c>
      <c r="H69" s="11">
        <f>E69*0.97</f>
        <v>78123.8</v>
      </c>
      <c r="I69" s="12">
        <f t="shared" si="28"/>
        <v>2416.2</v>
      </c>
      <c r="J69" s="11">
        <f t="shared" si="29"/>
        <v>2416.2</v>
      </c>
    </row>
    <row r="70" ht="14.25" customHeight="1">
      <c r="A70" s="9" t="s">
        <v>27</v>
      </c>
      <c r="B70" s="9">
        <v>0.0</v>
      </c>
      <c r="C70" s="10">
        <v>5180.0</v>
      </c>
      <c r="D70" s="11">
        <v>25000.0</v>
      </c>
      <c r="E70" s="11">
        <f t="shared" si="30"/>
        <v>30180</v>
      </c>
      <c r="F70" s="11">
        <f>0*E70</f>
        <v>0</v>
      </c>
      <c r="G70" s="11">
        <f t="shared" si="27"/>
        <v>0</v>
      </c>
      <c r="H70" s="11">
        <v>0.0</v>
      </c>
      <c r="I70" s="12">
        <f t="shared" si="28"/>
        <v>0</v>
      </c>
      <c r="J70" s="11">
        <f t="shared" si="29"/>
        <v>0</v>
      </c>
    </row>
    <row r="71" ht="14.25" customHeight="1">
      <c r="A71" s="9" t="s">
        <v>28</v>
      </c>
      <c r="B71" s="9">
        <v>90.0</v>
      </c>
      <c r="C71" s="10">
        <v>15540.0</v>
      </c>
      <c r="D71" s="11">
        <v>150000.0</v>
      </c>
      <c r="E71" s="11">
        <f t="shared" si="30"/>
        <v>165540</v>
      </c>
      <c r="F71" s="11">
        <f>1*E71</f>
        <v>165540</v>
      </c>
      <c r="G71" s="11">
        <f t="shared" si="27"/>
        <v>148986</v>
      </c>
      <c r="H71" s="11">
        <v>165540.0</v>
      </c>
      <c r="I71" s="12">
        <f t="shared" si="28"/>
        <v>-16554</v>
      </c>
      <c r="J71" s="11">
        <f t="shared" si="29"/>
        <v>-16554</v>
      </c>
    </row>
    <row r="72" ht="14.25" customHeight="1">
      <c r="A72" s="9" t="s">
        <v>29</v>
      </c>
      <c r="B72" s="9">
        <v>85.0</v>
      </c>
      <c r="C72" s="10">
        <v>15540.0</v>
      </c>
      <c r="D72" s="11">
        <v>75000.0</v>
      </c>
      <c r="E72" s="11">
        <f t="shared" si="30"/>
        <v>90540</v>
      </c>
      <c r="F72" s="11">
        <f>0.9*E72</f>
        <v>81486</v>
      </c>
      <c r="G72" s="11">
        <f t="shared" si="27"/>
        <v>76959</v>
      </c>
      <c r="H72" s="11">
        <v>86000.0</v>
      </c>
      <c r="I72" s="12">
        <f t="shared" si="28"/>
        <v>-4527</v>
      </c>
      <c r="J72" s="11">
        <f t="shared" si="29"/>
        <v>-9041</v>
      </c>
    </row>
    <row r="73" ht="14.25" customHeight="1">
      <c r="A73" s="9" t="s">
        <v>30</v>
      </c>
      <c r="B73" s="9">
        <v>100.0</v>
      </c>
      <c r="C73" s="10">
        <v>15540.0</v>
      </c>
      <c r="D73" s="11">
        <v>10000.0</v>
      </c>
      <c r="E73" s="11">
        <f t="shared" si="30"/>
        <v>25540</v>
      </c>
      <c r="F73" s="11">
        <f>0.95*E73</f>
        <v>24263</v>
      </c>
      <c r="G73" s="11">
        <f t="shared" si="27"/>
        <v>25540</v>
      </c>
      <c r="H73" s="11">
        <v>20000.0</v>
      </c>
      <c r="I73" s="12">
        <f t="shared" si="28"/>
        <v>1277</v>
      </c>
      <c r="J73" s="11">
        <f t="shared" si="29"/>
        <v>5540</v>
      </c>
    </row>
    <row r="74" ht="14.25" customHeight="1">
      <c r="A74" s="9" t="s">
        <v>31</v>
      </c>
      <c r="B74" s="9">
        <v>100.0</v>
      </c>
      <c r="C74" s="10">
        <v>5180.0</v>
      </c>
      <c r="D74" s="11">
        <v>15000.0</v>
      </c>
      <c r="E74" s="11">
        <f t="shared" si="30"/>
        <v>20180</v>
      </c>
      <c r="F74" s="11">
        <f t="shared" ref="F74:F75" si="31">1*E74</f>
        <v>20180</v>
      </c>
      <c r="G74" s="11">
        <f t="shared" si="27"/>
        <v>20180</v>
      </c>
      <c r="H74" s="11">
        <v>16150.0</v>
      </c>
      <c r="I74" s="12">
        <f t="shared" si="28"/>
        <v>0</v>
      </c>
      <c r="J74" s="11">
        <f t="shared" si="29"/>
        <v>4030</v>
      </c>
    </row>
    <row r="75" ht="14.25" customHeight="1">
      <c r="A75" s="9" t="s">
        <v>32</v>
      </c>
      <c r="B75" s="9">
        <v>100.0</v>
      </c>
      <c r="C75" s="10">
        <v>5180.0</v>
      </c>
      <c r="D75" s="11">
        <v>10000.0</v>
      </c>
      <c r="E75" s="11">
        <f t="shared" si="30"/>
        <v>15180</v>
      </c>
      <c r="F75" s="11">
        <f t="shared" si="31"/>
        <v>15180</v>
      </c>
      <c r="G75" s="11">
        <f t="shared" si="27"/>
        <v>15180</v>
      </c>
      <c r="H75" s="11">
        <v>15180.0</v>
      </c>
      <c r="I75" s="12">
        <f t="shared" si="28"/>
        <v>0</v>
      </c>
      <c r="J75" s="11">
        <f t="shared" si="29"/>
        <v>0</v>
      </c>
    </row>
    <row r="76" ht="14.25" customHeight="1">
      <c r="A76" s="9" t="s">
        <v>33</v>
      </c>
      <c r="B76" s="9">
        <v>0.0</v>
      </c>
      <c r="C76" s="10">
        <v>1500.0</v>
      </c>
      <c r="D76" s="11">
        <v>0.0</v>
      </c>
      <c r="E76" s="11">
        <f t="shared" si="30"/>
        <v>1500</v>
      </c>
      <c r="F76" s="11">
        <f>0*E76</f>
        <v>0</v>
      </c>
      <c r="G76" s="11">
        <f t="shared" si="27"/>
        <v>0</v>
      </c>
      <c r="H76" s="11">
        <v>0.0</v>
      </c>
      <c r="I76" s="12">
        <f t="shared" si="28"/>
        <v>0</v>
      </c>
      <c r="J76" s="11">
        <f t="shared" si="29"/>
        <v>0</v>
      </c>
    </row>
    <row r="77" ht="14.25" customHeight="1">
      <c r="A77" s="9" t="s">
        <v>34</v>
      </c>
      <c r="B77" s="9">
        <v>55.0</v>
      </c>
      <c r="C77" s="10">
        <v>44400.0</v>
      </c>
      <c r="D77" s="11">
        <v>250000.0</v>
      </c>
      <c r="E77" s="11">
        <f t="shared" si="30"/>
        <v>294400</v>
      </c>
      <c r="F77" s="11">
        <f>0.7*E77</f>
        <v>206080</v>
      </c>
      <c r="G77" s="11">
        <f t="shared" si="27"/>
        <v>161920</v>
      </c>
      <c r="H77" s="11">
        <f>0.7*E77</f>
        <v>206080</v>
      </c>
      <c r="I77" s="12">
        <f t="shared" si="28"/>
        <v>-44160</v>
      </c>
      <c r="J77" s="11">
        <f t="shared" si="29"/>
        <v>-44160</v>
      </c>
    </row>
    <row r="78" ht="14.25" customHeight="1">
      <c r="A78" s="9" t="s">
        <v>35</v>
      </c>
      <c r="B78" s="9">
        <v>40.0</v>
      </c>
      <c r="C78" s="10">
        <v>51800.0</v>
      </c>
      <c r="D78" s="11">
        <v>350000.0</v>
      </c>
      <c r="E78" s="11">
        <f t="shared" si="30"/>
        <v>401800</v>
      </c>
      <c r="F78" s="11">
        <f>0.65*E78</f>
        <v>261170</v>
      </c>
      <c r="G78" s="11">
        <f t="shared" si="27"/>
        <v>160720</v>
      </c>
      <c r="H78" s="11">
        <f>0.65*E78</f>
        <v>261170</v>
      </c>
      <c r="I78" s="12">
        <f t="shared" si="28"/>
        <v>-100450</v>
      </c>
      <c r="J78" s="11">
        <f t="shared" si="29"/>
        <v>-100450</v>
      </c>
    </row>
    <row r="79" ht="14.25" customHeight="1">
      <c r="A79" s="9" t="s">
        <v>21</v>
      </c>
      <c r="B79" s="4"/>
      <c r="C79" s="26">
        <f t="shared" ref="C79:J79" si="32">SUM(C59:C78)</f>
        <v>252660</v>
      </c>
      <c r="D79" s="26">
        <f t="shared" si="32"/>
        <v>1050000</v>
      </c>
      <c r="E79" s="26">
        <f t="shared" si="32"/>
        <v>1302660</v>
      </c>
      <c r="F79" s="26">
        <f t="shared" si="32"/>
        <v>1029282.8</v>
      </c>
      <c r="G79" s="26">
        <f t="shared" si="32"/>
        <v>867285</v>
      </c>
      <c r="H79" s="26">
        <f t="shared" si="32"/>
        <v>1028303.8</v>
      </c>
      <c r="I79" s="27">
        <f t="shared" si="32"/>
        <v>-161997.8</v>
      </c>
      <c r="J79" s="27">
        <f t="shared" si="32"/>
        <v>-161018.8</v>
      </c>
    </row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A1:J1"/>
    <mergeCell ref="C2:F2"/>
    <mergeCell ref="A16:J16"/>
    <mergeCell ref="C17:F17"/>
    <mergeCell ref="A30:J30"/>
    <mergeCell ref="C31:F31"/>
    <mergeCell ref="A56:J56"/>
    <mergeCell ref="C57:F57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14"/>
    <col customWidth="1" min="2" max="2" width="14.57"/>
    <col customWidth="1" min="3" max="3" width="17.71"/>
    <col customWidth="1" min="4" max="5" width="13.57"/>
    <col customWidth="1" min="6" max="6" width="13.29"/>
    <col customWidth="1" min="7" max="7" width="12.14"/>
    <col customWidth="1" min="8" max="8" width="12.86"/>
    <col customWidth="1" min="9" max="9" width="13.57"/>
    <col customWidth="1" min="10" max="10" width="14.14"/>
    <col customWidth="1" min="11" max="26" width="8.71"/>
  </cols>
  <sheetData>
    <row r="1" ht="14.25" customHeight="1">
      <c r="A1" s="28" t="s">
        <v>0</v>
      </c>
      <c r="B1" s="19"/>
      <c r="C1" s="19"/>
      <c r="D1" s="19"/>
      <c r="E1" s="19"/>
      <c r="F1" s="19"/>
      <c r="G1" s="19"/>
      <c r="H1" s="19"/>
      <c r="I1" s="19"/>
      <c r="J1" s="20"/>
    </row>
    <row r="2" ht="14.25" customHeight="1">
      <c r="A2" s="29" t="s">
        <v>1</v>
      </c>
      <c r="B2" s="29" t="s">
        <v>2</v>
      </c>
      <c r="C2" s="28" t="s">
        <v>3</v>
      </c>
      <c r="D2" s="20"/>
      <c r="E2" s="30"/>
      <c r="F2" s="30"/>
      <c r="G2" s="29" t="s">
        <v>4</v>
      </c>
      <c r="H2" s="29" t="s">
        <v>5</v>
      </c>
      <c r="I2" s="29" t="s">
        <v>6</v>
      </c>
      <c r="J2" s="29" t="s">
        <v>7</v>
      </c>
    </row>
    <row r="3" ht="14.25" customHeight="1">
      <c r="A3" s="29"/>
      <c r="B3" s="29"/>
      <c r="C3" s="30" t="s">
        <v>8</v>
      </c>
      <c r="D3" s="30" t="s">
        <v>9</v>
      </c>
      <c r="E3" s="30" t="s">
        <v>10</v>
      </c>
      <c r="F3" s="30" t="s">
        <v>11</v>
      </c>
      <c r="G3" s="29"/>
      <c r="H3" s="29"/>
      <c r="I3" s="29"/>
      <c r="J3" s="29"/>
    </row>
    <row r="4" ht="19.5" customHeight="1">
      <c r="A4" s="31" t="s">
        <v>12</v>
      </c>
      <c r="B4" s="32">
        <v>10.0</v>
      </c>
      <c r="C4" s="33">
        <v>4000.0</v>
      </c>
      <c r="D4" s="34">
        <v>0.0</v>
      </c>
      <c r="E4" s="35">
        <f t="shared" ref="E4:E8" si="1">(C4+D4)</f>
        <v>4000</v>
      </c>
      <c r="F4" s="35">
        <f>0.2*E4</f>
        <v>800</v>
      </c>
      <c r="G4" s="36">
        <f t="shared" ref="G4:G12" si="2">(B4/100)*E4</f>
        <v>400</v>
      </c>
      <c r="H4" s="36">
        <v>800.0</v>
      </c>
      <c r="I4" s="37">
        <f t="shared" ref="I4:I12" si="3">G4-F4</f>
        <v>-400</v>
      </c>
      <c r="J4" s="37">
        <f t="shared" ref="J4:J12" si="4">G4-H4</f>
        <v>-400</v>
      </c>
    </row>
    <row r="5" ht="18.75" customHeight="1">
      <c r="A5" s="31" t="s">
        <v>13</v>
      </c>
      <c r="B5" s="32">
        <v>0.0</v>
      </c>
      <c r="C5" s="33">
        <v>10360.0</v>
      </c>
      <c r="D5" s="34">
        <v>0.0</v>
      </c>
      <c r="E5" s="35">
        <f t="shared" si="1"/>
        <v>10360</v>
      </c>
      <c r="F5" s="35">
        <v>0.0</v>
      </c>
      <c r="G5" s="36">
        <f t="shared" si="2"/>
        <v>0</v>
      </c>
      <c r="H5" s="36">
        <v>0.0</v>
      </c>
      <c r="I5" s="37">
        <f t="shared" si="3"/>
        <v>0</v>
      </c>
      <c r="J5" s="37">
        <f t="shared" si="4"/>
        <v>0</v>
      </c>
    </row>
    <row r="6" ht="17.25" customHeight="1">
      <c r="A6" s="31" t="s">
        <v>14</v>
      </c>
      <c r="B6" s="32">
        <v>0.0</v>
      </c>
      <c r="C6" s="33">
        <v>11200.0</v>
      </c>
      <c r="D6" s="34">
        <v>0.0</v>
      </c>
      <c r="E6" s="35">
        <f t="shared" si="1"/>
        <v>11200</v>
      </c>
      <c r="F6" s="35">
        <v>0.0</v>
      </c>
      <c r="G6" s="36">
        <f t="shared" si="2"/>
        <v>0</v>
      </c>
      <c r="H6" s="36">
        <v>0.0</v>
      </c>
      <c r="I6" s="37">
        <f t="shared" si="3"/>
        <v>0</v>
      </c>
      <c r="J6" s="37">
        <f t="shared" si="4"/>
        <v>0</v>
      </c>
    </row>
    <row r="7" ht="17.25" customHeight="1">
      <c r="A7" s="31" t="s">
        <v>15</v>
      </c>
      <c r="B7" s="32">
        <v>0.0</v>
      </c>
      <c r="C7" s="33">
        <v>1600.0</v>
      </c>
      <c r="D7" s="34">
        <v>0.0</v>
      </c>
      <c r="E7" s="35">
        <f t="shared" si="1"/>
        <v>1600</v>
      </c>
      <c r="F7" s="35">
        <v>0.0</v>
      </c>
      <c r="G7" s="36">
        <f t="shared" si="2"/>
        <v>0</v>
      </c>
      <c r="H7" s="36">
        <v>0.0</v>
      </c>
      <c r="I7" s="37">
        <f t="shared" si="3"/>
        <v>0</v>
      </c>
      <c r="J7" s="37">
        <f t="shared" si="4"/>
        <v>0</v>
      </c>
    </row>
    <row r="8" ht="19.5" customHeight="1">
      <c r="A8" s="31" t="s">
        <v>16</v>
      </c>
      <c r="B8" s="32">
        <v>0.0</v>
      </c>
      <c r="C8" s="33">
        <v>1600.0</v>
      </c>
      <c r="D8" s="34">
        <v>0.0</v>
      </c>
      <c r="E8" s="35">
        <f t="shared" si="1"/>
        <v>1600</v>
      </c>
      <c r="F8" s="35">
        <v>0.0</v>
      </c>
      <c r="G8" s="36">
        <f t="shared" si="2"/>
        <v>0</v>
      </c>
      <c r="H8" s="36">
        <v>0.0</v>
      </c>
      <c r="I8" s="37">
        <f t="shared" si="3"/>
        <v>0</v>
      </c>
      <c r="J8" s="37">
        <f t="shared" si="4"/>
        <v>0</v>
      </c>
    </row>
    <row r="9" ht="15.0" customHeight="1">
      <c r="A9" s="31" t="s">
        <v>17</v>
      </c>
      <c r="B9" s="32">
        <v>100.0</v>
      </c>
      <c r="C9" s="33">
        <v>7200.0</v>
      </c>
      <c r="D9" s="36">
        <v>50000.0</v>
      </c>
      <c r="E9" s="35">
        <f t="shared" ref="E9:E12" si="5">C9+D9</f>
        <v>57200</v>
      </c>
      <c r="F9" s="35">
        <f t="shared" ref="F9:F10" si="6">1*E9</f>
        <v>57200</v>
      </c>
      <c r="G9" s="36">
        <f t="shared" si="2"/>
        <v>57200</v>
      </c>
      <c r="H9" s="36">
        <v>60000.0</v>
      </c>
      <c r="I9" s="37">
        <f t="shared" si="3"/>
        <v>0</v>
      </c>
      <c r="J9" s="37">
        <f t="shared" si="4"/>
        <v>-2800</v>
      </c>
    </row>
    <row r="10" ht="17.25" customHeight="1">
      <c r="A10" s="31" t="s">
        <v>18</v>
      </c>
      <c r="B10" s="32">
        <v>100.0</v>
      </c>
      <c r="C10" s="33">
        <v>9800.0</v>
      </c>
      <c r="D10" s="34">
        <v>0.0</v>
      </c>
      <c r="E10" s="35">
        <f t="shared" si="5"/>
        <v>9800</v>
      </c>
      <c r="F10" s="35">
        <f t="shared" si="6"/>
        <v>9800</v>
      </c>
      <c r="G10" s="36">
        <f t="shared" si="2"/>
        <v>9800</v>
      </c>
      <c r="H10" s="36">
        <v>9800.0</v>
      </c>
      <c r="I10" s="37">
        <f t="shared" si="3"/>
        <v>0</v>
      </c>
      <c r="J10" s="37">
        <f t="shared" si="4"/>
        <v>0</v>
      </c>
    </row>
    <row r="11" ht="18.75" customHeight="1">
      <c r="A11" s="31" t="s">
        <v>19</v>
      </c>
      <c r="B11" s="32">
        <v>0.0</v>
      </c>
      <c r="C11" s="33">
        <v>5600.0</v>
      </c>
      <c r="D11" s="34">
        <v>0.0</v>
      </c>
      <c r="E11" s="35">
        <f t="shared" si="5"/>
        <v>5600</v>
      </c>
      <c r="F11" s="34">
        <v>0.0</v>
      </c>
      <c r="G11" s="36">
        <f t="shared" si="2"/>
        <v>0</v>
      </c>
      <c r="H11" s="36">
        <v>0.0</v>
      </c>
      <c r="I11" s="37">
        <f t="shared" si="3"/>
        <v>0</v>
      </c>
      <c r="J11" s="37">
        <f t="shared" si="4"/>
        <v>0</v>
      </c>
    </row>
    <row r="12" ht="19.5" customHeight="1">
      <c r="A12" s="31" t="s">
        <v>20</v>
      </c>
      <c r="B12" s="32">
        <v>0.0</v>
      </c>
      <c r="C12" s="33">
        <v>10360.0</v>
      </c>
      <c r="D12" s="34">
        <v>0.0</v>
      </c>
      <c r="E12" s="35">
        <f t="shared" si="5"/>
        <v>10360</v>
      </c>
      <c r="F12" s="34">
        <v>0.0</v>
      </c>
      <c r="G12" s="36">
        <f t="shared" si="2"/>
        <v>0</v>
      </c>
      <c r="H12" s="36">
        <v>0.0</v>
      </c>
      <c r="I12" s="37">
        <f t="shared" si="3"/>
        <v>0</v>
      </c>
      <c r="J12" s="37">
        <f t="shared" si="4"/>
        <v>0</v>
      </c>
    </row>
    <row r="13" ht="14.25" customHeight="1">
      <c r="A13" s="31" t="s">
        <v>21</v>
      </c>
      <c r="B13" s="29"/>
      <c r="C13" s="38">
        <f t="shared" ref="C13:J13" si="7">SUM(C4:C12)</f>
        <v>61720</v>
      </c>
      <c r="D13" s="38">
        <f t="shared" si="7"/>
        <v>50000</v>
      </c>
      <c r="E13" s="38">
        <f t="shared" si="7"/>
        <v>111720</v>
      </c>
      <c r="F13" s="38">
        <f t="shared" si="7"/>
        <v>67800</v>
      </c>
      <c r="G13" s="38">
        <f t="shared" si="7"/>
        <v>67400</v>
      </c>
      <c r="H13" s="38">
        <f t="shared" si="7"/>
        <v>70600</v>
      </c>
      <c r="I13" s="38">
        <f t="shared" si="7"/>
        <v>-400</v>
      </c>
      <c r="J13" s="38">
        <f t="shared" si="7"/>
        <v>-3200</v>
      </c>
    </row>
    <row r="14" ht="14.25" customHeight="1"/>
    <row r="15" ht="14.25" customHeight="1">
      <c r="A15" s="39" t="s">
        <v>22</v>
      </c>
      <c r="B15" s="19"/>
      <c r="C15" s="19"/>
      <c r="D15" s="19"/>
      <c r="E15" s="19"/>
      <c r="F15" s="19"/>
      <c r="G15" s="19"/>
      <c r="H15" s="19"/>
      <c r="I15" s="19"/>
      <c r="J15" s="20"/>
    </row>
    <row r="16" ht="14.25" customHeight="1">
      <c r="A16" s="40" t="s">
        <v>1</v>
      </c>
      <c r="B16" s="40" t="s">
        <v>37</v>
      </c>
      <c r="C16" s="39" t="s">
        <v>3</v>
      </c>
      <c r="D16" s="20"/>
      <c r="E16" s="41"/>
      <c r="F16" s="41"/>
      <c r="G16" s="40" t="s">
        <v>4</v>
      </c>
      <c r="H16" s="40" t="s">
        <v>5</v>
      </c>
      <c r="I16" s="40" t="s">
        <v>6</v>
      </c>
      <c r="J16" s="40" t="s">
        <v>7</v>
      </c>
    </row>
    <row r="17" ht="14.25" customHeight="1">
      <c r="A17" s="40"/>
      <c r="B17" s="40"/>
      <c r="C17" s="41" t="s">
        <v>8</v>
      </c>
      <c r="D17" s="41" t="s">
        <v>9</v>
      </c>
      <c r="E17" s="41" t="s">
        <v>38</v>
      </c>
      <c r="F17" s="41" t="s">
        <v>11</v>
      </c>
      <c r="G17" s="40"/>
      <c r="H17" s="40"/>
      <c r="I17" s="40"/>
      <c r="J17" s="40"/>
    </row>
    <row r="18" ht="14.25" customHeight="1">
      <c r="A18" s="42" t="s">
        <v>12</v>
      </c>
      <c r="B18" s="43">
        <v>100.0</v>
      </c>
      <c r="C18" s="44">
        <v>4000.0</v>
      </c>
      <c r="D18" s="45">
        <v>0.0</v>
      </c>
      <c r="E18" s="46">
        <f t="shared" ref="E18:E22" si="8">(C18+D18)</f>
        <v>4000</v>
      </c>
      <c r="F18" s="46">
        <f t="shared" ref="F18:F25" si="9">1*E18</f>
        <v>4000</v>
      </c>
      <c r="G18" s="47">
        <f t="shared" ref="G18:G26" si="10">(B18/100)*E18</f>
        <v>4000</v>
      </c>
      <c r="H18" s="47">
        <v>4000.0</v>
      </c>
      <c r="I18" s="48">
        <f t="shared" ref="I18:I26" si="11">G18-F18</f>
        <v>0</v>
      </c>
      <c r="J18" s="48">
        <f t="shared" ref="J18:J26" si="12">G18-H18</f>
        <v>0</v>
      </c>
    </row>
    <row r="19" ht="17.25" customHeight="1">
      <c r="A19" s="42" t="s">
        <v>13</v>
      </c>
      <c r="B19" s="43">
        <v>100.0</v>
      </c>
      <c r="C19" s="44">
        <v>10360.0</v>
      </c>
      <c r="D19" s="45">
        <v>0.0</v>
      </c>
      <c r="E19" s="46">
        <f t="shared" si="8"/>
        <v>10360</v>
      </c>
      <c r="F19" s="46">
        <f t="shared" si="9"/>
        <v>10360</v>
      </c>
      <c r="G19" s="47">
        <f t="shared" si="10"/>
        <v>10360</v>
      </c>
      <c r="H19" s="47">
        <v>10360.0</v>
      </c>
      <c r="I19" s="48">
        <f t="shared" si="11"/>
        <v>0</v>
      </c>
      <c r="J19" s="48">
        <f t="shared" si="12"/>
        <v>0</v>
      </c>
    </row>
    <row r="20" ht="18.75" customHeight="1">
      <c r="A20" s="42" t="s">
        <v>14</v>
      </c>
      <c r="B20" s="43">
        <v>100.0</v>
      </c>
      <c r="C20" s="44">
        <v>11200.0</v>
      </c>
      <c r="D20" s="45">
        <v>0.0</v>
      </c>
      <c r="E20" s="46">
        <f t="shared" si="8"/>
        <v>11200</v>
      </c>
      <c r="F20" s="46">
        <f t="shared" si="9"/>
        <v>11200</v>
      </c>
      <c r="G20" s="47">
        <f t="shared" si="10"/>
        <v>11200</v>
      </c>
      <c r="H20" s="47">
        <v>11200.0</v>
      </c>
      <c r="I20" s="48">
        <f t="shared" si="11"/>
        <v>0</v>
      </c>
      <c r="J20" s="48">
        <f t="shared" si="12"/>
        <v>0</v>
      </c>
    </row>
    <row r="21" ht="20.25" customHeight="1">
      <c r="A21" s="42" t="s">
        <v>15</v>
      </c>
      <c r="B21" s="43">
        <v>100.0</v>
      </c>
      <c r="C21" s="44">
        <v>1600.0</v>
      </c>
      <c r="D21" s="45">
        <v>0.0</v>
      </c>
      <c r="E21" s="46">
        <f t="shared" si="8"/>
        <v>1600</v>
      </c>
      <c r="F21" s="46">
        <f t="shared" si="9"/>
        <v>1600</v>
      </c>
      <c r="G21" s="47">
        <f t="shared" si="10"/>
        <v>1600</v>
      </c>
      <c r="H21" s="47">
        <v>1600.0</v>
      </c>
      <c r="I21" s="48">
        <f t="shared" si="11"/>
        <v>0</v>
      </c>
      <c r="J21" s="48">
        <f t="shared" si="12"/>
        <v>0</v>
      </c>
    </row>
    <row r="22" ht="18.75" customHeight="1">
      <c r="A22" s="42" t="s">
        <v>16</v>
      </c>
      <c r="B22" s="43">
        <v>100.0</v>
      </c>
      <c r="C22" s="44">
        <v>1600.0</v>
      </c>
      <c r="D22" s="45">
        <v>0.0</v>
      </c>
      <c r="E22" s="46">
        <f t="shared" si="8"/>
        <v>1600</v>
      </c>
      <c r="F22" s="46">
        <f t="shared" si="9"/>
        <v>1600</v>
      </c>
      <c r="G22" s="47">
        <f t="shared" si="10"/>
        <v>1600</v>
      </c>
      <c r="H22" s="47">
        <v>1600.0</v>
      </c>
      <c r="I22" s="48">
        <f t="shared" si="11"/>
        <v>0</v>
      </c>
      <c r="J22" s="48">
        <f t="shared" si="12"/>
        <v>0</v>
      </c>
    </row>
    <row r="23" ht="14.25" customHeight="1">
      <c r="A23" s="42" t="s">
        <v>17</v>
      </c>
      <c r="B23" s="43">
        <v>100.0</v>
      </c>
      <c r="C23" s="44">
        <v>7200.0</v>
      </c>
      <c r="D23" s="47">
        <v>50000.0</v>
      </c>
      <c r="E23" s="46">
        <f t="shared" ref="E23:E26" si="13">C23+D23</f>
        <v>57200</v>
      </c>
      <c r="F23" s="46">
        <f t="shared" si="9"/>
        <v>57200</v>
      </c>
      <c r="G23" s="47">
        <f t="shared" si="10"/>
        <v>57200</v>
      </c>
      <c r="H23" s="47">
        <v>60000.0</v>
      </c>
      <c r="I23" s="48">
        <f t="shared" si="11"/>
        <v>0</v>
      </c>
      <c r="J23" s="48">
        <f t="shared" si="12"/>
        <v>-2800</v>
      </c>
    </row>
    <row r="24" ht="19.5" customHeight="1">
      <c r="A24" s="42" t="s">
        <v>18</v>
      </c>
      <c r="B24" s="43">
        <v>100.0</v>
      </c>
      <c r="C24" s="44">
        <v>9800.0</v>
      </c>
      <c r="D24" s="45">
        <v>0.0</v>
      </c>
      <c r="E24" s="46">
        <f t="shared" si="13"/>
        <v>9800</v>
      </c>
      <c r="F24" s="46">
        <f t="shared" si="9"/>
        <v>9800</v>
      </c>
      <c r="G24" s="47">
        <f t="shared" si="10"/>
        <v>9800</v>
      </c>
      <c r="H24" s="47">
        <v>9800.0</v>
      </c>
      <c r="I24" s="48">
        <f t="shared" si="11"/>
        <v>0</v>
      </c>
      <c r="J24" s="48">
        <f t="shared" si="12"/>
        <v>0</v>
      </c>
    </row>
    <row r="25" ht="14.25" customHeight="1">
      <c r="A25" s="42" t="s">
        <v>19</v>
      </c>
      <c r="B25" s="43">
        <v>100.0</v>
      </c>
      <c r="C25" s="44">
        <v>5600.0</v>
      </c>
      <c r="D25" s="45">
        <v>0.0</v>
      </c>
      <c r="E25" s="46">
        <f t="shared" si="13"/>
        <v>5600</v>
      </c>
      <c r="F25" s="46">
        <f t="shared" si="9"/>
        <v>5600</v>
      </c>
      <c r="G25" s="47">
        <f t="shared" si="10"/>
        <v>5600</v>
      </c>
      <c r="H25" s="47">
        <v>5600.0</v>
      </c>
      <c r="I25" s="48">
        <f t="shared" si="11"/>
        <v>0</v>
      </c>
      <c r="J25" s="48">
        <f t="shared" si="12"/>
        <v>0</v>
      </c>
    </row>
    <row r="26" ht="18.75" customHeight="1">
      <c r="A26" s="42" t="s">
        <v>20</v>
      </c>
      <c r="B26" s="43">
        <v>50.0</v>
      </c>
      <c r="C26" s="44">
        <v>10360.0</v>
      </c>
      <c r="D26" s="45">
        <v>0.0</v>
      </c>
      <c r="E26" s="46">
        <f t="shared" si="13"/>
        <v>10360</v>
      </c>
      <c r="F26" s="46">
        <f>0.6*E26</f>
        <v>6216</v>
      </c>
      <c r="G26" s="47">
        <f t="shared" si="10"/>
        <v>5180</v>
      </c>
      <c r="H26" s="47">
        <v>6216.0</v>
      </c>
      <c r="I26" s="48">
        <f t="shared" si="11"/>
        <v>-1036</v>
      </c>
      <c r="J26" s="48">
        <f t="shared" si="12"/>
        <v>-1036</v>
      </c>
    </row>
    <row r="27" ht="14.25" customHeight="1">
      <c r="A27" s="42" t="s">
        <v>21</v>
      </c>
      <c r="B27" s="40"/>
      <c r="C27" s="49">
        <f t="shared" ref="C27:J27" si="14">SUM(C18:C26)</f>
        <v>61720</v>
      </c>
      <c r="D27" s="49">
        <f t="shared" si="14"/>
        <v>50000</v>
      </c>
      <c r="E27" s="49">
        <f t="shared" si="14"/>
        <v>111720</v>
      </c>
      <c r="F27" s="49">
        <f t="shared" si="14"/>
        <v>107576</v>
      </c>
      <c r="G27" s="49">
        <f t="shared" si="14"/>
        <v>106540</v>
      </c>
      <c r="H27" s="49">
        <f t="shared" si="14"/>
        <v>110376</v>
      </c>
      <c r="I27" s="49">
        <f t="shared" si="14"/>
        <v>-1036</v>
      </c>
      <c r="J27" s="49">
        <f t="shared" si="14"/>
        <v>-3836</v>
      </c>
    </row>
    <row r="28" ht="14.25" customHeight="1"/>
    <row r="29" ht="14.25" customHeight="1">
      <c r="A29" s="1" t="s">
        <v>24</v>
      </c>
      <c r="B29" s="19"/>
      <c r="C29" s="19"/>
      <c r="D29" s="19"/>
      <c r="E29" s="19"/>
      <c r="F29" s="19"/>
      <c r="G29" s="19"/>
      <c r="H29" s="19"/>
      <c r="I29" s="19"/>
      <c r="J29" s="20"/>
    </row>
    <row r="30" ht="14.25" customHeight="1">
      <c r="A30" s="50" t="s">
        <v>1</v>
      </c>
      <c r="B30" s="4" t="s">
        <v>2</v>
      </c>
      <c r="C30" s="1" t="s">
        <v>3</v>
      </c>
      <c r="D30" s="20"/>
      <c r="E30" s="4"/>
      <c r="F30" s="4"/>
      <c r="G30" s="50" t="s">
        <v>4</v>
      </c>
      <c r="H30" s="50" t="s">
        <v>5</v>
      </c>
      <c r="I30" s="50" t="s">
        <v>6</v>
      </c>
      <c r="J30" s="50" t="s">
        <v>7</v>
      </c>
    </row>
    <row r="31" ht="14.25" customHeight="1">
      <c r="A31" s="50"/>
      <c r="B31" s="50"/>
      <c r="C31" s="4" t="s">
        <v>8</v>
      </c>
      <c r="D31" s="4" t="s">
        <v>9</v>
      </c>
      <c r="E31" s="4" t="s">
        <v>10</v>
      </c>
      <c r="F31" s="4" t="s">
        <v>11</v>
      </c>
      <c r="G31" s="50"/>
      <c r="H31" s="50"/>
      <c r="I31" s="50"/>
      <c r="J31" s="50"/>
    </row>
    <row r="32" ht="21.0" customHeight="1">
      <c r="A32" s="21" t="s">
        <v>12</v>
      </c>
      <c r="B32" s="7">
        <v>100.0</v>
      </c>
      <c r="C32" s="8">
        <v>4000.0</v>
      </c>
      <c r="D32" s="9">
        <v>0.0</v>
      </c>
      <c r="E32" s="10">
        <f t="shared" ref="E32:E36" si="15">(C32+D32)</f>
        <v>4000</v>
      </c>
      <c r="F32" s="10">
        <f t="shared" ref="F32:F40" si="16">1*E32</f>
        <v>4000</v>
      </c>
      <c r="G32" s="11">
        <f t="shared" ref="G32:G51" si="17">(B32/100)*E32</f>
        <v>4000</v>
      </c>
      <c r="H32" s="11">
        <v>4000.0</v>
      </c>
      <c r="I32" s="12">
        <f t="shared" ref="I32:I51" si="18">G32-F32</f>
        <v>0</v>
      </c>
      <c r="J32" s="12">
        <f t="shared" ref="J32:J51" si="19">G32-H32</f>
        <v>0</v>
      </c>
    </row>
    <row r="33" ht="14.25" customHeight="1">
      <c r="A33" s="21" t="s">
        <v>13</v>
      </c>
      <c r="B33" s="7">
        <v>100.0</v>
      </c>
      <c r="C33" s="8">
        <v>10360.0</v>
      </c>
      <c r="D33" s="9">
        <v>0.0</v>
      </c>
      <c r="E33" s="10">
        <f t="shared" si="15"/>
        <v>10360</v>
      </c>
      <c r="F33" s="10">
        <f t="shared" si="16"/>
        <v>10360</v>
      </c>
      <c r="G33" s="11">
        <f t="shared" si="17"/>
        <v>10360</v>
      </c>
      <c r="H33" s="11">
        <v>10360.0</v>
      </c>
      <c r="I33" s="12">
        <f t="shared" si="18"/>
        <v>0</v>
      </c>
      <c r="J33" s="12">
        <f t="shared" si="19"/>
        <v>0</v>
      </c>
    </row>
    <row r="34" ht="14.25" customHeight="1">
      <c r="A34" s="21" t="s">
        <v>14</v>
      </c>
      <c r="B34" s="7">
        <v>100.0</v>
      </c>
      <c r="C34" s="8">
        <v>11200.0</v>
      </c>
      <c r="D34" s="9">
        <v>0.0</v>
      </c>
      <c r="E34" s="10">
        <f t="shared" si="15"/>
        <v>11200</v>
      </c>
      <c r="F34" s="10">
        <f t="shared" si="16"/>
        <v>11200</v>
      </c>
      <c r="G34" s="11">
        <f t="shared" si="17"/>
        <v>11200</v>
      </c>
      <c r="H34" s="11">
        <v>11200.0</v>
      </c>
      <c r="I34" s="12">
        <f t="shared" si="18"/>
        <v>0</v>
      </c>
      <c r="J34" s="12">
        <f t="shared" si="19"/>
        <v>0</v>
      </c>
    </row>
    <row r="35" ht="18.0" customHeight="1">
      <c r="A35" s="21" t="s">
        <v>15</v>
      </c>
      <c r="B35" s="7">
        <v>100.0</v>
      </c>
      <c r="C35" s="8">
        <v>1600.0</v>
      </c>
      <c r="D35" s="9">
        <v>0.0</v>
      </c>
      <c r="E35" s="10">
        <f t="shared" si="15"/>
        <v>1600</v>
      </c>
      <c r="F35" s="10">
        <f t="shared" si="16"/>
        <v>1600</v>
      </c>
      <c r="G35" s="11">
        <f t="shared" si="17"/>
        <v>1600</v>
      </c>
      <c r="H35" s="11">
        <v>1600.0</v>
      </c>
      <c r="I35" s="12">
        <f t="shared" si="18"/>
        <v>0</v>
      </c>
      <c r="J35" s="12">
        <f t="shared" si="19"/>
        <v>0</v>
      </c>
    </row>
    <row r="36" ht="21.75" customHeight="1">
      <c r="A36" s="21" t="s">
        <v>16</v>
      </c>
      <c r="B36" s="7">
        <v>100.0</v>
      </c>
      <c r="C36" s="8">
        <v>1600.0</v>
      </c>
      <c r="D36" s="9">
        <v>0.0</v>
      </c>
      <c r="E36" s="10">
        <f t="shared" si="15"/>
        <v>1600</v>
      </c>
      <c r="F36" s="10">
        <f t="shared" si="16"/>
        <v>1600</v>
      </c>
      <c r="G36" s="11">
        <f t="shared" si="17"/>
        <v>1600</v>
      </c>
      <c r="H36" s="11">
        <v>1600.0</v>
      </c>
      <c r="I36" s="12">
        <f t="shared" si="18"/>
        <v>0</v>
      </c>
      <c r="J36" s="12">
        <f t="shared" si="19"/>
        <v>0</v>
      </c>
    </row>
    <row r="37" ht="14.25" customHeight="1">
      <c r="A37" s="21" t="s">
        <v>17</v>
      </c>
      <c r="B37" s="7">
        <v>100.0</v>
      </c>
      <c r="C37" s="8">
        <v>7200.0</v>
      </c>
      <c r="D37" s="11">
        <v>50000.0</v>
      </c>
      <c r="E37" s="10">
        <f t="shared" ref="E37:E51" si="20">C37+D37</f>
        <v>57200</v>
      </c>
      <c r="F37" s="10">
        <f t="shared" si="16"/>
        <v>57200</v>
      </c>
      <c r="G37" s="11">
        <f t="shared" si="17"/>
        <v>57200</v>
      </c>
      <c r="H37" s="11">
        <v>60000.0</v>
      </c>
      <c r="I37" s="12">
        <f t="shared" si="18"/>
        <v>0</v>
      </c>
      <c r="J37" s="12">
        <f t="shared" si="19"/>
        <v>-2800</v>
      </c>
    </row>
    <row r="38" ht="21.0" customHeight="1">
      <c r="A38" s="21" t="s">
        <v>18</v>
      </c>
      <c r="B38" s="7">
        <v>100.0</v>
      </c>
      <c r="C38" s="8">
        <v>9800.0</v>
      </c>
      <c r="D38" s="9">
        <v>0.0</v>
      </c>
      <c r="E38" s="10">
        <f t="shared" si="20"/>
        <v>9800</v>
      </c>
      <c r="F38" s="10">
        <f t="shared" si="16"/>
        <v>9800</v>
      </c>
      <c r="G38" s="11">
        <f t="shared" si="17"/>
        <v>9800</v>
      </c>
      <c r="H38" s="11">
        <v>9800.0</v>
      </c>
      <c r="I38" s="12">
        <f t="shared" si="18"/>
        <v>0</v>
      </c>
      <c r="J38" s="12">
        <f t="shared" si="19"/>
        <v>0</v>
      </c>
    </row>
    <row r="39" ht="14.25" customHeight="1">
      <c r="A39" s="21" t="s">
        <v>19</v>
      </c>
      <c r="B39" s="7">
        <v>100.0</v>
      </c>
      <c r="C39" s="8">
        <v>5600.0</v>
      </c>
      <c r="D39" s="9">
        <v>0.0</v>
      </c>
      <c r="E39" s="10">
        <f t="shared" si="20"/>
        <v>5600</v>
      </c>
      <c r="F39" s="10">
        <f t="shared" si="16"/>
        <v>5600</v>
      </c>
      <c r="G39" s="11">
        <f t="shared" si="17"/>
        <v>5600</v>
      </c>
      <c r="H39" s="11">
        <v>5600.0</v>
      </c>
      <c r="I39" s="12">
        <f t="shared" si="18"/>
        <v>0</v>
      </c>
      <c r="J39" s="12">
        <f t="shared" si="19"/>
        <v>0</v>
      </c>
    </row>
    <row r="40" ht="24.0" customHeight="1">
      <c r="A40" s="21" t="s">
        <v>20</v>
      </c>
      <c r="B40" s="7">
        <v>100.0</v>
      </c>
      <c r="C40" s="8">
        <v>10360.0</v>
      </c>
      <c r="D40" s="9">
        <v>0.0</v>
      </c>
      <c r="E40" s="10">
        <f t="shared" si="20"/>
        <v>10360</v>
      </c>
      <c r="F40" s="10">
        <f t="shared" si="16"/>
        <v>10360</v>
      </c>
      <c r="G40" s="11">
        <f t="shared" si="17"/>
        <v>10360</v>
      </c>
      <c r="H40" s="11">
        <v>10360.0</v>
      </c>
      <c r="I40" s="12">
        <f t="shared" si="18"/>
        <v>0</v>
      </c>
      <c r="J40" s="12">
        <f t="shared" si="19"/>
        <v>0</v>
      </c>
    </row>
    <row r="41" ht="18.0" customHeight="1">
      <c r="A41" s="22" t="s">
        <v>25</v>
      </c>
      <c r="B41" s="9">
        <v>0.0</v>
      </c>
      <c r="C41" s="10">
        <v>15540.0</v>
      </c>
      <c r="D41" s="9">
        <v>50000.0</v>
      </c>
      <c r="E41" s="10">
        <f t="shared" si="20"/>
        <v>65540</v>
      </c>
      <c r="F41" s="10">
        <f t="shared" ref="F41:F42" si="21">0.97*E41</f>
        <v>63573.8</v>
      </c>
      <c r="G41" s="11">
        <f t="shared" si="17"/>
        <v>0</v>
      </c>
      <c r="H41" s="11">
        <f>65540*0.99</f>
        <v>64884.6</v>
      </c>
      <c r="I41" s="12">
        <f t="shared" si="18"/>
        <v>-63573.8</v>
      </c>
      <c r="J41" s="11">
        <f t="shared" si="19"/>
        <v>-64884.6</v>
      </c>
    </row>
    <row r="42" ht="19.5" customHeight="1">
      <c r="A42" s="22" t="s">
        <v>26</v>
      </c>
      <c r="B42" s="9">
        <v>0.0</v>
      </c>
      <c r="C42" s="10">
        <v>15540.0</v>
      </c>
      <c r="D42" s="9">
        <v>65000.0</v>
      </c>
      <c r="E42" s="10">
        <f t="shared" si="20"/>
        <v>80540</v>
      </c>
      <c r="F42" s="10">
        <f t="shared" si="21"/>
        <v>78123.8</v>
      </c>
      <c r="G42" s="11">
        <f t="shared" si="17"/>
        <v>0</v>
      </c>
      <c r="H42" s="11">
        <f>E42*0.97</f>
        <v>78123.8</v>
      </c>
      <c r="I42" s="12">
        <f t="shared" si="18"/>
        <v>-78123.8</v>
      </c>
      <c r="J42" s="11">
        <f t="shared" si="19"/>
        <v>-78123.8</v>
      </c>
    </row>
    <row r="43" ht="17.25" customHeight="1">
      <c r="A43" s="22" t="s">
        <v>27</v>
      </c>
      <c r="B43" s="9">
        <v>0.0</v>
      </c>
      <c r="C43" s="10">
        <v>5180.0</v>
      </c>
      <c r="D43" s="9">
        <v>25000.0</v>
      </c>
      <c r="E43" s="10">
        <f t="shared" si="20"/>
        <v>30180</v>
      </c>
      <c r="F43" s="10">
        <f t="shared" ref="F43:F45" si="22">0*E43</f>
        <v>0</v>
      </c>
      <c r="G43" s="11">
        <f t="shared" si="17"/>
        <v>0</v>
      </c>
      <c r="H43" s="11">
        <v>0.0</v>
      </c>
      <c r="I43" s="12">
        <f t="shared" si="18"/>
        <v>0</v>
      </c>
      <c r="J43" s="11">
        <f t="shared" si="19"/>
        <v>0</v>
      </c>
    </row>
    <row r="44" ht="18.0" customHeight="1">
      <c r="A44" s="22" t="s">
        <v>28</v>
      </c>
      <c r="B44" s="9">
        <v>0.0</v>
      </c>
      <c r="C44" s="10">
        <v>15540.0</v>
      </c>
      <c r="D44" s="9">
        <v>150000.0</v>
      </c>
      <c r="E44" s="10">
        <f t="shared" si="20"/>
        <v>165540</v>
      </c>
      <c r="F44" s="10">
        <f t="shared" si="22"/>
        <v>0</v>
      </c>
      <c r="G44" s="11">
        <f t="shared" si="17"/>
        <v>0</v>
      </c>
      <c r="H44" s="11">
        <v>150000.0</v>
      </c>
      <c r="I44" s="12">
        <f t="shared" si="18"/>
        <v>0</v>
      </c>
      <c r="J44" s="11">
        <f t="shared" si="19"/>
        <v>-150000</v>
      </c>
    </row>
    <row r="45" ht="16.5" customHeight="1">
      <c r="A45" s="22" t="s">
        <v>29</v>
      </c>
      <c r="B45" s="9">
        <v>0.0</v>
      </c>
      <c r="C45" s="10">
        <v>15540.0</v>
      </c>
      <c r="D45" s="9">
        <v>75000.0</v>
      </c>
      <c r="E45" s="10">
        <f t="shared" si="20"/>
        <v>90540</v>
      </c>
      <c r="F45" s="10">
        <f t="shared" si="22"/>
        <v>0</v>
      </c>
      <c r="G45" s="11">
        <f t="shared" si="17"/>
        <v>0</v>
      </c>
      <c r="H45" s="11">
        <v>0.0</v>
      </c>
      <c r="I45" s="12">
        <f t="shared" si="18"/>
        <v>0</v>
      </c>
      <c r="J45" s="11">
        <f t="shared" si="19"/>
        <v>0</v>
      </c>
    </row>
    <row r="46" ht="17.25" customHeight="1">
      <c r="A46" s="22" t="s">
        <v>30</v>
      </c>
      <c r="B46" s="9">
        <v>0.0</v>
      </c>
      <c r="C46" s="10">
        <v>15540.0</v>
      </c>
      <c r="D46" s="9">
        <v>10000.0</v>
      </c>
      <c r="E46" s="10">
        <f t="shared" si="20"/>
        <v>25540</v>
      </c>
      <c r="F46" s="10">
        <f>0.95*E46</f>
        <v>24263</v>
      </c>
      <c r="G46" s="11">
        <f t="shared" si="17"/>
        <v>0</v>
      </c>
      <c r="H46" s="11">
        <v>20000.0</v>
      </c>
      <c r="I46" s="12">
        <f t="shared" si="18"/>
        <v>-24263</v>
      </c>
      <c r="J46" s="11">
        <f t="shared" si="19"/>
        <v>-20000</v>
      </c>
    </row>
    <row r="47" ht="18.0" customHeight="1">
      <c r="A47" s="22" t="s">
        <v>31</v>
      </c>
      <c r="B47" s="9">
        <v>0.0</v>
      </c>
      <c r="C47" s="10">
        <v>5180.0</v>
      </c>
      <c r="D47" s="9">
        <v>15000.0</v>
      </c>
      <c r="E47" s="10">
        <f t="shared" si="20"/>
        <v>20180</v>
      </c>
      <c r="F47" s="10">
        <f t="shared" ref="F47:F49" si="23">0*E47</f>
        <v>0</v>
      </c>
      <c r="G47" s="11">
        <f t="shared" si="17"/>
        <v>0</v>
      </c>
      <c r="H47" s="11">
        <v>0.0</v>
      </c>
      <c r="I47" s="12">
        <f t="shared" si="18"/>
        <v>0</v>
      </c>
      <c r="J47" s="11">
        <f t="shared" si="19"/>
        <v>0</v>
      </c>
    </row>
    <row r="48" ht="16.5" customHeight="1">
      <c r="A48" s="22" t="s">
        <v>32</v>
      </c>
      <c r="B48" s="9">
        <v>0.0</v>
      </c>
      <c r="C48" s="10">
        <v>5180.0</v>
      </c>
      <c r="D48" s="9">
        <v>10000.0</v>
      </c>
      <c r="E48" s="10">
        <f t="shared" si="20"/>
        <v>15180</v>
      </c>
      <c r="F48" s="10">
        <f t="shared" si="23"/>
        <v>0</v>
      </c>
      <c r="G48" s="11">
        <f t="shared" si="17"/>
        <v>0</v>
      </c>
      <c r="H48" s="11">
        <v>0.0</v>
      </c>
      <c r="I48" s="12">
        <f t="shared" si="18"/>
        <v>0</v>
      </c>
      <c r="J48" s="11">
        <f t="shared" si="19"/>
        <v>0</v>
      </c>
    </row>
    <row r="49" ht="18.75" customHeight="1">
      <c r="A49" s="22" t="s">
        <v>33</v>
      </c>
      <c r="B49" s="9">
        <v>0.0</v>
      </c>
      <c r="C49" s="10">
        <v>1500.0</v>
      </c>
      <c r="D49" s="9">
        <v>0.0</v>
      </c>
      <c r="E49" s="10">
        <f t="shared" si="20"/>
        <v>1500</v>
      </c>
      <c r="F49" s="10">
        <f t="shared" si="23"/>
        <v>0</v>
      </c>
      <c r="G49" s="11">
        <f t="shared" si="17"/>
        <v>0</v>
      </c>
      <c r="H49" s="11">
        <v>0.0</v>
      </c>
      <c r="I49" s="12">
        <f t="shared" si="18"/>
        <v>0</v>
      </c>
      <c r="J49" s="11">
        <f t="shared" si="19"/>
        <v>0</v>
      </c>
    </row>
    <row r="50" ht="22.5" customHeight="1">
      <c r="A50" s="22" t="s">
        <v>34</v>
      </c>
      <c r="B50" s="9">
        <v>0.0</v>
      </c>
      <c r="C50" s="10">
        <v>44400.0</v>
      </c>
      <c r="D50" s="11">
        <v>250000.0</v>
      </c>
      <c r="E50" s="10">
        <f t="shared" si="20"/>
        <v>294400</v>
      </c>
      <c r="F50" s="10">
        <f>0.33*E50</f>
        <v>97152</v>
      </c>
      <c r="G50" s="9">
        <f t="shared" si="17"/>
        <v>0</v>
      </c>
      <c r="H50" s="10">
        <v>250000.0</v>
      </c>
      <c r="I50" s="12">
        <f t="shared" si="18"/>
        <v>-97152</v>
      </c>
      <c r="J50" s="10">
        <f t="shared" si="19"/>
        <v>-250000</v>
      </c>
    </row>
    <row r="51" ht="18.0" customHeight="1">
      <c r="A51" s="22" t="s">
        <v>35</v>
      </c>
      <c r="B51" s="9">
        <v>0.0</v>
      </c>
      <c r="C51" s="10">
        <v>51800.0</v>
      </c>
      <c r="D51" s="11">
        <v>350000.0</v>
      </c>
      <c r="E51" s="10">
        <f t="shared" si="20"/>
        <v>401800</v>
      </c>
      <c r="F51" s="10">
        <f>0.225*E51</f>
        <v>90405</v>
      </c>
      <c r="G51" s="9">
        <f t="shared" si="17"/>
        <v>0</v>
      </c>
      <c r="H51" s="10">
        <v>350000.0</v>
      </c>
      <c r="I51" s="12">
        <f t="shared" si="18"/>
        <v>-90405</v>
      </c>
      <c r="J51" s="10">
        <f t="shared" si="19"/>
        <v>-350000</v>
      </c>
    </row>
    <row r="52" ht="21.0" customHeight="1">
      <c r="A52" s="22" t="s">
        <v>21</v>
      </c>
      <c r="B52" s="50"/>
      <c r="C52" s="51">
        <f t="shared" ref="C52:J52" si="24">SUM(C32:C51)</f>
        <v>252660</v>
      </c>
      <c r="D52" s="51">
        <f t="shared" si="24"/>
        <v>1050000</v>
      </c>
      <c r="E52" s="51">
        <f t="shared" si="24"/>
        <v>1302660</v>
      </c>
      <c r="F52" s="51">
        <f t="shared" si="24"/>
        <v>465237.6</v>
      </c>
      <c r="G52" s="51">
        <f t="shared" si="24"/>
        <v>111720</v>
      </c>
      <c r="H52" s="51">
        <f t="shared" si="24"/>
        <v>1027528.4</v>
      </c>
      <c r="I52" s="51">
        <f t="shared" si="24"/>
        <v>-353517.6</v>
      </c>
      <c r="J52" s="51">
        <f t="shared" si="24"/>
        <v>-915808.4</v>
      </c>
    </row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A1:J1"/>
    <mergeCell ref="C2:D2"/>
    <mergeCell ref="A15:J15"/>
    <mergeCell ref="C16:D16"/>
    <mergeCell ref="A29:J29"/>
    <mergeCell ref="C30:D30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2023-04-09T12:26:56Z</dcterms:created>
  <dc:creator>Ashwin Sakhare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0x010100B178FFBAE2F28D4EAF85E7C9DB84A26B</vt:lpwstr>
  </property>
</Properties>
</file>