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bhakar.mishra\OneDrive - HCL Technologies Ltd\Desktop\effort calculator\"/>
    </mc:Choice>
  </mc:AlternateContent>
  <bookViews>
    <workbookView xWindow="-120" yWindow="-120" windowWidth="20730" windowHeight="11160" tabRatio="737" firstSheet="1" activeTab="6"/>
  </bookViews>
  <sheets>
    <sheet name="CalculatorInput" sheetId="1" r:id="rId1"/>
    <sheet name="Dashboard" sheetId="7" r:id="rId2"/>
    <sheet name="Assessment_0wave" sheetId="17" r:id="rId3"/>
    <sheet name="Assessment_nWave" sheetId="20" r:id="rId4"/>
    <sheet name="Foundation" sheetId="13" r:id="rId5"/>
    <sheet name="Foundation packages" sheetId="21" r:id="rId6"/>
    <sheet name="Migration_IaaS+PaaS" sheetId="16" r:id="rId7"/>
    <sheet name="Hypercare" sheetId="19" r:id="rId8"/>
    <sheet name="LogicSheet" sheetId="18" r:id="rId9"/>
    <sheet name="DropDowns" sheetId="3" state="hidden" r:id="rId10"/>
  </sheets>
  <externalReferences>
    <externalReference r:id="rId11"/>
  </externalReferences>
  <definedNames>
    <definedName name="Actual" localSheetId="1">(Dashboard!PeriodInActual*(Dashboard!#REF!&gt;0))*Dashboard!PeriodInPlan</definedName>
    <definedName name="Actual">(PeriodInActual*(#REF!&gt;0))*PeriodInPlan</definedName>
    <definedName name="ActualBeyond" localSheetId="1">Dashboard!PeriodInActual*(Dashboard!#REF!&gt;0)</definedName>
    <definedName name="ActualBeyond">PeriodInActual*(#REF!&gt;0)</definedName>
    <definedName name="Customer_role">[1]VALIDATION!$E$9:$E$99</definedName>
    <definedName name="PercentComplete" localSheetId="1">Dashboard!PercentCompleteBeyond*Dashboard!PeriodInPlan</definedName>
    <definedName name="PercentComplete">PercentCompleteBeyond*PeriodInPlan</definedName>
    <definedName name="PercentCompleteBeyond" localSheetId="1">(Dashboard!A$4=MEDIAN(Dashboard!A$4,Dashboard!#REF!,Dashboard!#REF!+Dashboard!#REF!)*(Dashboard!#REF!&gt;0))*((Dashboard!A$4&lt;(INT(Dashboard!#REF!+Dashboard!#REF!*Dashboard!#REF!)))+(Dashboard!A$4=Dashboard!#REF!))*(Dashboard!#REF!&gt;0)</definedName>
    <definedName name="PercentCompleteBeyond">(#REF!=MEDIAN(#REF!,#REF!,#REF!+#REF!)*(#REF!&gt;0))*((#REF!&lt;(INT(#REF!+#REF!*#REF!)))+(#REF!=#REF!))*(#REF!&gt;0)</definedName>
    <definedName name="period_selected" localSheetId="1">Dashboard!$E$2</definedName>
    <definedName name="period_selected">#REF!</definedName>
    <definedName name="PeriodInActual" localSheetId="1">Dashboard!A$4=MEDIAN(Dashboard!A$4,Dashboard!#REF!,Dashboard!#REF!+Dashboard!#REF!-1)</definedName>
    <definedName name="PeriodInActual">#REF!=MEDIAN(#REF!,#REF!,#REF!+#REF!-1)</definedName>
    <definedName name="PeriodInPlan" localSheetId="1">Dashboard!A$4=MEDIAN(Dashboard!A$4,Dashboard!$C1,Dashboard!$C1+Dashboard!$D1-1)</definedName>
    <definedName name="PeriodInPlan">#REF!=MEDIAN(#REF!,#REF!,#REF!+#REF!-1)</definedName>
    <definedName name="Plan" localSheetId="1">Dashboard!PeriodInPlan*(Dashboard!$C1&gt;0)</definedName>
    <definedName name="Plan">PeriodInPlan*(#REF!&gt;0)</definedName>
    <definedName name="_xlnm.Print_Titles" localSheetId="1">Dashboard!$3:$4</definedName>
    <definedName name="TitleRegion..BO60" localSheetId="1">Dashboard!#REF!</definedName>
    <definedName name="TitleRegion..BO60">#REF!</definedName>
    <definedName name="Type_FTE">[1]DROPDOWNS!$J$9:$J$13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7" l="1"/>
  <c r="B3" i="17"/>
  <c r="B2" i="20" l="1"/>
  <c r="B24" i="16" l="1"/>
  <c r="C24" i="16" s="1"/>
  <c r="K25" i="16" s="1"/>
  <c r="B11" i="20" l="1"/>
  <c r="C11" i="20" s="1"/>
  <c r="DO30" i="20" s="1"/>
  <c r="B15" i="17"/>
  <c r="C15" i="17" s="1"/>
  <c r="B16" i="17" s="1"/>
  <c r="C16" i="17" l="1"/>
  <c r="S1" i="7" l="1"/>
  <c r="B14" i="17"/>
  <c r="C14" i="17" s="1"/>
  <c r="H14" i="17" s="1"/>
  <c r="B17" i="13" l="1"/>
  <c r="C17" i="13" l="1"/>
  <c r="K40" i="13" s="1"/>
  <c r="W56" i="18"/>
  <c r="W55" i="18"/>
  <c r="P55" i="18"/>
  <c r="P56" i="18" s="1"/>
  <c r="I8" i="1"/>
  <c r="B19" i="20"/>
  <c r="C19" i="20" s="1"/>
  <c r="H24" i="20" s="1"/>
  <c r="B18" i="20"/>
  <c r="C18" i="20" s="1"/>
  <c r="H14" i="20" s="1"/>
  <c r="B26" i="16" l="1"/>
  <c r="C26" i="16" s="1"/>
  <c r="B6" i="16" s="1"/>
  <c r="B14" i="19" l="1"/>
  <c r="B25" i="16"/>
  <c r="B14" i="13"/>
  <c r="B17" i="20"/>
  <c r="K25" i="18" l="1"/>
  <c r="K26" i="18"/>
  <c r="K27" i="18"/>
  <c r="K28" i="18"/>
  <c r="K29" i="18"/>
  <c r="K30" i="18"/>
  <c r="K31" i="18"/>
  <c r="K32" i="18"/>
  <c r="K33" i="18"/>
  <c r="K34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3" i="18"/>
  <c r="L4" i="1"/>
  <c r="I4" i="1"/>
  <c r="B14" i="20"/>
  <c r="C14" i="20" s="1"/>
  <c r="B26" i="20" s="1"/>
  <c r="B15" i="20" l="1"/>
  <c r="C15" i="20" s="1"/>
  <c r="C14" i="19"/>
  <c r="H29" i="19" s="1"/>
  <c r="B11" i="19"/>
  <c r="C25" i="16"/>
  <c r="AA7" i="18"/>
  <c r="AB7" i="18" s="1"/>
  <c r="AA5" i="18"/>
  <c r="AB5" i="18" s="1"/>
  <c r="AA4" i="18"/>
  <c r="AB4" i="18" s="1"/>
  <c r="AA3" i="18"/>
  <c r="AB3" i="18" s="1"/>
  <c r="AC3" i="18" s="1"/>
  <c r="AE3" i="18" s="1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3" i="18"/>
  <c r="X3" i="18" s="1"/>
  <c r="B17" i="16"/>
  <c r="C17" i="16" s="1"/>
  <c r="B32" i="16" s="1"/>
  <c r="B16" i="16"/>
  <c r="C16" i="16" s="1"/>
  <c r="B15" i="16"/>
  <c r="C15" i="16" s="1"/>
  <c r="C14" i="13"/>
  <c r="B11" i="17"/>
  <c r="B29" i="16" l="1"/>
  <c r="K40" i="16"/>
  <c r="H35" i="13"/>
  <c r="H37" i="13"/>
  <c r="H35" i="16"/>
  <c r="H37" i="16"/>
  <c r="X4" i="18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AC4" i="18"/>
  <c r="AC5" i="18" s="1"/>
  <c r="AA6" i="18"/>
  <c r="AB6" i="18" s="1"/>
  <c r="L10" i="1"/>
  <c r="B4" i="18" s="1"/>
  <c r="L7" i="1"/>
  <c r="B3" i="18" s="1"/>
  <c r="B2" i="18"/>
  <c r="B13" i="20"/>
  <c r="C13" i="20" s="1"/>
  <c r="B12" i="20"/>
  <c r="C12" i="20" s="1"/>
  <c r="B3" i="20" s="1"/>
  <c r="C10" i="20"/>
  <c r="B9" i="20"/>
  <c r="C9" i="20" s="1"/>
  <c r="K14" i="20" s="1"/>
  <c r="B8" i="20"/>
  <c r="C8" i="20" s="1"/>
  <c r="B4" i="20" l="1"/>
  <c r="B5" i="20" s="1"/>
  <c r="B28" i="20"/>
  <c r="B25" i="20"/>
  <c r="C16" i="20"/>
  <c r="K21" i="20" s="1"/>
  <c r="B12" i="19"/>
  <c r="C12" i="19" s="1"/>
  <c r="H13" i="19" s="1"/>
  <c r="AC6" i="18"/>
  <c r="AE6" i="18" s="1"/>
  <c r="B14" i="16"/>
  <c r="K13" i="16" s="1"/>
  <c r="B12" i="13"/>
  <c r="I3" i="1"/>
  <c r="K16" i="1" s="1"/>
  <c r="B13" i="16"/>
  <c r="K11" i="16" s="1"/>
  <c r="B11" i="13"/>
  <c r="L3" i="1"/>
  <c r="K23" i="20"/>
  <c r="T3" i="18"/>
  <c r="B9" i="19"/>
  <c r="B11" i="16"/>
  <c r="C11" i="16" s="1"/>
  <c r="B8" i="19"/>
  <c r="C8" i="19" s="1"/>
  <c r="C11" i="19"/>
  <c r="H11" i="19" s="1"/>
  <c r="C10" i="19"/>
  <c r="B9" i="17"/>
  <c r="K17" i="1" l="1"/>
  <c r="B2" i="19"/>
  <c r="C9" i="19"/>
  <c r="B4" i="19" s="1"/>
  <c r="B13" i="13"/>
  <c r="C13" i="13" s="1"/>
  <c r="K20" i="20"/>
  <c r="AC7" i="18"/>
  <c r="T4" i="18"/>
  <c r="P3" i="18"/>
  <c r="A5" i="7"/>
  <c r="AE7" i="18" l="1"/>
  <c r="B5" i="19"/>
  <c r="T5" i="18"/>
  <c r="P4" i="18"/>
  <c r="P5" i="18" s="1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C4" i="18"/>
  <c r="C3" i="18"/>
  <c r="C2" i="18"/>
  <c r="B13" i="17"/>
  <c r="B12" i="17"/>
  <c r="C12" i="17" s="1"/>
  <c r="B8" i="17"/>
  <c r="A12" i="7"/>
  <c r="A6" i="7"/>
  <c r="A8" i="7"/>
  <c r="A7" i="7"/>
  <c r="A9" i="7"/>
  <c r="A11" i="7"/>
  <c r="A10" i="7"/>
  <c r="C12" i="7" l="1"/>
  <c r="K17" i="17"/>
  <c r="K16" i="17"/>
  <c r="K21" i="17"/>
  <c r="K20" i="17"/>
  <c r="T6" i="18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C11" i="7"/>
  <c r="C10" i="7"/>
  <c r="C9" i="7"/>
  <c r="I7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3" i="19"/>
  <c r="I30" i="19"/>
  <c r="I29" i="19"/>
  <c r="I28" i="19"/>
  <c r="I27" i="19"/>
  <c r="I26" i="19"/>
  <c r="I25" i="19"/>
  <c r="I24" i="19"/>
  <c r="I22" i="19"/>
  <c r="I20" i="19"/>
  <c r="I19" i="19"/>
  <c r="I18" i="19"/>
  <c r="I17" i="19"/>
  <c r="I16" i="19"/>
  <c r="I15" i="19"/>
  <c r="I14" i="19"/>
  <c r="I6" i="19"/>
  <c r="I5" i="19"/>
  <c r="I32" i="19"/>
  <c r="I13" i="19"/>
  <c r="I11" i="19"/>
  <c r="I10" i="19"/>
  <c r="I8" i="19"/>
  <c r="I12" i="19"/>
  <c r="I31" i="19"/>
  <c r="I23" i="19"/>
  <c r="K23" i="17"/>
  <c r="C5" i="18"/>
  <c r="C10" i="17"/>
  <c r="C8" i="17"/>
  <c r="D11" i="7"/>
  <c r="D10" i="7"/>
  <c r="C8" i="7"/>
  <c r="B8" i="7"/>
  <c r="D9" i="7"/>
  <c r="D12" i="7"/>
  <c r="B9" i="7"/>
  <c r="B11" i="7"/>
  <c r="B10" i="7"/>
  <c r="B12" i="7"/>
  <c r="B30" i="16" l="1"/>
  <c r="B31" i="16" s="1"/>
  <c r="C29" i="16" s="1"/>
  <c r="B3" i="16" s="1"/>
  <c r="C20" i="16"/>
  <c r="K21" i="16" s="1"/>
  <c r="B13" i="19"/>
  <c r="BH13" i="19"/>
  <c r="BD13" i="19"/>
  <c r="AZ13" i="19"/>
  <c r="AV13" i="19"/>
  <c r="AR13" i="19"/>
  <c r="AN13" i="19"/>
  <c r="AJ13" i="19"/>
  <c r="BK13" i="19"/>
  <c r="BF13" i="19"/>
  <c r="BA13" i="19"/>
  <c r="AU13" i="19"/>
  <c r="AP13" i="19"/>
  <c r="AK13" i="19"/>
  <c r="AF13" i="19"/>
  <c r="AB13" i="19"/>
  <c r="X13" i="19"/>
  <c r="T13" i="19"/>
  <c r="P13" i="19"/>
  <c r="L13" i="19"/>
  <c r="BJ13" i="19"/>
  <c r="BE13" i="19"/>
  <c r="AY13" i="19"/>
  <c r="AT13" i="19"/>
  <c r="AO13" i="19"/>
  <c r="AI13" i="19"/>
  <c r="AE13" i="19"/>
  <c r="AA13" i="19"/>
  <c r="W13" i="19"/>
  <c r="S13" i="19"/>
  <c r="O13" i="19"/>
  <c r="BI13" i="19"/>
  <c r="BC13" i="19"/>
  <c r="AX13" i="19"/>
  <c r="AS13" i="19"/>
  <c r="AM13" i="19"/>
  <c r="AH13" i="19"/>
  <c r="AD13" i="19"/>
  <c r="Z13" i="19"/>
  <c r="V13" i="19"/>
  <c r="R13" i="19"/>
  <c r="N13" i="19"/>
  <c r="AW13" i="19"/>
  <c r="AC13" i="19"/>
  <c r="M13" i="19"/>
  <c r="BB13" i="19"/>
  <c r="AQ13" i="19"/>
  <c r="Y13" i="19"/>
  <c r="BG13" i="19"/>
  <c r="AL13" i="19"/>
  <c r="U13" i="19"/>
  <c r="AG13" i="19"/>
  <c r="Q13" i="19"/>
  <c r="BK30" i="19"/>
  <c r="BG30" i="19"/>
  <c r="BC30" i="19"/>
  <c r="AY30" i="19"/>
  <c r="AU30" i="19"/>
  <c r="AQ30" i="19"/>
  <c r="AM30" i="19"/>
  <c r="AI30" i="19"/>
  <c r="AE30" i="19"/>
  <c r="AA30" i="19"/>
  <c r="W30" i="19"/>
  <c r="S30" i="19"/>
  <c r="O30" i="19"/>
  <c r="BJ30" i="19"/>
  <c r="BF30" i="19"/>
  <c r="BB30" i="19"/>
  <c r="AX30" i="19"/>
  <c r="AT30" i="19"/>
  <c r="AP30" i="19"/>
  <c r="AL30" i="19"/>
  <c r="AH30" i="19"/>
  <c r="AD30" i="19"/>
  <c r="Z30" i="19"/>
  <c r="V30" i="19"/>
  <c r="R30" i="19"/>
  <c r="N30" i="19"/>
  <c r="BI30" i="19"/>
  <c r="BE30" i="19"/>
  <c r="BA30" i="19"/>
  <c r="AW30" i="19"/>
  <c r="AS30" i="19"/>
  <c r="AO30" i="19"/>
  <c r="AK30" i="19"/>
  <c r="AG30" i="19"/>
  <c r="AC30" i="19"/>
  <c r="Y30" i="19"/>
  <c r="U30" i="19"/>
  <c r="Q30" i="19"/>
  <c r="M30" i="19"/>
  <c r="BD30" i="19"/>
  <c r="AN30" i="19"/>
  <c r="X30" i="19"/>
  <c r="AZ30" i="19"/>
  <c r="AJ30" i="19"/>
  <c r="T30" i="19"/>
  <c r="AV30" i="19"/>
  <c r="AF30" i="19"/>
  <c r="P30" i="19"/>
  <c r="AR30" i="19"/>
  <c r="AB30" i="19"/>
  <c r="L30" i="19"/>
  <c r="BH30" i="19"/>
  <c r="BH41" i="19"/>
  <c r="BD41" i="19"/>
  <c r="AZ41" i="19"/>
  <c r="AV41" i="19"/>
  <c r="AR41" i="19"/>
  <c r="AN41" i="19"/>
  <c r="AJ41" i="19"/>
  <c r="AF41" i="19"/>
  <c r="AB41" i="19"/>
  <c r="X41" i="19"/>
  <c r="T41" i="19"/>
  <c r="P41" i="19"/>
  <c r="L41" i="19"/>
  <c r="BK41" i="19"/>
  <c r="BG41" i="19"/>
  <c r="BC41" i="19"/>
  <c r="AY41" i="19"/>
  <c r="AU41" i="19"/>
  <c r="AQ41" i="19"/>
  <c r="AM41" i="19"/>
  <c r="AI41" i="19"/>
  <c r="AE41" i="19"/>
  <c r="AA41" i="19"/>
  <c r="W41" i="19"/>
  <c r="S41" i="19"/>
  <c r="O41" i="19"/>
  <c r="BJ41" i="19"/>
  <c r="BF41" i="19"/>
  <c r="BB41" i="19"/>
  <c r="AX41" i="19"/>
  <c r="AT41" i="19"/>
  <c r="AP41" i="19"/>
  <c r="AL41" i="19"/>
  <c r="AH41" i="19"/>
  <c r="AD41" i="19"/>
  <c r="Z41" i="19"/>
  <c r="V41" i="19"/>
  <c r="R41" i="19"/>
  <c r="N41" i="19"/>
  <c r="BI41" i="19"/>
  <c r="AS41" i="19"/>
  <c r="AC41" i="19"/>
  <c r="M41" i="19"/>
  <c r="BE41" i="19"/>
  <c r="AO41" i="19"/>
  <c r="Y41" i="19"/>
  <c r="BA41" i="19"/>
  <c r="AK41" i="19"/>
  <c r="U41" i="19"/>
  <c r="Q41" i="19"/>
  <c r="AW41" i="19"/>
  <c r="AG41" i="19"/>
  <c r="BK32" i="19"/>
  <c r="BG32" i="19"/>
  <c r="BC32" i="19"/>
  <c r="AY32" i="19"/>
  <c r="AU32" i="19"/>
  <c r="AQ32" i="19"/>
  <c r="AM32" i="19"/>
  <c r="AI32" i="19"/>
  <c r="BJ32" i="19"/>
  <c r="BF32" i="19"/>
  <c r="BB32" i="19"/>
  <c r="AX32" i="19"/>
  <c r="AT32" i="19"/>
  <c r="AP32" i="19"/>
  <c r="AL32" i="19"/>
  <c r="AH32" i="19"/>
  <c r="BH32" i="19"/>
  <c r="AZ32" i="19"/>
  <c r="AR32" i="19"/>
  <c r="AJ32" i="19"/>
  <c r="AD32" i="19"/>
  <c r="Z32" i="19"/>
  <c r="V32" i="19"/>
  <c r="R32" i="19"/>
  <c r="N32" i="19"/>
  <c r="BE32" i="19"/>
  <c r="AW32" i="19"/>
  <c r="AO32" i="19"/>
  <c r="AG32" i="19"/>
  <c r="AC32" i="19"/>
  <c r="Y32" i="19"/>
  <c r="U32" i="19"/>
  <c r="Q32" i="19"/>
  <c r="M32" i="19"/>
  <c r="BD32" i="19"/>
  <c r="AV32" i="19"/>
  <c r="AN32" i="19"/>
  <c r="AF32" i="19"/>
  <c r="AB32" i="19"/>
  <c r="X32" i="19"/>
  <c r="T32" i="19"/>
  <c r="P32" i="19"/>
  <c r="L32" i="19"/>
  <c r="AS32" i="19"/>
  <c r="W32" i="19"/>
  <c r="AK32" i="19"/>
  <c r="S32" i="19"/>
  <c r="BI32" i="19"/>
  <c r="AE32" i="19"/>
  <c r="O32" i="19"/>
  <c r="BA32" i="19"/>
  <c r="AA32" i="19"/>
  <c r="BJ14" i="19"/>
  <c r="BF14" i="19"/>
  <c r="BB14" i="19"/>
  <c r="AX14" i="19"/>
  <c r="AT14" i="19"/>
  <c r="AP14" i="19"/>
  <c r="AL14" i="19"/>
  <c r="AH14" i="19"/>
  <c r="AD14" i="19"/>
  <c r="Z14" i="19"/>
  <c r="V14" i="19"/>
  <c r="R14" i="19"/>
  <c r="N14" i="19"/>
  <c r="BI14" i="19"/>
  <c r="BE14" i="19"/>
  <c r="BA14" i="19"/>
  <c r="AW14" i="19"/>
  <c r="AS14" i="19"/>
  <c r="AO14" i="19"/>
  <c r="AK14" i="19"/>
  <c r="AG14" i="19"/>
  <c r="BD14" i="19"/>
  <c r="AV14" i="19"/>
  <c r="AN14" i="19"/>
  <c r="AF14" i="19"/>
  <c r="AA14" i="19"/>
  <c r="U14" i="19"/>
  <c r="P14" i="19"/>
  <c r="BK14" i="19"/>
  <c r="BC14" i="19"/>
  <c r="AU14" i="19"/>
  <c r="AM14" i="19"/>
  <c r="AE14" i="19"/>
  <c r="Y14" i="19"/>
  <c r="T14" i="19"/>
  <c r="O14" i="19"/>
  <c r="BH14" i="19"/>
  <c r="AZ14" i="19"/>
  <c r="AR14" i="19"/>
  <c r="AJ14" i="19"/>
  <c r="AC14" i="19"/>
  <c r="X14" i="19"/>
  <c r="S14" i="19"/>
  <c r="M14" i="19"/>
  <c r="BG14" i="19"/>
  <c r="AB14" i="19"/>
  <c r="AY14" i="19"/>
  <c r="W14" i="19"/>
  <c r="L14" i="19"/>
  <c r="AQ14" i="19"/>
  <c r="Q14" i="19"/>
  <c r="AI14" i="19"/>
  <c r="BI18" i="19"/>
  <c r="BE18" i="19"/>
  <c r="BA18" i="19"/>
  <c r="AW18" i="19"/>
  <c r="AS18" i="19"/>
  <c r="AO18" i="19"/>
  <c r="AK18" i="19"/>
  <c r="AG18" i="19"/>
  <c r="AC18" i="19"/>
  <c r="Y18" i="19"/>
  <c r="U18" i="19"/>
  <c r="Q18" i="19"/>
  <c r="M18" i="19"/>
  <c r="BH18" i="19"/>
  <c r="BD18" i="19"/>
  <c r="AZ18" i="19"/>
  <c r="AV18" i="19"/>
  <c r="AR18" i="19"/>
  <c r="AN18" i="19"/>
  <c r="AJ18" i="19"/>
  <c r="AF18" i="19"/>
  <c r="AB18" i="19"/>
  <c r="X18" i="19"/>
  <c r="T18" i="19"/>
  <c r="P18" i="19"/>
  <c r="L18" i="19"/>
  <c r="BK18" i="19"/>
  <c r="BG18" i="19"/>
  <c r="BC18" i="19"/>
  <c r="AY18" i="19"/>
  <c r="AU18" i="19"/>
  <c r="AQ18" i="19"/>
  <c r="AM18" i="19"/>
  <c r="AI18" i="19"/>
  <c r="AE18" i="19"/>
  <c r="AA18" i="19"/>
  <c r="W18" i="19"/>
  <c r="S18" i="19"/>
  <c r="O18" i="19"/>
  <c r="BF18" i="19"/>
  <c r="AP18" i="19"/>
  <c r="Z18" i="19"/>
  <c r="BJ18" i="19"/>
  <c r="AD18" i="19"/>
  <c r="BB18" i="19"/>
  <c r="AL18" i="19"/>
  <c r="V18" i="19"/>
  <c r="AX18" i="19"/>
  <c r="AH18" i="19"/>
  <c r="R18" i="19"/>
  <c r="AT18" i="19"/>
  <c r="N18" i="19"/>
  <c r="BH22" i="19"/>
  <c r="BD22" i="19"/>
  <c r="AZ22" i="19"/>
  <c r="AV22" i="19"/>
  <c r="AR22" i="19"/>
  <c r="AN22" i="19"/>
  <c r="AJ22" i="19"/>
  <c r="AF22" i="19"/>
  <c r="AB22" i="19"/>
  <c r="X22" i="19"/>
  <c r="BK22" i="19"/>
  <c r="BG22" i="19"/>
  <c r="BC22" i="19"/>
  <c r="AY22" i="19"/>
  <c r="AU22" i="19"/>
  <c r="AQ22" i="19"/>
  <c r="AM22" i="19"/>
  <c r="AI22" i="19"/>
  <c r="AE22" i="19"/>
  <c r="AA22" i="19"/>
  <c r="W22" i="19"/>
  <c r="BI22" i="19"/>
  <c r="BA22" i="19"/>
  <c r="AS22" i="19"/>
  <c r="AK22" i="19"/>
  <c r="AC22" i="19"/>
  <c r="U22" i="19"/>
  <c r="Q22" i="19"/>
  <c r="M22" i="19"/>
  <c r="BF22" i="19"/>
  <c r="AX22" i="19"/>
  <c r="AP22" i="19"/>
  <c r="AH22" i="19"/>
  <c r="Z22" i="19"/>
  <c r="T22" i="19"/>
  <c r="P22" i="19"/>
  <c r="L22" i="19"/>
  <c r="BE22" i="19"/>
  <c r="AW22" i="19"/>
  <c r="AO22" i="19"/>
  <c r="AG22" i="19"/>
  <c r="Y22" i="19"/>
  <c r="S22" i="19"/>
  <c r="O22" i="19"/>
  <c r="BJ22" i="19"/>
  <c r="AD22" i="19"/>
  <c r="AL22" i="19"/>
  <c r="BB22" i="19"/>
  <c r="V22" i="19"/>
  <c r="AT22" i="19"/>
  <c r="R22" i="19"/>
  <c r="N22" i="19"/>
  <c r="BK27" i="19"/>
  <c r="BG27" i="19"/>
  <c r="BC27" i="19"/>
  <c r="AY27" i="19"/>
  <c r="AU27" i="19"/>
  <c r="AQ27" i="19"/>
  <c r="AM27" i="19"/>
  <c r="AI27" i="19"/>
  <c r="AE27" i="19"/>
  <c r="AA27" i="19"/>
  <c r="W27" i="19"/>
  <c r="S27" i="19"/>
  <c r="O27" i="19"/>
  <c r="BJ27" i="19"/>
  <c r="BF27" i="19"/>
  <c r="BB27" i="19"/>
  <c r="AX27" i="19"/>
  <c r="AT27" i="19"/>
  <c r="AP27" i="19"/>
  <c r="AL27" i="19"/>
  <c r="AH27" i="19"/>
  <c r="AD27" i="19"/>
  <c r="Z27" i="19"/>
  <c r="V27" i="19"/>
  <c r="R27" i="19"/>
  <c r="N27" i="19"/>
  <c r="BI27" i="19"/>
  <c r="BE27" i="19"/>
  <c r="BA27" i="19"/>
  <c r="AW27" i="19"/>
  <c r="AS27" i="19"/>
  <c r="AO27" i="19"/>
  <c r="AK27" i="19"/>
  <c r="AG27" i="19"/>
  <c r="AC27" i="19"/>
  <c r="Y27" i="19"/>
  <c r="U27" i="19"/>
  <c r="Q27" i="19"/>
  <c r="M27" i="19"/>
  <c r="AV27" i="19"/>
  <c r="AF27" i="19"/>
  <c r="P27" i="19"/>
  <c r="BH27" i="19"/>
  <c r="AR27" i="19"/>
  <c r="AB27" i="19"/>
  <c r="L27" i="19"/>
  <c r="BD27" i="19"/>
  <c r="AN27" i="19"/>
  <c r="X27" i="19"/>
  <c r="T27" i="19"/>
  <c r="AZ27" i="19"/>
  <c r="AJ27" i="19"/>
  <c r="BK33" i="19"/>
  <c r="BG33" i="19"/>
  <c r="BC33" i="19"/>
  <c r="AY33" i="19"/>
  <c r="AU33" i="19"/>
  <c r="AQ33" i="19"/>
  <c r="AM33" i="19"/>
  <c r="AI33" i="19"/>
  <c r="AE33" i="19"/>
  <c r="AA33" i="19"/>
  <c r="W33" i="19"/>
  <c r="S33" i="19"/>
  <c r="O33" i="19"/>
  <c r="BJ33" i="19"/>
  <c r="BF33" i="19"/>
  <c r="BB33" i="19"/>
  <c r="AX33" i="19"/>
  <c r="AT33" i="19"/>
  <c r="AP33" i="19"/>
  <c r="AL33" i="19"/>
  <c r="AH33" i="19"/>
  <c r="AD33" i="19"/>
  <c r="Z33" i="19"/>
  <c r="V33" i="19"/>
  <c r="R33" i="19"/>
  <c r="N33" i="19"/>
  <c r="BI33" i="19"/>
  <c r="BE33" i="19"/>
  <c r="BA33" i="19"/>
  <c r="AW33" i="19"/>
  <c r="AS33" i="19"/>
  <c r="AO33" i="19"/>
  <c r="AK33" i="19"/>
  <c r="AG33" i="19"/>
  <c r="AC33" i="19"/>
  <c r="Y33" i="19"/>
  <c r="U33" i="19"/>
  <c r="AZ33" i="19"/>
  <c r="AJ33" i="19"/>
  <c r="T33" i="19"/>
  <c r="L33" i="19"/>
  <c r="AV33" i="19"/>
  <c r="AF33" i="19"/>
  <c r="Q33" i="19"/>
  <c r="BH33" i="19"/>
  <c r="AR33" i="19"/>
  <c r="AB33" i="19"/>
  <c r="P33" i="19"/>
  <c r="X33" i="19"/>
  <c r="M33" i="19"/>
  <c r="BD33" i="19"/>
  <c r="AN33" i="19"/>
  <c r="BH38" i="19"/>
  <c r="BD38" i="19"/>
  <c r="AZ38" i="19"/>
  <c r="AV38" i="19"/>
  <c r="BK38" i="19"/>
  <c r="BG38" i="19"/>
  <c r="BC38" i="19"/>
  <c r="BJ38" i="19"/>
  <c r="BF38" i="19"/>
  <c r="BB38" i="19"/>
  <c r="BA38" i="19"/>
  <c r="AU38" i="19"/>
  <c r="AQ38" i="19"/>
  <c r="AM38" i="19"/>
  <c r="AI38" i="19"/>
  <c r="AE38" i="19"/>
  <c r="AA38" i="19"/>
  <c r="W38" i="19"/>
  <c r="S38" i="19"/>
  <c r="O38" i="19"/>
  <c r="AY38" i="19"/>
  <c r="AT38" i="19"/>
  <c r="AP38" i="19"/>
  <c r="AL38" i="19"/>
  <c r="AH38" i="19"/>
  <c r="AD38" i="19"/>
  <c r="Z38" i="19"/>
  <c r="V38" i="19"/>
  <c r="R38" i="19"/>
  <c r="N38" i="19"/>
  <c r="BI38" i="19"/>
  <c r="AX38" i="19"/>
  <c r="AS38" i="19"/>
  <c r="AO38" i="19"/>
  <c r="AK38" i="19"/>
  <c r="AG38" i="19"/>
  <c r="AC38" i="19"/>
  <c r="Y38" i="19"/>
  <c r="U38" i="19"/>
  <c r="Q38" i="19"/>
  <c r="M38" i="19"/>
  <c r="BE38" i="19"/>
  <c r="AJ38" i="19"/>
  <c r="T38" i="19"/>
  <c r="AW38" i="19"/>
  <c r="AF38" i="19"/>
  <c r="P38" i="19"/>
  <c r="AR38" i="19"/>
  <c r="AB38" i="19"/>
  <c r="L38" i="19"/>
  <c r="AN38" i="19"/>
  <c r="X38" i="19"/>
  <c r="BH42" i="19"/>
  <c r="BD42" i="19"/>
  <c r="AZ42" i="19"/>
  <c r="AV42" i="19"/>
  <c r="AR42" i="19"/>
  <c r="AN42" i="19"/>
  <c r="AJ42" i="19"/>
  <c r="AF42" i="19"/>
  <c r="AB42" i="19"/>
  <c r="X42" i="19"/>
  <c r="T42" i="19"/>
  <c r="P42" i="19"/>
  <c r="L42" i="19"/>
  <c r="BK42" i="19"/>
  <c r="BG42" i="19"/>
  <c r="BC42" i="19"/>
  <c r="AY42" i="19"/>
  <c r="AU42" i="19"/>
  <c r="AQ42" i="19"/>
  <c r="AM42" i="19"/>
  <c r="AI42" i="19"/>
  <c r="AE42" i="19"/>
  <c r="AA42" i="19"/>
  <c r="W42" i="19"/>
  <c r="S42" i="19"/>
  <c r="O42" i="19"/>
  <c r="BJ42" i="19"/>
  <c r="BF42" i="19"/>
  <c r="BB42" i="19"/>
  <c r="AX42" i="19"/>
  <c r="AT42" i="19"/>
  <c r="AP42" i="19"/>
  <c r="AL42" i="19"/>
  <c r="AH42" i="19"/>
  <c r="AD42" i="19"/>
  <c r="Z42" i="19"/>
  <c r="V42" i="19"/>
  <c r="R42" i="19"/>
  <c r="N42" i="19"/>
  <c r="BA42" i="19"/>
  <c r="AK42" i="19"/>
  <c r="U42" i="19"/>
  <c r="AW42" i="19"/>
  <c r="AG42" i="19"/>
  <c r="Q42" i="19"/>
  <c r="BI42" i="19"/>
  <c r="AS42" i="19"/>
  <c r="AC42" i="19"/>
  <c r="M42" i="19"/>
  <c r="Y42" i="19"/>
  <c r="BE42" i="19"/>
  <c r="AO42" i="19"/>
  <c r="BK46" i="19"/>
  <c r="BG46" i="19"/>
  <c r="BC46" i="19"/>
  <c r="AY46" i="19"/>
  <c r="AU46" i="19"/>
  <c r="AQ46" i="19"/>
  <c r="AM46" i="19"/>
  <c r="AI46" i="19"/>
  <c r="AE46" i="19"/>
  <c r="AA46" i="19"/>
  <c r="W46" i="19"/>
  <c r="S46" i="19"/>
  <c r="O46" i="19"/>
  <c r="BJ46" i="19"/>
  <c r="BF46" i="19"/>
  <c r="BB46" i="19"/>
  <c r="AX46" i="19"/>
  <c r="AT46" i="19"/>
  <c r="AP46" i="19"/>
  <c r="AL46" i="19"/>
  <c r="AH46" i="19"/>
  <c r="AD46" i="19"/>
  <c r="Z46" i="19"/>
  <c r="V46" i="19"/>
  <c r="R46" i="19"/>
  <c r="N46" i="19"/>
  <c r="BI46" i="19"/>
  <c r="BE46" i="19"/>
  <c r="BA46" i="19"/>
  <c r="AW46" i="19"/>
  <c r="AS46" i="19"/>
  <c r="AO46" i="19"/>
  <c r="AK46" i="19"/>
  <c r="AG46" i="19"/>
  <c r="AC46" i="19"/>
  <c r="Y46" i="19"/>
  <c r="U46" i="19"/>
  <c r="Q46" i="19"/>
  <c r="M46" i="19"/>
  <c r="BD46" i="19"/>
  <c r="AN46" i="19"/>
  <c r="X46" i="19"/>
  <c r="AZ46" i="19"/>
  <c r="AJ46" i="19"/>
  <c r="T46" i="19"/>
  <c r="AV46" i="19"/>
  <c r="AF46" i="19"/>
  <c r="P46" i="19"/>
  <c r="AR46" i="19"/>
  <c r="AB46" i="19"/>
  <c r="L46" i="19"/>
  <c r="BH46" i="19"/>
  <c r="BJ12" i="19"/>
  <c r="BF12" i="19"/>
  <c r="BB12" i="19"/>
  <c r="AX12" i="19"/>
  <c r="AT12" i="19"/>
  <c r="AP12" i="19"/>
  <c r="AL12" i="19"/>
  <c r="AH12" i="19"/>
  <c r="AD12" i="19"/>
  <c r="Z12" i="19"/>
  <c r="V12" i="19"/>
  <c r="R12" i="19"/>
  <c r="N12" i="19"/>
  <c r="BI12" i="19"/>
  <c r="BE12" i="19"/>
  <c r="BA12" i="19"/>
  <c r="AW12" i="19"/>
  <c r="AS12" i="19"/>
  <c r="AO12" i="19"/>
  <c r="AK12" i="19"/>
  <c r="AG12" i="19"/>
  <c r="AC12" i="19"/>
  <c r="Y12" i="19"/>
  <c r="U12" i="19"/>
  <c r="Q12" i="19"/>
  <c r="M12" i="19"/>
  <c r="BH12" i="19"/>
  <c r="BD12" i="19"/>
  <c r="AZ12" i="19"/>
  <c r="AV12" i="19"/>
  <c r="AR12" i="19"/>
  <c r="AN12" i="19"/>
  <c r="AJ12" i="19"/>
  <c r="AF12" i="19"/>
  <c r="AB12" i="19"/>
  <c r="X12" i="19"/>
  <c r="T12" i="19"/>
  <c r="P12" i="19"/>
  <c r="L12" i="19"/>
  <c r="BC12" i="19"/>
  <c r="AM12" i="19"/>
  <c r="W12" i="19"/>
  <c r="AQ12" i="19"/>
  <c r="AY12" i="19"/>
  <c r="AI12" i="19"/>
  <c r="S12" i="19"/>
  <c r="BG12" i="19"/>
  <c r="BK12" i="19"/>
  <c r="AU12" i="19"/>
  <c r="AE12" i="19"/>
  <c r="O12" i="19"/>
  <c r="AA12" i="19"/>
  <c r="BI17" i="19"/>
  <c r="BE17" i="19"/>
  <c r="BA17" i="19"/>
  <c r="AW17" i="19"/>
  <c r="AS17" i="19"/>
  <c r="AO17" i="19"/>
  <c r="AK17" i="19"/>
  <c r="AG17" i="19"/>
  <c r="AC17" i="19"/>
  <c r="Y17" i="19"/>
  <c r="U17" i="19"/>
  <c r="Q17" i="19"/>
  <c r="M17" i="19"/>
  <c r="BH17" i="19"/>
  <c r="BD17" i="19"/>
  <c r="AZ17" i="19"/>
  <c r="AV17" i="19"/>
  <c r="AR17" i="19"/>
  <c r="AN17" i="19"/>
  <c r="AJ17" i="19"/>
  <c r="AF17" i="19"/>
  <c r="AB17" i="19"/>
  <c r="X17" i="19"/>
  <c r="T17" i="19"/>
  <c r="P17" i="19"/>
  <c r="L17" i="19"/>
  <c r="BK17" i="19"/>
  <c r="BG17" i="19"/>
  <c r="BC17" i="19"/>
  <c r="AY17" i="19"/>
  <c r="AU17" i="19"/>
  <c r="AQ17" i="19"/>
  <c r="AM17" i="19"/>
  <c r="AI17" i="19"/>
  <c r="AE17" i="19"/>
  <c r="AA17" i="19"/>
  <c r="W17" i="19"/>
  <c r="S17" i="19"/>
  <c r="O17" i="19"/>
  <c r="AX17" i="19"/>
  <c r="AH17" i="19"/>
  <c r="R17" i="19"/>
  <c r="BB17" i="19"/>
  <c r="BJ17" i="19"/>
  <c r="AT17" i="19"/>
  <c r="AD17" i="19"/>
  <c r="N17" i="19"/>
  <c r="BF17" i="19"/>
  <c r="AP17" i="19"/>
  <c r="Z17" i="19"/>
  <c r="AL17" i="19"/>
  <c r="V17" i="19"/>
  <c r="BK45" i="19"/>
  <c r="BG45" i="19"/>
  <c r="BC45" i="19"/>
  <c r="AY45" i="19"/>
  <c r="AU45" i="19"/>
  <c r="AQ45" i="19"/>
  <c r="AM45" i="19"/>
  <c r="AI45" i="19"/>
  <c r="AE45" i="19"/>
  <c r="AA45" i="19"/>
  <c r="W45" i="19"/>
  <c r="S45" i="19"/>
  <c r="O45" i="19"/>
  <c r="BJ45" i="19"/>
  <c r="BF45" i="19"/>
  <c r="BB45" i="19"/>
  <c r="AX45" i="19"/>
  <c r="AT45" i="19"/>
  <c r="AP45" i="19"/>
  <c r="AL45" i="19"/>
  <c r="AH45" i="19"/>
  <c r="AD45" i="19"/>
  <c r="Z45" i="19"/>
  <c r="V45" i="19"/>
  <c r="R45" i="19"/>
  <c r="N45" i="19"/>
  <c r="BI45" i="19"/>
  <c r="BE45" i="19"/>
  <c r="BA45" i="19"/>
  <c r="AW45" i="19"/>
  <c r="AS45" i="19"/>
  <c r="AO45" i="19"/>
  <c r="AK45" i="19"/>
  <c r="AG45" i="19"/>
  <c r="AC45" i="19"/>
  <c r="Y45" i="19"/>
  <c r="U45" i="19"/>
  <c r="Q45" i="19"/>
  <c r="M45" i="19"/>
  <c r="AV45" i="19"/>
  <c r="AF45" i="19"/>
  <c r="P45" i="19"/>
  <c r="BH45" i="19"/>
  <c r="AR45" i="19"/>
  <c r="AB45" i="19"/>
  <c r="L45" i="19"/>
  <c r="BD45" i="19"/>
  <c r="AN45" i="19"/>
  <c r="X45" i="19"/>
  <c r="AJ45" i="19"/>
  <c r="T45" i="19"/>
  <c r="AZ45" i="19"/>
  <c r="BI8" i="19"/>
  <c r="BE8" i="19"/>
  <c r="BA8" i="19"/>
  <c r="AW8" i="19"/>
  <c r="AS8" i="19"/>
  <c r="AO8" i="19"/>
  <c r="AK8" i="19"/>
  <c r="AG8" i="19"/>
  <c r="AC8" i="19"/>
  <c r="Y8" i="19"/>
  <c r="U8" i="19"/>
  <c r="Q8" i="19"/>
  <c r="M8" i="19"/>
  <c r="BH8" i="19"/>
  <c r="BD8" i="19"/>
  <c r="AZ8" i="19"/>
  <c r="AV8" i="19"/>
  <c r="AR8" i="19"/>
  <c r="AN8" i="19"/>
  <c r="AJ8" i="19"/>
  <c r="AF8" i="19"/>
  <c r="AB8" i="19"/>
  <c r="X8" i="19"/>
  <c r="T8" i="19"/>
  <c r="P8" i="19"/>
  <c r="L8" i="19"/>
  <c r="BK8" i="19"/>
  <c r="BG8" i="19"/>
  <c r="BC8" i="19"/>
  <c r="AY8" i="19"/>
  <c r="AU8" i="19"/>
  <c r="AQ8" i="19"/>
  <c r="AM8" i="19"/>
  <c r="AI8" i="19"/>
  <c r="AE8" i="19"/>
  <c r="AA8" i="19"/>
  <c r="W8" i="19"/>
  <c r="S8" i="19"/>
  <c r="O8" i="19"/>
  <c r="BF8" i="19"/>
  <c r="AP8" i="19"/>
  <c r="Z8" i="19"/>
  <c r="AH8" i="19"/>
  <c r="AT8" i="19"/>
  <c r="BB8" i="19"/>
  <c r="AL8" i="19"/>
  <c r="V8" i="19"/>
  <c r="R8" i="19"/>
  <c r="BJ8" i="19"/>
  <c r="N8" i="19"/>
  <c r="AX8" i="19"/>
  <c r="AD8" i="19"/>
  <c r="BK23" i="19"/>
  <c r="BG23" i="19"/>
  <c r="BC23" i="19"/>
  <c r="AY23" i="19"/>
  <c r="AU23" i="19"/>
  <c r="AQ23" i="19"/>
  <c r="AM23" i="19"/>
  <c r="AI23" i="19"/>
  <c r="AE23" i="19"/>
  <c r="AA23" i="19"/>
  <c r="W23" i="19"/>
  <c r="S23" i="19"/>
  <c r="O23" i="19"/>
  <c r="BJ23" i="19"/>
  <c r="BF23" i="19"/>
  <c r="BB23" i="19"/>
  <c r="AX23" i="19"/>
  <c r="AT23" i="19"/>
  <c r="AP23" i="19"/>
  <c r="AL23" i="19"/>
  <c r="AH23" i="19"/>
  <c r="AD23" i="19"/>
  <c r="Z23" i="19"/>
  <c r="V23" i="19"/>
  <c r="R23" i="19"/>
  <c r="N23" i="19"/>
  <c r="BI23" i="19"/>
  <c r="BE23" i="19"/>
  <c r="BA23" i="19"/>
  <c r="AW23" i="19"/>
  <c r="AS23" i="19"/>
  <c r="AO23" i="19"/>
  <c r="AK23" i="19"/>
  <c r="AG23" i="19"/>
  <c r="AC23" i="19"/>
  <c r="Y23" i="19"/>
  <c r="AV23" i="19"/>
  <c r="AF23" i="19"/>
  <c r="T23" i="19"/>
  <c r="L23" i="19"/>
  <c r="BH23" i="19"/>
  <c r="AR23" i="19"/>
  <c r="AB23" i="19"/>
  <c r="Q23" i="19"/>
  <c r="BD23" i="19"/>
  <c r="AN23" i="19"/>
  <c r="X23" i="19"/>
  <c r="P23" i="19"/>
  <c r="AZ23" i="19"/>
  <c r="AJ23" i="19"/>
  <c r="U23" i="19"/>
  <c r="M23" i="19"/>
  <c r="BI10" i="19"/>
  <c r="BE10" i="19"/>
  <c r="BA10" i="19"/>
  <c r="AW10" i="19"/>
  <c r="AS10" i="19"/>
  <c r="AO10" i="19"/>
  <c r="AK10" i="19"/>
  <c r="AG10" i="19"/>
  <c r="AC10" i="19"/>
  <c r="Y10" i="19"/>
  <c r="U10" i="19"/>
  <c r="Q10" i="19"/>
  <c r="M10" i="19"/>
  <c r="BH10" i="19"/>
  <c r="BD10" i="19"/>
  <c r="AZ10" i="19"/>
  <c r="AV10" i="19"/>
  <c r="AR10" i="19"/>
  <c r="AN10" i="19"/>
  <c r="AJ10" i="19"/>
  <c r="AF10" i="19"/>
  <c r="AB10" i="19"/>
  <c r="X10" i="19"/>
  <c r="T10" i="19"/>
  <c r="P10" i="19"/>
  <c r="L10" i="19"/>
  <c r="BK10" i="19"/>
  <c r="BG10" i="19"/>
  <c r="BC10" i="19"/>
  <c r="AY10" i="19"/>
  <c r="AU10" i="19"/>
  <c r="AQ10" i="19"/>
  <c r="AM10" i="19"/>
  <c r="AI10" i="19"/>
  <c r="AE10" i="19"/>
  <c r="AA10" i="19"/>
  <c r="W10" i="19"/>
  <c r="S10" i="19"/>
  <c r="O10" i="19"/>
  <c r="AX10" i="19"/>
  <c r="AH10" i="19"/>
  <c r="R10" i="19"/>
  <c r="AL10" i="19"/>
  <c r="BJ10" i="19"/>
  <c r="AT10" i="19"/>
  <c r="AD10" i="19"/>
  <c r="N10" i="19"/>
  <c r="BB10" i="19"/>
  <c r="BF10" i="19"/>
  <c r="AP10" i="19"/>
  <c r="Z10" i="19"/>
  <c r="V10" i="19"/>
  <c r="BK5" i="19"/>
  <c r="BG5" i="19"/>
  <c r="BC5" i="19"/>
  <c r="AY5" i="19"/>
  <c r="AU5" i="19"/>
  <c r="AQ5" i="19"/>
  <c r="AM5" i="19"/>
  <c r="AI5" i="19"/>
  <c r="AE5" i="19"/>
  <c r="AA5" i="19"/>
  <c r="W5" i="19"/>
  <c r="S5" i="19"/>
  <c r="O5" i="19"/>
  <c r="AX5" i="19"/>
  <c r="AP5" i="19"/>
  <c r="AD5" i="19"/>
  <c r="V5" i="19"/>
  <c r="N5" i="19"/>
  <c r="BJ5" i="19"/>
  <c r="BF5" i="19"/>
  <c r="BB5" i="19"/>
  <c r="AT5" i="19"/>
  <c r="AL5" i="19"/>
  <c r="AH5" i="19"/>
  <c r="Z5" i="19"/>
  <c r="R5" i="19"/>
  <c r="BI5" i="19"/>
  <c r="BE5" i="19"/>
  <c r="BA5" i="19"/>
  <c r="AW5" i="19"/>
  <c r="AS5" i="19"/>
  <c r="AO5" i="19"/>
  <c r="AK5" i="19"/>
  <c r="AG5" i="19"/>
  <c r="AC5" i="19"/>
  <c r="Y5" i="19"/>
  <c r="U5" i="19"/>
  <c r="Q5" i="19"/>
  <c r="M5" i="19"/>
  <c r="BD5" i="19"/>
  <c r="AN5" i="19"/>
  <c r="X5" i="19"/>
  <c r="AV5" i="19"/>
  <c r="AF5" i="19"/>
  <c r="BH5" i="19"/>
  <c r="L5" i="19"/>
  <c r="AZ5" i="19"/>
  <c r="AJ5" i="19"/>
  <c r="T5" i="19"/>
  <c r="AB5" i="19"/>
  <c r="P5" i="19"/>
  <c r="AR5" i="19"/>
  <c r="BI15" i="19"/>
  <c r="BE15" i="19"/>
  <c r="BA15" i="19"/>
  <c r="AW15" i="19"/>
  <c r="AS15" i="19"/>
  <c r="AO15" i="19"/>
  <c r="AK15" i="19"/>
  <c r="AG15" i="19"/>
  <c r="AC15" i="19"/>
  <c r="Y15" i="19"/>
  <c r="U15" i="19"/>
  <c r="Q15" i="19"/>
  <c r="M15" i="19"/>
  <c r="BH15" i="19"/>
  <c r="BD15" i="19"/>
  <c r="AZ15" i="19"/>
  <c r="AV15" i="19"/>
  <c r="AR15" i="19"/>
  <c r="AN15" i="19"/>
  <c r="AJ15" i="19"/>
  <c r="AF15" i="19"/>
  <c r="AB15" i="19"/>
  <c r="X15" i="19"/>
  <c r="T15" i="19"/>
  <c r="P15" i="19"/>
  <c r="L15" i="19"/>
  <c r="BK15" i="19"/>
  <c r="BG15" i="19"/>
  <c r="BC15" i="19"/>
  <c r="AY15" i="19"/>
  <c r="AU15" i="19"/>
  <c r="AQ15" i="19"/>
  <c r="AM15" i="19"/>
  <c r="AI15" i="19"/>
  <c r="AE15" i="19"/>
  <c r="AA15" i="19"/>
  <c r="W15" i="19"/>
  <c r="S15" i="19"/>
  <c r="O15" i="19"/>
  <c r="AX15" i="19"/>
  <c r="AH15" i="19"/>
  <c r="R15" i="19"/>
  <c r="BJ15" i="19"/>
  <c r="AT15" i="19"/>
  <c r="AD15" i="19"/>
  <c r="N15" i="19"/>
  <c r="BF15" i="19"/>
  <c r="AP15" i="19"/>
  <c r="Z15" i="19"/>
  <c r="AL15" i="19"/>
  <c r="V15" i="19"/>
  <c r="BB15" i="19"/>
  <c r="BI19" i="19"/>
  <c r="BE19" i="19"/>
  <c r="BA19" i="19"/>
  <c r="AW19" i="19"/>
  <c r="AS19" i="19"/>
  <c r="AO19" i="19"/>
  <c r="AK19" i="19"/>
  <c r="AG19" i="19"/>
  <c r="AC19" i="19"/>
  <c r="Y19" i="19"/>
  <c r="U19" i="19"/>
  <c r="Q19" i="19"/>
  <c r="M19" i="19"/>
  <c r="BH19" i="19"/>
  <c r="BD19" i="19"/>
  <c r="AZ19" i="19"/>
  <c r="AV19" i="19"/>
  <c r="AR19" i="19"/>
  <c r="AN19" i="19"/>
  <c r="AJ19" i="19"/>
  <c r="AF19" i="19"/>
  <c r="AB19" i="19"/>
  <c r="X19" i="19"/>
  <c r="T19" i="19"/>
  <c r="P19" i="19"/>
  <c r="L19" i="19"/>
  <c r="BK19" i="19"/>
  <c r="BG19" i="19"/>
  <c r="BC19" i="19"/>
  <c r="AY19" i="19"/>
  <c r="AU19" i="19"/>
  <c r="AQ19" i="19"/>
  <c r="AM19" i="19"/>
  <c r="AI19" i="19"/>
  <c r="AE19" i="19"/>
  <c r="AA19" i="19"/>
  <c r="W19" i="19"/>
  <c r="S19" i="19"/>
  <c r="O19" i="19"/>
  <c r="AX19" i="19"/>
  <c r="AH19" i="19"/>
  <c r="R19" i="19"/>
  <c r="AL19" i="19"/>
  <c r="BJ19" i="19"/>
  <c r="AT19" i="19"/>
  <c r="AD19" i="19"/>
  <c r="N19" i="19"/>
  <c r="BF19" i="19"/>
  <c r="AP19" i="19"/>
  <c r="Z19" i="19"/>
  <c r="BB19" i="19"/>
  <c r="V19" i="19"/>
  <c r="BK24" i="19"/>
  <c r="BG24" i="19"/>
  <c r="BC24" i="19"/>
  <c r="AY24" i="19"/>
  <c r="AU24" i="19"/>
  <c r="AQ24" i="19"/>
  <c r="AM24" i="19"/>
  <c r="AI24" i="19"/>
  <c r="AE24" i="19"/>
  <c r="AA24" i="19"/>
  <c r="W24" i="19"/>
  <c r="S24" i="19"/>
  <c r="O24" i="19"/>
  <c r="BJ24" i="19"/>
  <c r="BF24" i="19"/>
  <c r="BB24" i="19"/>
  <c r="AX24" i="19"/>
  <c r="AT24" i="19"/>
  <c r="AP24" i="19"/>
  <c r="AL24" i="19"/>
  <c r="AH24" i="19"/>
  <c r="AD24" i="19"/>
  <c r="Z24" i="19"/>
  <c r="V24" i="19"/>
  <c r="R24" i="19"/>
  <c r="N24" i="19"/>
  <c r="BI24" i="19"/>
  <c r="BE24" i="19"/>
  <c r="BA24" i="19"/>
  <c r="AW24" i="19"/>
  <c r="AS24" i="19"/>
  <c r="AO24" i="19"/>
  <c r="AK24" i="19"/>
  <c r="AG24" i="19"/>
  <c r="AC24" i="19"/>
  <c r="Y24" i="19"/>
  <c r="U24" i="19"/>
  <c r="Q24" i="19"/>
  <c r="M24" i="19"/>
  <c r="BD24" i="19"/>
  <c r="AN24" i="19"/>
  <c r="X24" i="19"/>
  <c r="AZ24" i="19"/>
  <c r="AJ24" i="19"/>
  <c r="T24" i="19"/>
  <c r="AV24" i="19"/>
  <c r="AF24" i="19"/>
  <c r="P24" i="19"/>
  <c r="BH24" i="19"/>
  <c r="L24" i="19"/>
  <c r="AR24" i="19"/>
  <c r="AB24" i="19"/>
  <c r="BK28" i="19"/>
  <c r="BG28" i="19"/>
  <c r="BC28" i="19"/>
  <c r="AY28" i="19"/>
  <c r="AU28" i="19"/>
  <c r="AQ28" i="19"/>
  <c r="AM28" i="19"/>
  <c r="AI28" i="19"/>
  <c r="AE28" i="19"/>
  <c r="AA28" i="19"/>
  <c r="W28" i="19"/>
  <c r="S28" i="19"/>
  <c r="O28" i="19"/>
  <c r="BJ28" i="19"/>
  <c r="BF28" i="19"/>
  <c r="BB28" i="19"/>
  <c r="AX28" i="19"/>
  <c r="AT28" i="19"/>
  <c r="AP28" i="19"/>
  <c r="AL28" i="19"/>
  <c r="AH28" i="19"/>
  <c r="AD28" i="19"/>
  <c r="Z28" i="19"/>
  <c r="V28" i="19"/>
  <c r="R28" i="19"/>
  <c r="N28" i="19"/>
  <c r="BI28" i="19"/>
  <c r="BE28" i="19"/>
  <c r="BA28" i="19"/>
  <c r="AW28" i="19"/>
  <c r="AS28" i="19"/>
  <c r="AO28" i="19"/>
  <c r="AK28" i="19"/>
  <c r="AG28" i="19"/>
  <c r="AC28" i="19"/>
  <c r="Y28" i="19"/>
  <c r="U28" i="19"/>
  <c r="Q28" i="19"/>
  <c r="M28" i="19"/>
  <c r="BD28" i="19"/>
  <c r="AN28" i="19"/>
  <c r="X28" i="19"/>
  <c r="AZ28" i="19"/>
  <c r="AJ28" i="19"/>
  <c r="T28" i="19"/>
  <c r="AV28" i="19"/>
  <c r="AF28" i="19"/>
  <c r="P28" i="19"/>
  <c r="AB28" i="19"/>
  <c r="AR28" i="19"/>
  <c r="L28" i="19"/>
  <c r="BH28" i="19"/>
  <c r="BK35" i="19"/>
  <c r="BG35" i="19"/>
  <c r="BC35" i="19"/>
  <c r="AY35" i="19"/>
  <c r="AU35" i="19"/>
  <c r="AQ35" i="19"/>
  <c r="AM35" i="19"/>
  <c r="AI35" i="19"/>
  <c r="AE35" i="19"/>
  <c r="AA35" i="19"/>
  <c r="W35" i="19"/>
  <c r="S35" i="19"/>
  <c r="O35" i="19"/>
  <c r="BJ35" i="19"/>
  <c r="BF35" i="19"/>
  <c r="BB35" i="19"/>
  <c r="AX35" i="19"/>
  <c r="AT35" i="19"/>
  <c r="AP35" i="19"/>
  <c r="AL35" i="19"/>
  <c r="AH35" i="19"/>
  <c r="AD35" i="19"/>
  <c r="Z35" i="19"/>
  <c r="V35" i="19"/>
  <c r="R35" i="19"/>
  <c r="N35" i="19"/>
  <c r="BI35" i="19"/>
  <c r="BE35" i="19"/>
  <c r="BA35" i="19"/>
  <c r="AW35" i="19"/>
  <c r="AS35" i="19"/>
  <c r="AO35" i="19"/>
  <c r="AK35" i="19"/>
  <c r="AG35" i="19"/>
  <c r="AC35" i="19"/>
  <c r="Y35" i="19"/>
  <c r="U35" i="19"/>
  <c r="Q35" i="19"/>
  <c r="M35" i="19"/>
  <c r="BH35" i="19"/>
  <c r="AR35" i="19"/>
  <c r="AB35" i="19"/>
  <c r="L35" i="19"/>
  <c r="BD35" i="19"/>
  <c r="AN35" i="19"/>
  <c r="X35" i="19"/>
  <c r="AZ35" i="19"/>
  <c r="AJ35" i="19"/>
  <c r="T35" i="19"/>
  <c r="AF35" i="19"/>
  <c r="P35" i="19"/>
  <c r="AV35" i="19"/>
  <c r="BH39" i="19"/>
  <c r="BD39" i="19"/>
  <c r="AZ39" i="19"/>
  <c r="AV39" i="19"/>
  <c r="AR39" i="19"/>
  <c r="AN39" i="19"/>
  <c r="AJ39" i="19"/>
  <c r="AF39" i="19"/>
  <c r="AB39" i="19"/>
  <c r="X39" i="19"/>
  <c r="T39" i="19"/>
  <c r="P39" i="19"/>
  <c r="L39" i="19"/>
  <c r="BK39" i="19"/>
  <c r="BG39" i="19"/>
  <c r="BC39" i="19"/>
  <c r="AY39" i="19"/>
  <c r="AU39" i="19"/>
  <c r="AQ39" i="19"/>
  <c r="AM39" i="19"/>
  <c r="AI39" i="19"/>
  <c r="AE39" i="19"/>
  <c r="AA39" i="19"/>
  <c r="W39" i="19"/>
  <c r="S39" i="19"/>
  <c r="O39" i="19"/>
  <c r="BJ39" i="19"/>
  <c r="BF39" i="19"/>
  <c r="BB39" i="19"/>
  <c r="AX39" i="19"/>
  <c r="AT39" i="19"/>
  <c r="AP39" i="19"/>
  <c r="AL39" i="19"/>
  <c r="AH39" i="19"/>
  <c r="AD39" i="19"/>
  <c r="Z39" i="19"/>
  <c r="V39" i="19"/>
  <c r="R39" i="19"/>
  <c r="N39" i="19"/>
  <c r="BI39" i="19"/>
  <c r="AS39" i="19"/>
  <c r="AC39" i="19"/>
  <c r="M39" i="19"/>
  <c r="BE39" i="19"/>
  <c r="AO39" i="19"/>
  <c r="Y39" i="19"/>
  <c r="BA39" i="19"/>
  <c r="AK39" i="19"/>
  <c r="U39" i="19"/>
  <c r="AW39" i="19"/>
  <c r="AG39" i="19"/>
  <c r="Q39" i="19"/>
  <c r="BK43" i="19"/>
  <c r="BG43" i="19"/>
  <c r="BC43" i="19"/>
  <c r="AY43" i="19"/>
  <c r="AU43" i="19"/>
  <c r="AQ43" i="19"/>
  <c r="AM43" i="19"/>
  <c r="AI43" i="19"/>
  <c r="AE43" i="19"/>
  <c r="AA43" i="19"/>
  <c r="W43" i="19"/>
  <c r="S43" i="19"/>
  <c r="BJ43" i="19"/>
  <c r="BF43" i="19"/>
  <c r="BB43" i="19"/>
  <c r="AX43" i="19"/>
  <c r="AT43" i="19"/>
  <c r="AP43" i="19"/>
  <c r="BI43" i="19"/>
  <c r="BE43" i="19"/>
  <c r="BA43" i="19"/>
  <c r="AW43" i="19"/>
  <c r="AS43" i="19"/>
  <c r="AO43" i="19"/>
  <c r="AV43" i="19"/>
  <c r="AK43" i="19"/>
  <c r="AF43" i="19"/>
  <c r="Z43" i="19"/>
  <c r="U43" i="19"/>
  <c r="P43" i="19"/>
  <c r="L43" i="19"/>
  <c r="BH43" i="19"/>
  <c r="AR43" i="19"/>
  <c r="AJ43" i="19"/>
  <c r="AD43" i="19"/>
  <c r="Y43" i="19"/>
  <c r="T43" i="19"/>
  <c r="O43" i="19"/>
  <c r="BD43" i="19"/>
  <c r="AN43" i="19"/>
  <c r="AH43" i="19"/>
  <c r="AC43" i="19"/>
  <c r="X43" i="19"/>
  <c r="R43" i="19"/>
  <c r="N43" i="19"/>
  <c r="AG43" i="19"/>
  <c r="M43" i="19"/>
  <c r="AB43" i="19"/>
  <c r="AZ43" i="19"/>
  <c r="V43" i="19"/>
  <c r="AL43" i="19"/>
  <c r="Q43" i="19"/>
  <c r="BK47" i="19"/>
  <c r="BG47" i="19"/>
  <c r="BC47" i="19"/>
  <c r="AY47" i="19"/>
  <c r="AU47" i="19"/>
  <c r="AQ47" i="19"/>
  <c r="AM47" i="19"/>
  <c r="AI47" i="19"/>
  <c r="AE47" i="19"/>
  <c r="AA47" i="19"/>
  <c r="W47" i="19"/>
  <c r="S47" i="19"/>
  <c r="O47" i="19"/>
  <c r="BJ47" i="19"/>
  <c r="BF47" i="19"/>
  <c r="BB47" i="19"/>
  <c r="AX47" i="19"/>
  <c r="AT47" i="19"/>
  <c r="AP47" i="19"/>
  <c r="AL47" i="19"/>
  <c r="AH47" i="19"/>
  <c r="AD47" i="19"/>
  <c r="Z47" i="19"/>
  <c r="V47" i="19"/>
  <c r="R47" i="19"/>
  <c r="N47" i="19"/>
  <c r="BI47" i="19"/>
  <c r="BE47" i="19"/>
  <c r="BA47" i="19"/>
  <c r="AW47" i="19"/>
  <c r="AS47" i="19"/>
  <c r="AO47" i="19"/>
  <c r="AK47" i="19"/>
  <c r="AG47" i="19"/>
  <c r="AC47" i="19"/>
  <c r="Y47" i="19"/>
  <c r="U47" i="19"/>
  <c r="Q47" i="19"/>
  <c r="M47" i="19"/>
  <c r="AV47" i="19"/>
  <c r="AF47" i="19"/>
  <c r="P47" i="19"/>
  <c r="BH47" i="19"/>
  <c r="AR47" i="19"/>
  <c r="AB47" i="19"/>
  <c r="L47" i="19"/>
  <c r="BD47" i="19"/>
  <c r="AN47" i="19"/>
  <c r="X47" i="19"/>
  <c r="AZ47" i="19"/>
  <c r="AJ47" i="19"/>
  <c r="T47" i="19"/>
  <c r="BK7" i="19"/>
  <c r="BG7" i="19"/>
  <c r="BC7" i="19"/>
  <c r="AY7" i="19"/>
  <c r="AU7" i="19"/>
  <c r="AQ7" i="19"/>
  <c r="AM7" i="19"/>
  <c r="AI7" i="19"/>
  <c r="AE7" i="19"/>
  <c r="AA7" i="19"/>
  <c r="W7" i="19"/>
  <c r="S7" i="19"/>
  <c r="O7" i="19"/>
  <c r="BJ7" i="19"/>
  <c r="BF7" i="19"/>
  <c r="BB7" i="19"/>
  <c r="AX7" i="19"/>
  <c r="AT7" i="19"/>
  <c r="AP7" i="19"/>
  <c r="AL7" i="19"/>
  <c r="AH7" i="19"/>
  <c r="AD7" i="19"/>
  <c r="Z7" i="19"/>
  <c r="V7" i="19"/>
  <c r="R7" i="19"/>
  <c r="N7" i="19"/>
  <c r="BI7" i="19"/>
  <c r="BE7" i="19"/>
  <c r="BA7" i="19"/>
  <c r="AW7" i="19"/>
  <c r="AS7" i="19"/>
  <c r="AO7" i="19"/>
  <c r="AK7" i="19"/>
  <c r="AG7" i="19"/>
  <c r="AC7" i="19"/>
  <c r="Y7" i="19"/>
  <c r="U7" i="19"/>
  <c r="Q7" i="19"/>
  <c r="M7" i="19"/>
  <c r="BD7" i="19"/>
  <c r="AN7" i="19"/>
  <c r="X7" i="19"/>
  <c r="AV7" i="19"/>
  <c r="P7" i="19"/>
  <c r="BH7" i="19"/>
  <c r="L7" i="19"/>
  <c r="AZ7" i="19"/>
  <c r="AJ7" i="19"/>
  <c r="T7" i="19"/>
  <c r="AF7" i="19"/>
  <c r="AB7" i="19"/>
  <c r="AR7" i="19"/>
  <c r="BK26" i="19"/>
  <c r="BG26" i="19"/>
  <c r="BC26" i="19"/>
  <c r="AY26" i="19"/>
  <c r="AU26" i="19"/>
  <c r="AQ26" i="19"/>
  <c r="AM26" i="19"/>
  <c r="AI26" i="19"/>
  <c r="AE26" i="19"/>
  <c r="AA26" i="19"/>
  <c r="W26" i="19"/>
  <c r="S26" i="19"/>
  <c r="O26" i="19"/>
  <c r="BJ26" i="19"/>
  <c r="BF26" i="19"/>
  <c r="BB26" i="19"/>
  <c r="AX26" i="19"/>
  <c r="AT26" i="19"/>
  <c r="AP26" i="19"/>
  <c r="AL26" i="19"/>
  <c r="AH26" i="19"/>
  <c r="AD26" i="19"/>
  <c r="Z26" i="19"/>
  <c r="V26" i="19"/>
  <c r="R26" i="19"/>
  <c r="N26" i="19"/>
  <c r="BI26" i="19"/>
  <c r="BE26" i="19"/>
  <c r="BA26" i="19"/>
  <c r="AW26" i="19"/>
  <c r="AS26" i="19"/>
  <c r="AO26" i="19"/>
  <c r="AK26" i="19"/>
  <c r="AG26" i="19"/>
  <c r="AC26" i="19"/>
  <c r="Y26" i="19"/>
  <c r="U26" i="19"/>
  <c r="Q26" i="19"/>
  <c r="M26" i="19"/>
  <c r="BD26" i="19"/>
  <c r="AN26" i="19"/>
  <c r="X26" i="19"/>
  <c r="AZ26" i="19"/>
  <c r="AJ26" i="19"/>
  <c r="T26" i="19"/>
  <c r="AV26" i="19"/>
  <c r="AF26" i="19"/>
  <c r="P26" i="19"/>
  <c r="L26" i="19"/>
  <c r="AB26" i="19"/>
  <c r="BH26" i="19"/>
  <c r="AR26" i="19"/>
  <c r="BK37" i="19"/>
  <c r="BG37" i="19"/>
  <c r="BC37" i="19"/>
  <c r="AY37" i="19"/>
  <c r="AU37" i="19"/>
  <c r="AQ37" i="19"/>
  <c r="AM37" i="19"/>
  <c r="AI37" i="19"/>
  <c r="AE37" i="19"/>
  <c r="AA37" i="19"/>
  <c r="W37" i="19"/>
  <c r="S37" i="19"/>
  <c r="O37" i="19"/>
  <c r="BJ37" i="19"/>
  <c r="BF37" i="19"/>
  <c r="BB37" i="19"/>
  <c r="AX37" i="19"/>
  <c r="AT37" i="19"/>
  <c r="AP37" i="19"/>
  <c r="AL37" i="19"/>
  <c r="AH37" i="19"/>
  <c r="AD37" i="19"/>
  <c r="Z37" i="19"/>
  <c r="V37" i="19"/>
  <c r="R37" i="19"/>
  <c r="N37" i="19"/>
  <c r="BI37" i="19"/>
  <c r="BE37" i="19"/>
  <c r="BA37" i="19"/>
  <c r="AW37" i="19"/>
  <c r="AS37" i="19"/>
  <c r="AO37" i="19"/>
  <c r="AK37" i="19"/>
  <c r="AG37" i="19"/>
  <c r="AC37" i="19"/>
  <c r="Y37" i="19"/>
  <c r="U37" i="19"/>
  <c r="Q37" i="19"/>
  <c r="M37" i="19"/>
  <c r="BH37" i="19"/>
  <c r="AR37" i="19"/>
  <c r="AB37" i="19"/>
  <c r="L37" i="19"/>
  <c r="BD37" i="19"/>
  <c r="AN37" i="19"/>
  <c r="X37" i="19"/>
  <c r="AZ37" i="19"/>
  <c r="AJ37" i="19"/>
  <c r="T37" i="19"/>
  <c r="AV37" i="19"/>
  <c r="AF37" i="19"/>
  <c r="P37" i="19"/>
  <c r="BJ31" i="19"/>
  <c r="BF31" i="19"/>
  <c r="BB31" i="19"/>
  <c r="AX31" i="19"/>
  <c r="AT31" i="19"/>
  <c r="AP31" i="19"/>
  <c r="AL31" i="19"/>
  <c r="AH31" i="19"/>
  <c r="AD31" i="19"/>
  <c r="Z31" i="19"/>
  <c r="V31" i="19"/>
  <c r="R31" i="19"/>
  <c r="N31" i="19"/>
  <c r="BI31" i="19"/>
  <c r="BE31" i="19"/>
  <c r="BA31" i="19"/>
  <c r="AW31" i="19"/>
  <c r="AS31" i="19"/>
  <c r="AO31" i="19"/>
  <c r="AK31" i="19"/>
  <c r="AG31" i="19"/>
  <c r="AC31" i="19"/>
  <c r="Y31" i="19"/>
  <c r="U31" i="19"/>
  <c r="Q31" i="19"/>
  <c r="M31" i="19"/>
  <c r="BH31" i="19"/>
  <c r="BD31" i="19"/>
  <c r="AZ31" i="19"/>
  <c r="AV31" i="19"/>
  <c r="AR31" i="19"/>
  <c r="AN31" i="19"/>
  <c r="AJ31" i="19"/>
  <c r="AF31" i="19"/>
  <c r="AB31" i="19"/>
  <c r="X31" i="19"/>
  <c r="T31" i="19"/>
  <c r="P31" i="19"/>
  <c r="L31" i="19"/>
  <c r="BK31" i="19"/>
  <c r="AU31" i="19"/>
  <c r="AE31" i="19"/>
  <c r="O31" i="19"/>
  <c r="BG31" i="19"/>
  <c r="AQ31" i="19"/>
  <c r="AA31" i="19"/>
  <c r="BC31" i="19"/>
  <c r="AM31" i="19"/>
  <c r="W31" i="19"/>
  <c r="AY31" i="19"/>
  <c r="AI31" i="19"/>
  <c r="S31" i="19"/>
  <c r="BH11" i="19"/>
  <c r="BD11" i="19"/>
  <c r="AZ11" i="19"/>
  <c r="AV11" i="19"/>
  <c r="AR11" i="19"/>
  <c r="AN11" i="19"/>
  <c r="AJ11" i="19"/>
  <c r="AF11" i="19"/>
  <c r="AB11" i="19"/>
  <c r="X11" i="19"/>
  <c r="T11" i="19"/>
  <c r="P11" i="19"/>
  <c r="L11" i="19"/>
  <c r="BK11" i="19"/>
  <c r="BG11" i="19"/>
  <c r="BC11" i="19"/>
  <c r="AY11" i="19"/>
  <c r="AU11" i="19"/>
  <c r="AQ11" i="19"/>
  <c r="AM11" i="19"/>
  <c r="AI11" i="19"/>
  <c r="AE11" i="19"/>
  <c r="AA11" i="19"/>
  <c r="W11" i="19"/>
  <c r="S11" i="19"/>
  <c r="O11" i="19"/>
  <c r="BJ11" i="19"/>
  <c r="BF11" i="19"/>
  <c r="BB11" i="19"/>
  <c r="AX11" i="19"/>
  <c r="AT11" i="19"/>
  <c r="AP11" i="19"/>
  <c r="AL11" i="19"/>
  <c r="AH11" i="19"/>
  <c r="AD11" i="19"/>
  <c r="Z11" i="19"/>
  <c r="V11" i="19"/>
  <c r="R11" i="19"/>
  <c r="N11" i="19"/>
  <c r="BA11" i="19"/>
  <c r="AK11" i="19"/>
  <c r="U11" i="19"/>
  <c r="AO11" i="19"/>
  <c r="AW11" i="19"/>
  <c r="AG11" i="19"/>
  <c r="Q11" i="19"/>
  <c r="BE11" i="19"/>
  <c r="BI11" i="19"/>
  <c r="AS11" i="19"/>
  <c r="AC11" i="19"/>
  <c r="M11" i="19"/>
  <c r="Y11" i="19"/>
  <c r="BK6" i="19"/>
  <c r="BG6" i="19"/>
  <c r="BC6" i="19"/>
  <c r="AY6" i="19"/>
  <c r="AU6" i="19"/>
  <c r="AQ6" i="19"/>
  <c r="AM6" i="19"/>
  <c r="AI6" i="19"/>
  <c r="AE6" i="19"/>
  <c r="AA6" i="19"/>
  <c r="W6" i="19"/>
  <c r="S6" i="19"/>
  <c r="O6" i="19"/>
  <c r="BJ6" i="19"/>
  <c r="BF6" i="19"/>
  <c r="BB6" i="19"/>
  <c r="AX6" i="19"/>
  <c r="AT6" i="19"/>
  <c r="AP6" i="19"/>
  <c r="AL6" i="19"/>
  <c r="AH6" i="19"/>
  <c r="AD6" i="19"/>
  <c r="Z6" i="19"/>
  <c r="V6" i="19"/>
  <c r="R6" i="19"/>
  <c r="N6" i="19"/>
  <c r="BI6" i="19"/>
  <c r="BE6" i="19"/>
  <c r="BA6" i="19"/>
  <c r="AW6" i="19"/>
  <c r="AS6" i="19"/>
  <c r="AO6" i="19"/>
  <c r="AK6" i="19"/>
  <c r="AG6" i="19"/>
  <c r="AC6" i="19"/>
  <c r="Y6" i="19"/>
  <c r="U6" i="19"/>
  <c r="Q6" i="19"/>
  <c r="M6" i="19"/>
  <c r="AV6" i="19"/>
  <c r="AF6" i="19"/>
  <c r="P6" i="19"/>
  <c r="AN6" i="19"/>
  <c r="AJ6" i="19"/>
  <c r="BH6" i="19"/>
  <c r="AR6" i="19"/>
  <c r="AB6" i="19"/>
  <c r="L6" i="19"/>
  <c r="BD6" i="19"/>
  <c r="T6" i="19"/>
  <c r="X6" i="19"/>
  <c r="AZ6" i="19"/>
  <c r="BI16" i="19"/>
  <c r="BE16" i="19"/>
  <c r="BA16" i="19"/>
  <c r="AW16" i="19"/>
  <c r="AS16" i="19"/>
  <c r="AO16" i="19"/>
  <c r="AK16" i="19"/>
  <c r="AG16" i="19"/>
  <c r="AC16" i="19"/>
  <c r="Y16" i="19"/>
  <c r="U16" i="19"/>
  <c r="Q16" i="19"/>
  <c r="M16" i="19"/>
  <c r="BH16" i="19"/>
  <c r="BD16" i="19"/>
  <c r="AZ16" i="19"/>
  <c r="AV16" i="19"/>
  <c r="AR16" i="19"/>
  <c r="AN16" i="19"/>
  <c r="AJ16" i="19"/>
  <c r="AF16" i="19"/>
  <c r="AB16" i="19"/>
  <c r="X16" i="19"/>
  <c r="T16" i="19"/>
  <c r="P16" i="19"/>
  <c r="L16" i="19"/>
  <c r="BK16" i="19"/>
  <c r="BG16" i="19"/>
  <c r="BC16" i="19"/>
  <c r="AY16" i="19"/>
  <c r="AU16" i="19"/>
  <c r="AQ16" i="19"/>
  <c r="AM16" i="19"/>
  <c r="AI16" i="19"/>
  <c r="AE16" i="19"/>
  <c r="AA16" i="19"/>
  <c r="W16" i="19"/>
  <c r="S16" i="19"/>
  <c r="O16" i="19"/>
  <c r="BF16" i="19"/>
  <c r="AP16" i="19"/>
  <c r="Z16" i="19"/>
  <c r="BB16" i="19"/>
  <c r="AL16" i="19"/>
  <c r="V16" i="19"/>
  <c r="AX16" i="19"/>
  <c r="AH16" i="19"/>
  <c r="R16" i="19"/>
  <c r="AT16" i="19"/>
  <c r="BJ16" i="19"/>
  <c r="AD16" i="19"/>
  <c r="N16" i="19"/>
  <c r="BI20" i="19"/>
  <c r="BE20" i="19"/>
  <c r="BA20" i="19"/>
  <c r="AW20" i="19"/>
  <c r="AS20" i="19"/>
  <c r="AO20" i="19"/>
  <c r="AK20" i="19"/>
  <c r="AG20" i="19"/>
  <c r="AC20" i="19"/>
  <c r="Y20" i="19"/>
  <c r="U20" i="19"/>
  <c r="Q20" i="19"/>
  <c r="M20" i="19"/>
  <c r="BH20" i="19"/>
  <c r="BD20" i="19"/>
  <c r="AZ20" i="19"/>
  <c r="AV20" i="19"/>
  <c r="AR20" i="19"/>
  <c r="AN20" i="19"/>
  <c r="AJ20" i="19"/>
  <c r="AF20" i="19"/>
  <c r="AB20" i="19"/>
  <c r="X20" i="19"/>
  <c r="T20" i="19"/>
  <c r="P20" i="19"/>
  <c r="L20" i="19"/>
  <c r="BK20" i="19"/>
  <c r="BG20" i="19"/>
  <c r="BC20" i="19"/>
  <c r="AY20" i="19"/>
  <c r="AU20" i="19"/>
  <c r="AQ20" i="19"/>
  <c r="AM20" i="19"/>
  <c r="AI20" i="19"/>
  <c r="AE20" i="19"/>
  <c r="AA20" i="19"/>
  <c r="W20" i="19"/>
  <c r="S20" i="19"/>
  <c r="O20" i="19"/>
  <c r="BF20" i="19"/>
  <c r="AP20" i="19"/>
  <c r="Z20" i="19"/>
  <c r="AT20" i="19"/>
  <c r="N20" i="19"/>
  <c r="BB20" i="19"/>
  <c r="AL20" i="19"/>
  <c r="V20" i="19"/>
  <c r="AX20" i="19"/>
  <c r="AH20" i="19"/>
  <c r="R20" i="19"/>
  <c r="BJ20" i="19"/>
  <c r="AD20" i="19"/>
  <c r="BK25" i="19"/>
  <c r="BG25" i="19"/>
  <c r="BC25" i="19"/>
  <c r="AY25" i="19"/>
  <c r="AU25" i="19"/>
  <c r="AQ25" i="19"/>
  <c r="AM25" i="19"/>
  <c r="AI25" i="19"/>
  <c r="AE25" i="19"/>
  <c r="AA25" i="19"/>
  <c r="W25" i="19"/>
  <c r="S25" i="19"/>
  <c r="O25" i="19"/>
  <c r="BJ25" i="19"/>
  <c r="BF25" i="19"/>
  <c r="BB25" i="19"/>
  <c r="AX25" i="19"/>
  <c r="AT25" i="19"/>
  <c r="AP25" i="19"/>
  <c r="AL25" i="19"/>
  <c r="AH25" i="19"/>
  <c r="AD25" i="19"/>
  <c r="Z25" i="19"/>
  <c r="V25" i="19"/>
  <c r="R25" i="19"/>
  <c r="N25" i="19"/>
  <c r="BI25" i="19"/>
  <c r="BE25" i="19"/>
  <c r="BA25" i="19"/>
  <c r="AW25" i="19"/>
  <c r="AS25" i="19"/>
  <c r="AO25" i="19"/>
  <c r="AK25" i="19"/>
  <c r="AG25" i="19"/>
  <c r="AC25" i="19"/>
  <c r="Y25" i="19"/>
  <c r="U25" i="19"/>
  <c r="Q25" i="19"/>
  <c r="M25" i="19"/>
  <c r="AV25" i="19"/>
  <c r="AF25" i="19"/>
  <c r="P25" i="19"/>
  <c r="BH25" i="19"/>
  <c r="AR25" i="19"/>
  <c r="AB25" i="19"/>
  <c r="L25" i="19"/>
  <c r="BD25" i="19"/>
  <c r="AN25" i="19"/>
  <c r="X25" i="19"/>
  <c r="AZ25" i="19"/>
  <c r="AJ25" i="19"/>
  <c r="T25" i="19"/>
  <c r="BK29" i="19"/>
  <c r="BG29" i="19"/>
  <c r="BC29" i="19"/>
  <c r="AY29" i="19"/>
  <c r="AU29" i="19"/>
  <c r="AQ29" i="19"/>
  <c r="AM29" i="19"/>
  <c r="AI29" i="19"/>
  <c r="AE29" i="19"/>
  <c r="AA29" i="19"/>
  <c r="W29" i="19"/>
  <c r="S29" i="19"/>
  <c r="O29" i="19"/>
  <c r="BJ29" i="19"/>
  <c r="BF29" i="19"/>
  <c r="BB29" i="19"/>
  <c r="AX29" i="19"/>
  <c r="AT29" i="19"/>
  <c r="AP29" i="19"/>
  <c r="AL29" i="19"/>
  <c r="AH29" i="19"/>
  <c r="AD29" i="19"/>
  <c r="Z29" i="19"/>
  <c r="V29" i="19"/>
  <c r="R29" i="19"/>
  <c r="N29" i="19"/>
  <c r="BI29" i="19"/>
  <c r="BE29" i="19"/>
  <c r="BA29" i="19"/>
  <c r="AW29" i="19"/>
  <c r="AS29" i="19"/>
  <c r="AO29" i="19"/>
  <c r="AK29" i="19"/>
  <c r="AG29" i="19"/>
  <c r="AC29" i="19"/>
  <c r="Y29" i="19"/>
  <c r="U29" i="19"/>
  <c r="Q29" i="19"/>
  <c r="M29" i="19"/>
  <c r="AV29" i="19"/>
  <c r="AF29" i="19"/>
  <c r="P29" i="19"/>
  <c r="BH29" i="19"/>
  <c r="AR29" i="19"/>
  <c r="AB29" i="19"/>
  <c r="L29" i="19"/>
  <c r="BD29" i="19"/>
  <c r="AN29" i="19"/>
  <c r="X29" i="19"/>
  <c r="AJ29" i="19"/>
  <c r="T29" i="19"/>
  <c r="AZ29" i="19"/>
  <c r="BK36" i="19"/>
  <c r="BG36" i="19"/>
  <c r="BC36" i="19"/>
  <c r="AY36" i="19"/>
  <c r="AU36" i="19"/>
  <c r="AQ36" i="19"/>
  <c r="AM36" i="19"/>
  <c r="AI36" i="19"/>
  <c r="AE36" i="19"/>
  <c r="AA36" i="19"/>
  <c r="W36" i="19"/>
  <c r="S36" i="19"/>
  <c r="O36" i="19"/>
  <c r="BJ36" i="19"/>
  <c r="BF36" i="19"/>
  <c r="BB36" i="19"/>
  <c r="AX36" i="19"/>
  <c r="AT36" i="19"/>
  <c r="AP36" i="19"/>
  <c r="AL36" i="19"/>
  <c r="AH36" i="19"/>
  <c r="AD36" i="19"/>
  <c r="Z36" i="19"/>
  <c r="V36" i="19"/>
  <c r="R36" i="19"/>
  <c r="N36" i="19"/>
  <c r="BI36" i="19"/>
  <c r="BE36" i="19"/>
  <c r="BA36" i="19"/>
  <c r="AW36" i="19"/>
  <c r="AS36" i="19"/>
  <c r="AO36" i="19"/>
  <c r="AK36" i="19"/>
  <c r="AG36" i="19"/>
  <c r="AC36" i="19"/>
  <c r="Y36" i="19"/>
  <c r="U36" i="19"/>
  <c r="Q36" i="19"/>
  <c r="M36" i="19"/>
  <c r="AZ36" i="19"/>
  <c r="AJ36" i="19"/>
  <c r="T36" i="19"/>
  <c r="AV36" i="19"/>
  <c r="AF36" i="19"/>
  <c r="P36" i="19"/>
  <c r="BH36" i="19"/>
  <c r="AR36" i="19"/>
  <c r="AB36" i="19"/>
  <c r="L36" i="19"/>
  <c r="AN36" i="19"/>
  <c r="X36" i="19"/>
  <c r="BD36" i="19"/>
  <c r="BH40" i="19"/>
  <c r="BD40" i="19"/>
  <c r="AZ40" i="19"/>
  <c r="AV40" i="19"/>
  <c r="AR40" i="19"/>
  <c r="AN40" i="19"/>
  <c r="AJ40" i="19"/>
  <c r="AF40" i="19"/>
  <c r="AB40" i="19"/>
  <c r="X40" i="19"/>
  <c r="T40" i="19"/>
  <c r="P40" i="19"/>
  <c r="L40" i="19"/>
  <c r="BK40" i="19"/>
  <c r="BG40" i="19"/>
  <c r="BC40" i="19"/>
  <c r="AY40" i="19"/>
  <c r="AU40" i="19"/>
  <c r="AQ40" i="19"/>
  <c r="AM40" i="19"/>
  <c r="AI40" i="19"/>
  <c r="AE40" i="19"/>
  <c r="AA40" i="19"/>
  <c r="W40" i="19"/>
  <c r="S40" i="19"/>
  <c r="O40" i="19"/>
  <c r="BJ40" i="19"/>
  <c r="BF40" i="19"/>
  <c r="BB40" i="19"/>
  <c r="AX40" i="19"/>
  <c r="AT40" i="19"/>
  <c r="AP40" i="19"/>
  <c r="AL40" i="19"/>
  <c r="AH40" i="19"/>
  <c r="AD40" i="19"/>
  <c r="Z40" i="19"/>
  <c r="V40" i="19"/>
  <c r="R40" i="19"/>
  <c r="N40" i="19"/>
  <c r="BA40" i="19"/>
  <c r="AK40" i="19"/>
  <c r="U40" i="19"/>
  <c r="AW40" i="19"/>
  <c r="AG40" i="19"/>
  <c r="Q40" i="19"/>
  <c r="BI40" i="19"/>
  <c r="AS40" i="19"/>
  <c r="AC40" i="19"/>
  <c r="M40" i="19"/>
  <c r="BE40" i="19"/>
  <c r="AO40" i="19"/>
  <c r="Y40" i="19"/>
  <c r="BK44" i="19"/>
  <c r="BG44" i="19"/>
  <c r="BC44" i="19"/>
  <c r="AY44" i="19"/>
  <c r="AU44" i="19"/>
  <c r="AQ44" i="19"/>
  <c r="AM44" i="19"/>
  <c r="AI44" i="19"/>
  <c r="AE44" i="19"/>
  <c r="AA44" i="19"/>
  <c r="W44" i="19"/>
  <c r="S44" i="19"/>
  <c r="O44" i="19"/>
  <c r="BJ44" i="19"/>
  <c r="BF44" i="19"/>
  <c r="BB44" i="19"/>
  <c r="AX44" i="19"/>
  <c r="AT44" i="19"/>
  <c r="AP44" i="19"/>
  <c r="AL44" i="19"/>
  <c r="AH44" i="19"/>
  <c r="AD44" i="19"/>
  <c r="Z44" i="19"/>
  <c r="V44" i="19"/>
  <c r="R44" i="19"/>
  <c r="N44" i="19"/>
  <c r="BI44" i="19"/>
  <c r="BE44" i="19"/>
  <c r="BA44" i="19"/>
  <c r="AW44" i="19"/>
  <c r="AS44" i="19"/>
  <c r="AO44" i="19"/>
  <c r="AK44" i="19"/>
  <c r="AG44" i="19"/>
  <c r="AC44" i="19"/>
  <c r="Y44" i="19"/>
  <c r="U44" i="19"/>
  <c r="Q44" i="19"/>
  <c r="M44" i="19"/>
  <c r="BD44" i="19"/>
  <c r="AN44" i="19"/>
  <c r="X44" i="19"/>
  <c r="AZ44" i="19"/>
  <c r="AJ44" i="19"/>
  <c r="T44" i="19"/>
  <c r="AV44" i="19"/>
  <c r="AF44" i="19"/>
  <c r="P44" i="19"/>
  <c r="AB44" i="19"/>
  <c r="L44" i="19"/>
  <c r="BH44" i="19"/>
  <c r="AR44" i="19"/>
  <c r="BK48" i="19"/>
  <c r="BG48" i="19"/>
  <c r="BC48" i="19"/>
  <c r="AY48" i="19"/>
  <c r="AU48" i="19"/>
  <c r="AQ48" i="19"/>
  <c r="AM48" i="19"/>
  <c r="AI48" i="19"/>
  <c r="AE48" i="19"/>
  <c r="AA48" i="19"/>
  <c r="W48" i="19"/>
  <c r="S48" i="19"/>
  <c r="O48" i="19"/>
  <c r="BJ48" i="19"/>
  <c r="BF48" i="19"/>
  <c r="BB48" i="19"/>
  <c r="AX48" i="19"/>
  <c r="AT48" i="19"/>
  <c r="AP48" i="19"/>
  <c r="AL48" i="19"/>
  <c r="AH48" i="19"/>
  <c r="AD48" i="19"/>
  <c r="Z48" i="19"/>
  <c r="V48" i="19"/>
  <c r="R48" i="19"/>
  <c r="N48" i="19"/>
  <c r="BI48" i="19"/>
  <c r="BE48" i="19"/>
  <c r="BA48" i="19"/>
  <c r="AW48" i="19"/>
  <c r="AS48" i="19"/>
  <c r="AO48" i="19"/>
  <c r="AK48" i="19"/>
  <c r="AG48" i="19"/>
  <c r="AC48" i="19"/>
  <c r="Y48" i="19"/>
  <c r="U48" i="19"/>
  <c r="Q48" i="19"/>
  <c r="M48" i="19"/>
  <c r="BD48" i="19"/>
  <c r="AN48" i="19"/>
  <c r="X48" i="19"/>
  <c r="AZ48" i="19"/>
  <c r="AJ48" i="19"/>
  <c r="T48" i="19"/>
  <c r="AV48" i="19"/>
  <c r="AF48" i="19"/>
  <c r="P48" i="19"/>
  <c r="BH48" i="19"/>
  <c r="AR48" i="19"/>
  <c r="AB48" i="19"/>
  <c r="L48" i="19"/>
  <c r="C9" i="17"/>
  <c r="B23" i="16"/>
  <c r="C23" i="16" s="1"/>
  <c r="H33" i="16" s="1"/>
  <c r="B22" i="16"/>
  <c r="C22" i="16" s="1"/>
  <c r="H31" i="16" s="1"/>
  <c r="B21" i="16"/>
  <c r="B19" i="16"/>
  <c r="B18" i="16"/>
  <c r="B16" i="13"/>
  <c r="C16" i="13" s="1"/>
  <c r="B15" i="13"/>
  <c r="C15" i="13" s="1"/>
  <c r="C19" i="16" l="1"/>
  <c r="K19" i="16" s="1"/>
  <c r="B4" i="17"/>
  <c r="B5" i="17" s="1"/>
  <c r="C18" i="16"/>
  <c r="K17" i="16" s="1"/>
  <c r="K21" i="19"/>
  <c r="C13" i="19"/>
  <c r="H21" i="19" s="1"/>
  <c r="C21" i="16"/>
  <c r="BM48" i="19"/>
  <c r="BO48" i="19" s="1"/>
  <c r="BS48" i="19" s="1"/>
  <c r="BM6" i="19"/>
  <c r="BO6" i="19" s="1"/>
  <c r="BM23" i="19"/>
  <c r="BO23" i="19" s="1"/>
  <c r="BS23" i="19" s="1"/>
  <c r="BM31" i="19"/>
  <c r="BO31" i="19" s="1"/>
  <c r="BS31" i="19" s="1"/>
  <c r="BL37" i="19"/>
  <c r="BN37" i="19" s="1"/>
  <c r="BR37" i="19" s="1"/>
  <c r="BL43" i="19"/>
  <c r="BN43" i="19" s="1"/>
  <c r="BR43" i="19" s="1"/>
  <c r="BL35" i="19"/>
  <c r="BN35" i="19" s="1"/>
  <c r="BR35" i="19" s="1"/>
  <c r="BL28" i="19"/>
  <c r="BN28" i="19" s="1"/>
  <c r="BR28" i="19" s="1"/>
  <c r="BL12" i="19"/>
  <c r="BN12" i="19" s="1"/>
  <c r="BR12" i="19" s="1"/>
  <c r="BM46" i="19"/>
  <c r="BO46" i="19" s="1"/>
  <c r="BS46" i="19" s="1"/>
  <c r="BL32" i="19"/>
  <c r="BN32" i="19" s="1"/>
  <c r="BR32" i="19" s="1"/>
  <c r="BL30" i="19"/>
  <c r="BN30" i="19" s="1"/>
  <c r="BR30" i="19" s="1"/>
  <c r="BM13" i="19"/>
  <c r="BO13" i="19" s="1"/>
  <c r="BS13" i="19" s="1"/>
  <c r="BM44" i="19"/>
  <c r="BO44" i="19" s="1"/>
  <c r="BS44" i="19" s="1"/>
  <c r="BL16" i="19"/>
  <c r="BN16" i="19" s="1"/>
  <c r="BR16" i="19" s="1"/>
  <c r="BL7" i="19"/>
  <c r="BN7" i="19" s="1"/>
  <c r="BR7" i="19" s="1"/>
  <c r="BL47" i="19"/>
  <c r="BN47" i="19" s="1"/>
  <c r="BR47" i="19" s="1"/>
  <c r="BL24" i="19"/>
  <c r="BN24" i="19" s="1"/>
  <c r="BR24" i="19" s="1"/>
  <c r="BM19" i="19"/>
  <c r="BO19" i="19" s="1"/>
  <c r="BS19" i="19" s="1"/>
  <c r="BM15" i="19"/>
  <c r="BO15" i="19" s="1"/>
  <c r="BS15" i="19" s="1"/>
  <c r="BL5" i="19"/>
  <c r="BL10" i="19"/>
  <c r="BN10" i="19" s="1"/>
  <c r="BR10" i="19" s="1"/>
  <c r="BM8" i="19"/>
  <c r="BO8" i="19" s="1"/>
  <c r="BS8" i="19" s="1"/>
  <c r="BL45" i="19"/>
  <c r="BN45" i="19" s="1"/>
  <c r="BR45" i="19" s="1"/>
  <c r="BM17" i="19"/>
  <c r="BO17" i="19" s="1"/>
  <c r="BS17" i="19" s="1"/>
  <c r="BM38" i="19"/>
  <c r="BO38" i="19" s="1"/>
  <c r="BS38" i="19" s="1"/>
  <c r="BM27" i="19"/>
  <c r="BO27" i="19" s="1"/>
  <c r="BS27" i="19" s="1"/>
  <c r="BL18" i="19"/>
  <c r="BN18" i="19" s="1"/>
  <c r="BR18" i="19" s="1"/>
  <c r="BM29" i="19"/>
  <c r="BO29" i="19" s="1"/>
  <c r="BS29" i="19" s="1"/>
  <c r="BM25" i="19"/>
  <c r="BO25" i="19" s="1"/>
  <c r="BS25" i="19" s="1"/>
  <c r="BL20" i="19"/>
  <c r="BN20" i="19" s="1"/>
  <c r="BR20" i="19" s="1"/>
  <c r="BM40" i="19"/>
  <c r="BO40" i="19" s="1"/>
  <c r="BS40" i="19" s="1"/>
  <c r="BM36" i="19"/>
  <c r="BO36" i="19" s="1"/>
  <c r="BS36" i="19" s="1"/>
  <c r="BM11" i="19"/>
  <c r="BO11" i="19" s="1"/>
  <c r="BS11" i="19" s="1"/>
  <c r="BL26" i="19"/>
  <c r="BN26" i="19" s="1"/>
  <c r="BR26" i="19" s="1"/>
  <c r="BL39" i="19"/>
  <c r="BN39" i="19" s="1"/>
  <c r="BR39" i="19" s="1"/>
  <c r="BM42" i="19"/>
  <c r="BO42" i="19" s="1"/>
  <c r="BS42" i="19" s="1"/>
  <c r="BM33" i="19"/>
  <c r="BO33" i="19" s="1"/>
  <c r="BS33" i="19" s="1"/>
  <c r="BL22" i="19"/>
  <c r="BN22" i="19" s="1"/>
  <c r="BR22" i="19" s="1"/>
  <c r="BL14" i="19"/>
  <c r="BN14" i="19" s="1"/>
  <c r="BR14" i="19" s="1"/>
  <c r="BL41" i="19"/>
  <c r="BN41" i="19" s="1"/>
  <c r="BR41" i="19" s="1"/>
  <c r="B10" i="16"/>
  <c r="C10" i="16" s="1"/>
  <c r="C12" i="16"/>
  <c r="C12" i="13"/>
  <c r="C11" i="13"/>
  <c r="I8" i="17" l="1"/>
  <c r="I18" i="17"/>
  <c r="I26" i="17"/>
  <c r="AU26" i="17" s="1"/>
  <c r="I5" i="17"/>
  <c r="AP5" i="17" s="1"/>
  <c r="I12" i="17"/>
  <c r="I6" i="17"/>
  <c r="I15" i="17"/>
  <c r="AE15" i="17" s="1"/>
  <c r="I11" i="17"/>
  <c r="AU11" i="17" s="1"/>
  <c r="H20" i="17"/>
  <c r="I20" i="17" s="1"/>
  <c r="I7" i="17"/>
  <c r="I14" i="17"/>
  <c r="AE14" i="17" s="1"/>
  <c r="I10" i="17"/>
  <c r="AB10" i="17" s="1"/>
  <c r="I25" i="17"/>
  <c r="I24" i="17"/>
  <c r="I22" i="17"/>
  <c r="AV22" i="17" s="1"/>
  <c r="BL49" i="19"/>
  <c r="BN5" i="19"/>
  <c r="BS6" i="19"/>
  <c r="AB15" i="17"/>
  <c r="AO15" i="17"/>
  <c r="AG6" i="17"/>
  <c r="AO6" i="17"/>
  <c r="AP6" i="17"/>
  <c r="AT6" i="17"/>
  <c r="AU6" i="17"/>
  <c r="AY6" i="17"/>
  <c r="AV6" i="17"/>
  <c r="BD6" i="17"/>
  <c r="U6" i="17"/>
  <c r="Y6" i="17"/>
  <c r="W12" i="17"/>
  <c r="AA12" i="17"/>
  <c r="AQ12" i="17"/>
  <c r="BC12" i="17"/>
  <c r="BG12" i="17"/>
  <c r="T12" i="17"/>
  <c r="AF12" i="17"/>
  <c r="AJ12" i="17"/>
  <c r="AZ12" i="17"/>
  <c r="M12" i="17"/>
  <c r="Q12" i="17"/>
  <c r="AG12" i="17"/>
  <c r="AS12" i="17"/>
  <c r="AW12" i="17"/>
  <c r="N12" i="17"/>
  <c r="Z12" i="17"/>
  <c r="AD12" i="17"/>
  <c r="AT12" i="17"/>
  <c r="BB12" i="17"/>
  <c r="BF12" i="17"/>
  <c r="S26" i="17"/>
  <c r="AI26" i="17"/>
  <c r="L26" i="17"/>
  <c r="X26" i="17"/>
  <c r="BD26" i="17"/>
  <c r="BH26" i="17"/>
  <c r="AO26" i="17"/>
  <c r="BE26" i="17"/>
  <c r="AL26" i="17"/>
  <c r="AX26" i="17"/>
  <c r="AB22" i="17"/>
  <c r="AF22" i="17"/>
  <c r="M22" i="17"/>
  <c r="AC22" i="17"/>
  <c r="BI22" i="17"/>
  <c r="V22" i="17"/>
  <c r="BB22" i="17"/>
  <c r="BF22" i="17"/>
  <c r="AM22" i="17"/>
  <c r="AY22" i="17"/>
  <c r="S24" i="17"/>
  <c r="W24" i="17"/>
  <c r="AM24" i="17"/>
  <c r="AU24" i="17"/>
  <c r="BK24" i="17"/>
  <c r="P24" i="17"/>
  <c r="AF24" i="17"/>
  <c r="AJ24" i="17"/>
  <c r="AZ24" i="17"/>
  <c r="BH24" i="17"/>
  <c r="Y24" i="17"/>
  <c r="AC24" i="17"/>
  <c r="AS24" i="17"/>
  <c r="AW24" i="17"/>
  <c r="N24" i="17"/>
  <c r="V24" i="17"/>
  <c r="AL24" i="17"/>
  <c r="AP24" i="17"/>
  <c r="BF24" i="17"/>
  <c r="BJ24" i="17"/>
  <c r="O14" i="17"/>
  <c r="S14" i="17"/>
  <c r="AU14" i="17"/>
  <c r="AY14" i="17"/>
  <c r="X14" i="17"/>
  <c r="AB14" i="17"/>
  <c r="BD14" i="17"/>
  <c r="BH14" i="17"/>
  <c r="AC14" i="17"/>
  <c r="AK14" i="17"/>
  <c r="BA14" i="17"/>
  <c r="BE14" i="17"/>
  <c r="V14" i="17"/>
  <c r="Z14" i="17"/>
  <c r="AP14" i="17"/>
  <c r="AX14" i="17"/>
  <c r="X18" i="17"/>
  <c r="AF18" i="17"/>
  <c r="AV18" i="17"/>
  <c r="AZ18" i="17"/>
  <c r="Q18" i="17"/>
  <c r="U18" i="17"/>
  <c r="AK18" i="17"/>
  <c r="AS18" i="17"/>
  <c r="BI18" i="17"/>
  <c r="N18" i="17"/>
  <c r="AD18" i="17"/>
  <c r="AH18" i="17"/>
  <c r="AX18" i="17"/>
  <c r="BF18" i="17"/>
  <c r="W18" i="17"/>
  <c r="AA18" i="17"/>
  <c r="AQ18" i="17"/>
  <c r="AU18" i="17"/>
  <c r="BK18" i="17"/>
  <c r="S25" i="17"/>
  <c r="AA25" i="17"/>
  <c r="AI25" i="17"/>
  <c r="AM25" i="17"/>
  <c r="AY25" i="17"/>
  <c r="BC25" i="17"/>
  <c r="BG25" i="17"/>
  <c r="P25" i="17"/>
  <c r="T25" i="17"/>
  <c r="AB25" i="17"/>
  <c r="AJ25" i="17"/>
  <c r="AR25" i="17"/>
  <c r="AV25" i="17"/>
  <c r="BH25" i="17"/>
  <c r="M25" i="17"/>
  <c r="Q25" i="17"/>
  <c r="AC25" i="17"/>
  <c r="AG25" i="17"/>
  <c r="AO25" i="17"/>
  <c r="AW25" i="17"/>
  <c r="BE25" i="17"/>
  <c r="BI25" i="17"/>
  <c r="V25" i="17"/>
  <c r="Z25" i="17"/>
  <c r="AD25" i="17"/>
  <c r="AP25" i="17"/>
  <c r="AT25" i="17"/>
  <c r="BB25" i="17"/>
  <c r="BJ25" i="17"/>
  <c r="C13" i="16"/>
  <c r="C14" i="16"/>
  <c r="B4" i="16"/>
  <c r="V15" i="17" l="1"/>
  <c r="L24" i="17"/>
  <c r="AA24" i="17"/>
  <c r="AQ24" i="17"/>
  <c r="BG24" i="17"/>
  <c r="X24" i="17"/>
  <c r="AN24" i="17"/>
  <c r="BD24" i="17"/>
  <c r="U24" i="17"/>
  <c r="AK24" i="17"/>
  <c r="BA24" i="17"/>
  <c r="R24" i="17"/>
  <c r="AH24" i="17"/>
  <c r="AX24" i="17"/>
  <c r="J8" i="17"/>
  <c r="BA7" i="17"/>
  <c r="AJ7" i="17"/>
  <c r="AK6" i="17"/>
  <c r="AS6" i="17"/>
  <c r="AD6" i="17"/>
  <c r="BB6" i="17"/>
  <c r="AI6" i="17"/>
  <c r="BC6" i="17"/>
  <c r="AN6" i="17"/>
  <c r="BH6" i="17"/>
  <c r="X6" i="17"/>
  <c r="R6" i="17"/>
  <c r="AC6" i="17"/>
  <c r="AW6" i="17"/>
  <c r="AL6" i="17"/>
  <c r="BF6" i="17"/>
  <c r="AM6" i="17"/>
  <c r="BK6" i="17"/>
  <c r="AR6" i="17"/>
  <c r="S6" i="17"/>
  <c r="Q6" i="17"/>
  <c r="V6" i="17"/>
  <c r="L18" i="17"/>
  <c r="AB18" i="17"/>
  <c r="AR18" i="17"/>
  <c r="BH18" i="17"/>
  <c r="Y18" i="17"/>
  <c r="AO18" i="17"/>
  <c r="BE18" i="17"/>
  <c r="V18" i="17"/>
  <c r="AL18" i="17"/>
  <c r="BB18" i="17"/>
  <c r="S18" i="17"/>
  <c r="AI18" i="17"/>
  <c r="AY18" i="17"/>
  <c r="BG18" i="17"/>
  <c r="AM18" i="17"/>
  <c r="O18" i="17"/>
  <c r="AT18" i="17"/>
  <c r="Z18" i="17"/>
  <c r="BA18" i="17"/>
  <c r="AG18" i="17"/>
  <c r="M18" i="17"/>
  <c r="AN18" i="17"/>
  <c r="T18" i="17"/>
  <c r="BB24" i="17"/>
  <c r="AD24" i="17"/>
  <c r="BI24" i="17"/>
  <c r="AO24" i="17"/>
  <c r="Q24" i="17"/>
  <c r="AV24" i="17"/>
  <c r="AB24" i="17"/>
  <c r="BC24" i="17"/>
  <c r="AI24" i="17"/>
  <c r="O24" i="17"/>
  <c r="W6" i="17"/>
  <c r="T6" i="17"/>
  <c r="AF6" i="17"/>
  <c r="AE6" i="17"/>
  <c r="BI6" i="17"/>
  <c r="O25" i="17"/>
  <c r="AE25" i="17"/>
  <c r="AU25" i="17"/>
  <c r="BK25" i="17"/>
  <c r="X25" i="17"/>
  <c r="AN25" i="17"/>
  <c r="BD25" i="17"/>
  <c r="U25" i="17"/>
  <c r="AK25" i="17"/>
  <c r="BA25" i="17"/>
  <c r="R25" i="17"/>
  <c r="AH25" i="17"/>
  <c r="AX25" i="17"/>
  <c r="O12" i="17"/>
  <c r="AE12" i="17"/>
  <c r="AU12" i="17"/>
  <c r="BK12" i="17"/>
  <c r="X12" i="17"/>
  <c r="AN12" i="17"/>
  <c r="BD12" i="17"/>
  <c r="U12" i="17"/>
  <c r="AK12" i="17"/>
  <c r="BA12" i="17"/>
  <c r="R12" i="17"/>
  <c r="AH12" i="17"/>
  <c r="AX12" i="17"/>
  <c r="S12" i="17"/>
  <c r="AI12" i="17"/>
  <c r="AY12" i="17"/>
  <c r="L12" i="17"/>
  <c r="AB12" i="17"/>
  <c r="AR12" i="17"/>
  <c r="BH12" i="17"/>
  <c r="Y12" i="17"/>
  <c r="AO12" i="17"/>
  <c r="BE12" i="17"/>
  <c r="V12" i="17"/>
  <c r="AL12" i="17"/>
  <c r="BF25" i="17"/>
  <c r="AL25" i="17"/>
  <c r="N25" i="17"/>
  <c r="AS25" i="17"/>
  <c r="Y25" i="17"/>
  <c r="AZ25" i="17"/>
  <c r="AF25" i="17"/>
  <c r="L25" i="17"/>
  <c r="AQ25" i="17"/>
  <c r="W25" i="17"/>
  <c r="BC18" i="17"/>
  <c r="AE18" i="17"/>
  <c r="BJ18" i="17"/>
  <c r="AP18" i="17"/>
  <c r="R18" i="17"/>
  <c r="AW18" i="17"/>
  <c r="AC18" i="17"/>
  <c r="BD18" i="17"/>
  <c r="AJ18" i="17"/>
  <c r="P18" i="17"/>
  <c r="AT24" i="17"/>
  <c r="Z24" i="17"/>
  <c r="BE24" i="17"/>
  <c r="AG24" i="17"/>
  <c r="M24" i="17"/>
  <c r="AR24" i="17"/>
  <c r="T24" i="17"/>
  <c r="AY24" i="17"/>
  <c r="AE24" i="17"/>
  <c r="BJ12" i="17"/>
  <c r="AP12" i="17"/>
  <c r="BI12" i="17"/>
  <c r="AC12" i="17"/>
  <c r="AV12" i="17"/>
  <c r="P12" i="17"/>
  <c r="AM12" i="17"/>
  <c r="Z6" i="17"/>
  <c r="P6" i="17"/>
  <c r="AB6" i="17"/>
  <c r="BJ6" i="17"/>
  <c r="BE6" i="17"/>
  <c r="BK15" i="17"/>
  <c r="BF14" i="17"/>
  <c r="AL14" i="17"/>
  <c r="R14" i="17"/>
  <c r="AS14" i="17"/>
  <c r="Y14" i="17"/>
  <c r="AR14" i="17"/>
  <c r="L14" i="17"/>
  <c r="AI14" i="17"/>
  <c r="X11" i="17"/>
  <c r="AI22" i="17"/>
  <c r="AP22" i="17"/>
  <c r="AS22" i="17"/>
  <c r="BH22" i="17"/>
  <c r="P22" i="17"/>
  <c r="V26" i="17"/>
  <c r="AK26" i="17"/>
  <c r="AR26" i="17"/>
  <c r="AY26" i="17"/>
  <c r="O26" i="17"/>
  <c r="BB15" i="17"/>
  <c r="U15" i="17"/>
  <c r="AY15" i="17"/>
  <c r="BB14" i="17"/>
  <c r="AH14" i="17"/>
  <c r="BI14" i="17"/>
  <c r="AO14" i="17"/>
  <c r="U14" i="17"/>
  <c r="AN14" i="17"/>
  <c r="BK14" i="17"/>
  <c r="BC22" i="17"/>
  <c r="W22" i="17"/>
  <c r="Z22" i="17"/>
  <c r="AO22" i="17"/>
  <c r="BB26" i="17"/>
  <c r="R26" i="17"/>
  <c r="Y26" i="17"/>
  <c r="AB26" i="17"/>
  <c r="AH15" i="17"/>
  <c r="BH15" i="17"/>
  <c r="S15" i="17"/>
  <c r="AQ10" i="17"/>
  <c r="AU5" i="17"/>
  <c r="N7" i="17"/>
  <c r="AR7" i="17"/>
  <c r="U5" i="17"/>
  <c r="AK5" i="17"/>
  <c r="AE5" i="17"/>
  <c r="BD5" i="17"/>
  <c r="Q10" i="17"/>
  <c r="S5" i="17"/>
  <c r="AN5" i="17"/>
  <c r="BB5" i="17"/>
  <c r="AD10" i="17"/>
  <c r="X5" i="17"/>
  <c r="V5" i="17"/>
  <c r="BA5" i="17"/>
  <c r="BK5" i="17"/>
  <c r="AL5" i="17"/>
  <c r="BA15" i="17"/>
  <c r="AN15" i="17"/>
  <c r="AS7" i="17"/>
  <c r="AX11" i="17"/>
  <c r="AI11" i="17"/>
  <c r="M7" i="17"/>
  <c r="BJ10" i="17"/>
  <c r="AW10" i="17"/>
  <c r="AN10" i="17"/>
  <c r="BE11" i="17"/>
  <c r="AA10" i="17"/>
  <c r="N10" i="17"/>
  <c r="BD10" i="17"/>
  <c r="BG10" i="17"/>
  <c r="AT10" i="17"/>
  <c r="AG10" i="17"/>
  <c r="X10" i="17"/>
  <c r="BH11" i="17"/>
  <c r="AZ7" i="17"/>
  <c r="L7" i="17"/>
  <c r="AH7" i="17"/>
  <c r="BE7" i="17"/>
  <c r="AM7" i="17"/>
  <c r="AD7" i="17"/>
  <c r="AN7" i="17"/>
  <c r="AQ7" i="17"/>
  <c r="S7" i="17"/>
  <c r="AO7" i="17"/>
  <c r="AG7" i="17"/>
  <c r="BB7" i="17"/>
  <c r="P7" i="17"/>
  <c r="AA7" i="17"/>
  <c r="T7" i="17"/>
  <c r="AI7" i="17"/>
  <c r="AF7" i="17"/>
  <c r="AT7" i="17"/>
  <c r="BC10" i="17"/>
  <c r="AM10" i="17"/>
  <c r="W10" i="17"/>
  <c r="BF10" i="17"/>
  <c r="AP10" i="17"/>
  <c r="Z10" i="17"/>
  <c r="BI10" i="17"/>
  <c r="AS10" i="17"/>
  <c r="AC10" i="17"/>
  <c r="M10" i="17"/>
  <c r="AZ10" i="17"/>
  <c r="AJ10" i="17"/>
  <c r="T10" i="17"/>
  <c r="R5" i="17"/>
  <c r="Q5" i="17"/>
  <c r="T5" i="17"/>
  <c r="O5" i="17"/>
  <c r="AW5" i="17"/>
  <c r="AG5" i="17"/>
  <c r="AZ5" i="17"/>
  <c r="AJ5" i="17"/>
  <c r="BG5" i="17"/>
  <c r="AQ5" i="17"/>
  <c r="AA5" i="17"/>
  <c r="AX5" i="17"/>
  <c r="AH5" i="17"/>
  <c r="AL11" i="17"/>
  <c r="AO11" i="17"/>
  <c r="BD11" i="17"/>
  <c r="L11" i="17"/>
  <c r="S11" i="17"/>
  <c r="BH7" i="17"/>
  <c r="BI7" i="17"/>
  <c r="Z7" i="17"/>
  <c r="AW7" i="17"/>
  <c r="AC7" i="17"/>
  <c r="AI10" i="17"/>
  <c r="BB10" i="17"/>
  <c r="V10" i="17"/>
  <c r="AO10" i="17"/>
  <c r="AV10" i="17"/>
  <c r="P10" i="17"/>
  <c r="M5" i="17"/>
  <c r="BI5" i="17"/>
  <c r="AS5" i="17"/>
  <c r="AC5" i="17"/>
  <c r="AV5" i="17"/>
  <c r="AF5" i="17"/>
  <c r="BC5" i="17"/>
  <c r="AM5" i="17"/>
  <c r="BJ5" i="17"/>
  <c r="AT5" i="17"/>
  <c r="AD5" i="17"/>
  <c r="V11" i="17"/>
  <c r="AK11" i="17"/>
  <c r="AR11" i="17"/>
  <c r="AY11" i="17"/>
  <c r="O11" i="17"/>
  <c r="AY10" i="17"/>
  <c r="S10" i="17"/>
  <c r="AL10" i="17"/>
  <c r="BE10" i="17"/>
  <c r="Y10" i="17"/>
  <c r="L10" i="17"/>
  <c r="AF10" i="17"/>
  <c r="N5" i="17"/>
  <c r="L5" i="17"/>
  <c r="BK10" i="17"/>
  <c r="AU10" i="17"/>
  <c r="AE10" i="17"/>
  <c r="O10" i="17"/>
  <c r="AX10" i="17"/>
  <c r="AH10" i="17"/>
  <c r="R10" i="17"/>
  <c r="BA10" i="17"/>
  <c r="AK10" i="17"/>
  <c r="U10" i="17"/>
  <c r="BH10" i="17"/>
  <c r="AR10" i="17"/>
  <c r="Z5" i="17"/>
  <c r="Y5" i="17"/>
  <c r="P5" i="17"/>
  <c r="W5" i="17"/>
  <c r="BE5" i="17"/>
  <c r="AO5" i="17"/>
  <c r="BH5" i="17"/>
  <c r="AR5" i="17"/>
  <c r="AB5" i="17"/>
  <c r="AY5" i="17"/>
  <c r="AI5" i="17"/>
  <c r="BF5" i="17"/>
  <c r="BB11" i="17"/>
  <c r="R11" i="17"/>
  <c r="Y11" i="17"/>
  <c r="AB11" i="17"/>
  <c r="AY7" i="17"/>
  <c r="W7" i="17"/>
  <c r="Q7" i="17"/>
  <c r="V7" i="17"/>
  <c r="U7" i="17"/>
  <c r="BJ7" i="17"/>
  <c r="AU7" i="17"/>
  <c r="BF7" i="17"/>
  <c r="AK7" i="17"/>
  <c r="Y7" i="17"/>
  <c r="W11" i="17"/>
  <c r="AM11" i="17"/>
  <c r="BC11" i="17"/>
  <c r="P11" i="17"/>
  <c r="AF11" i="17"/>
  <c r="AV11" i="17"/>
  <c r="M11" i="17"/>
  <c r="AC11" i="17"/>
  <c r="AS11" i="17"/>
  <c r="BI11" i="17"/>
  <c r="Z11" i="17"/>
  <c r="AP11" i="17"/>
  <c r="BF11" i="17"/>
  <c r="AA11" i="17"/>
  <c r="AQ11" i="17"/>
  <c r="BG11" i="17"/>
  <c r="T11" i="17"/>
  <c r="AJ11" i="17"/>
  <c r="AZ11" i="17"/>
  <c r="Q11" i="17"/>
  <c r="AG11" i="17"/>
  <c r="AW11" i="17"/>
  <c r="N11" i="17"/>
  <c r="AD11" i="17"/>
  <c r="AT11" i="17"/>
  <c r="BJ11" i="17"/>
  <c r="T22" i="17"/>
  <c r="AJ22" i="17"/>
  <c r="AZ22" i="17"/>
  <c r="Q22" i="17"/>
  <c r="AG22" i="17"/>
  <c r="AW22" i="17"/>
  <c r="N22" i="17"/>
  <c r="AD22" i="17"/>
  <c r="AT22" i="17"/>
  <c r="BJ22" i="17"/>
  <c r="AA22" i="17"/>
  <c r="AQ22" i="17"/>
  <c r="BG22" i="17"/>
  <c r="X22" i="17"/>
  <c r="AN22" i="17"/>
  <c r="BD22" i="17"/>
  <c r="U22" i="17"/>
  <c r="AK22" i="17"/>
  <c r="BA22" i="17"/>
  <c r="R22" i="17"/>
  <c r="AH22" i="17"/>
  <c r="AX22" i="17"/>
  <c r="O22" i="17"/>
  <c r="AE22" i="17"/>
  <c r="AU22" i="17"/>
  <c r="BK22" i="17"/>
  <c r="W14" i="17"/>
  <c r="AM14" i="17"/>
  <c r="BC14" i="17"/>
  <c r="P14" i="17"/>
  <c r="AF14" i="17"/>
  <c r="AV14" i="17"/>
  <c r="M14" i="17"/>
  <c r="AA14" i="17"/>
  <c r="AQ14" i="17"/>
  <c r="BG14" i="17"/>
  <c r="T14" i="17"/>
  <c r="AJ14" i="17"/>
  <c r="AZ14" i="17"/>
  <c r="Q14" i="17"/>
  <c r="AG14" i="17"/>
  <c r="AW14" i="17"/>
  <c r="N14" i="17"/>
  <c r="AD14" i="17"/>
  <c r="AT14" i="17"/>
  <c r="BJ14" i="17"/>
  <c r="W15" i="17"/>
  <c r="AM15" i="17"/>
  <c r="BC15" i="17"/>
  <c r="P15" i="17"/>
  <c r="AF15" i="17"/>
  <c r="AV15" i="17"/>
  <c r="M15" i="17"/>
  <c r="AC15" i="17"/>
  <c r="AS15" i="17"/>
  <c r="BI15" i="17"/>
  <c r="Z15" i="17"/>
  <c r="AP15" i="17"/>
  <c r="BF15" i="17"/>
  <c r="AA15" i="17"/>
  <c r="AQ15" i="17"/>
  <c r="BG15" i="17"/>
  <c r="T15" i="17"/>
  <c r="AJ15" i="17"/>
  <c r="AZ15" i="17"/>
  <c r="Q15" i="17"/>
  <c r="AG15" i="17"/>
  <c r="AW15" i="17"/>
  <c r="N15" i="17"/>
  <c r="AD15" i="17"/>
  <c r="AT15" i="17"/>
  <c r="BJ15" i="17"/>
  <c r="W26" i="17"/>
  <c r="AM26" i="17"/>
  <c r="BC26" i="17"/>
  <c r="P26" i="17"/>
  <c r="AF26" i="17"/>
  <c r="AV26" i="17"/>
  <c r="M26" i="17"/>
  <c r="AC26" i="17"/>
  <c r="AS26" i="17"/>
  <c r="BI26" i="17"/>
  <c r="Z26" i="17"/>
  <c r="AP26" i="17"/>
  <c r="BF26" i="17"/>
  <c r="AA26" i="17"/>
  <c r="AQ26" i="17"/>
  <c r="BG26" i="17"/>
  <c r="T26" i="17"/>
  <c r="AJ26" i="17"/>
  <c r="AZ26" i="17"/>
  <c r="Q26" i="17"/>
  <c r="AG26" i="17"/>
  <c r="AW26" i="17"/>
  <c r="N26" i="17"/>
  <c r="AD26" i="17"/>
  <c r="AT26" i="17"/>
  <c r="BJ26" i="17"/>
  <c r="AX15" i="17"/>
  <c r="R15" i="17"/>
  <c r="AK15" i="17"/>
  <c r="BD15" i="17"/>
  <c r="X15" i="17"/>
  <c r="AU15" i="17"/>
  <c r="O15" i="17"/>
  <c r="AH11" i="17"/>
  <c r="BA11" i="17"/>
  <c r="U11" i="17"/>
  <c r="AN11" i="17"/>
  <c r="BK11" i="17"/>
  <c r="AE11" i="17"/>
  <c r="S22" i="17"/>
  <c r="AL22" i="17"/>
  <c r="BE22" i="17"/>
  <c r="Y22" i="17"/>
  <c r="AR22" i="17"/>
  <c r="L22" i="17"/>
  <c r="AH26" i="17"/>
  <c r="BA26" i="17"/>
  <c r="U26" i="17"/>
  <c r="AN26" i="17"/>
  <c r="BK26" i="17"/>
  <c r="AE26" i="17"/>
  <c r="AL15" i="17"/>
  <c r="BE15" i="17"/>
  <c r="Y15" i="17"/>
  <c r="AR15" i="17"/>
  <c r="L15" i="17"/>
  <c r="AI15" i="17"/>
  <c r="O6" i="17"/>
  <c r="N6" i="17"/>
  <c r="M6" i="17"/>
  <c r="L6" i="17"/>
  <c r="AZ6" i="17"/>
  <c r="AJ6" i="17"/>
  <c r="BG6" i="17"/>
  <c r="AQ6" i="17"/>
  <c r="AA6" i="17"/>
  <c r="AX6" i="17"/>
  <c r="AH6" i="17"/>
  <c r="BA6" i="17"/>
  <c r="AE7" i="17"/>
  <c r="AB7" i="17"/>
  <c r="O7" i="17"/>
  <c r="AX7" i="17"/>
  <c r="R7" i="17"/>
  <c r="AV7" i="17"/>
  <c r="AL7" i="17"/>
  <c r="BC7" i="17"/>
  <c r="BD7" i="17"/>
  <c r="AP7" i="17"/>
  <c r="BG7" i="17"/>
  <c r="BK7" i="17"/>
  <c r="X7" i="17"/>
  <c r="B5" i="16"/>
  <c r="B7" i="16" s="1"/>
  <c r="BN49" i="19"/>
  <c r="BR5" i="19"/>
  <c r="BR49" i="19" s="1"/>
  <c r="BL12" i="17"/>
  <c r="BN12" i="17" s="1"/>
  <c r="BR12" i="17" s="1"/>
  <c r="C10" i="13"/>
  <c r="B9" i="13"/>
  <c r="C9" i="13" s="1"/>
  <c r="B8" i="13"/>
  <c r="C8" i="13" s="1"/>
  <c r="BM25" i="17" l="1"/>
  <c r="BO25" i="17" s="1"/>
  <c r="BS25" i="17" s="1"/>
  <c r="BL18" i="17"/>
  <c r="BN18" i="17" s="1"/>
  <c r="BR18" i="17" s="1"/>
  <c r="BL24" i="17"/>
  <c r="BN24" i="17" s="1"/>
  <c r="BR24" i="17" s="1"/>
  <c r="AD5" i="18"/>
  <c r="H25" i="16"/>
  <c r="BL10" i="17"/>
  <c r="BN10" i="17" s="1"/>
  <c r="BR10" i="17" s="1"/>
  <c r="BL5" i="17"/>
  <c r="BN5" i="17" s="1"/>
  <c r="BR5" i="17" s="1"/>
  <c r="BL22" i="17"/>
  <c r="BN22" i="17" s="1"/>
  <c r="BR22" i="17" s="1"/>
  <c r="BL26" i="17"/>
  <c r="BN26" i="17" s="1"/>
  <c r="BR26" i="17" s="1"/>
  <c r="BM15" i="17"/>
  <c r="BO15" i="17" s="1"/>
  <c r="BS15" i="17" s="1"/>
  <c r="BL14" i="17"/>
  <c r="BN14" i="17" s="1"/>
  <c r="BR14" i="17" s="1"/>
  <c r="BM11" i="17"/>
  <c r="BO11" i="17" s="1"/>
  <c r="BS11" i="17" s="1"/>
  <c r="BL7" i="17"/>
  <c r="BN7" i="17" s="1"/>
  <c r="BR7" i="17" s="1"/>
  <c r="BM6" i="17"/>
  <c r="BO6" i="17" s="1"/>
  <c r="BS6" i="17" s="1"/>
  <c r="B3" i="13"/>
  <c r="B2" i="13"/>
  <c r="D7" i="7"/>
  <c r="B5" i="13" l="1"/>
  <c r="H31" i="13" l="1"/>
  <c r="H15" i="13"/>
  <c r="H11" i="13"/>
  <c r="I11" i="13" s="1"/>
  <c r="AK11" i="13" s="1"/>
  <c r="H25" i="13"/>
  <c r="I25" i="13" s="1"/>
  <c r="BB25" i="13" s="1"/>
  <c r="H21" i="13"/>
  <c r="H19" i="13"/>
  <c r="I19" i="13" s="1"/>
  <c r="BH19" i="13" s="1"/>
  <c r="H23" i="13"/>
  <c r="I23" i="13" s="1"/>
  <c r="AJ23" i="13" s="1"/>
  <c r="K21" i="13"/>
  <c r="K19" i="13"/>
  <c r="H13" i="13"/>
  <c r="I13" i="13" s="1"/>
  <c r="AR13" i="13" s="1"/>
  <c r="I15" i="13"/>
  <c r="AR15" i="13" s="1"/>
  <c r="I7" i="13"/>
  <c r="AB7" i="13" s="1"/>
  <c r="I8" i="13"/>
  <c r="V8" i="13" s="1"/>
  <c r="AD4" i="18"/>
  <c r="I29" i="13"/>
  <c r="AB29" i="13" s="1"/>
  <c r="I5" i="13"/>
  <c r="AC5" i="13" s="1"/>
  <c r="I40" i="13"/>
  <c r="V40" i="13" s="1"/>
  <c r="I41" i="13"/>
  <c r="BF41" i="13" s="1"/>
  <c r="I10" i="13"/>
  <c r="AX10" i="13" s="1"/>
  <c r="I6" i="13"/>
  <c r="AB6" i="13" s="1"/>
  <c r="I33" i="13"/>
  <c r="BB33" i="13" s="1"/>
  <c r="I36" i="13"/>
  <c r="L36" i="13" s="1"/>
  <c r="I17" i="13"/>
  <c r="BK17" i="13" s="1"/>
  <c r="I48" i="13"/>
  <c r="AU48" i="13" s="1"/>
  <c r="I28" i="13"/>
  <c r="BD28" i="13" s="1"/>
  <c r="I21" i="13"/>
  <c r="AD21" i="13" s="1"/>
  <c r="I44" i="13"/>
  <c r="P44" i="13" s="1"/>
  <c r="I32" i="13"/>
  <c r="BC32" i="13" s="1"/>
  <c r="I26" i="13"/>
  <c r="Q26" i="13" s="1"/>
  <c r="I24" i="13"/>
  <c r="AR24" i="13" s="1"/>
  <c r="I31" i="13"/>
  <c r="T31" i="13" s="1"/>
  <c r="I16" i="13"/>
  <c r="P16" i="13" s="1"/>
  <c r="I22" i="13"/>
  <c r="BG22" i="13" s="1"/>
  <c r="I20" i="13"/>
  <c r="Z20" i="13" s="1"/>
  <c r="I27" i="13"/>
  <c r="X27" i="13" s="1"/>
  <c r="I38" i="13"/>
  <c r="I37" i="13"/>
  <c r="BJ37" i="13" s="1"/>
  <c r="I14" i="13"/>
  <c r="AP14" i="13" s="1"/>
  <c r="I12" i="13"/>
  <c r="AF12" i="13" s="1"/>
  <c r="I42" i="13"/>
  <c r="BC42" i="13" s="1"/>
  <c r="I30" i="13"/>
  <c r="BB30" i="13" s="1"/>
  <c r="I35" i="13"/>
  <c r="AT35" i="13" s="1"/>
  <c r="I39" i="13"/>
  <c r="Q39" i="13" s="1"/>
  <c r="I46" i="13"/>
  <c r="AP46" i="13" s="1"/>
  <c r="I45" i="13"/>
  <c r="I18" i="13"/>
  <c r="U18" i="13" s="1"/>
  <c r="I43" i="13"/>
  <c r="AZ43" i="13" s="1"/>
  <c r="I47" i="13"/>
  <c r="AV47" i="13" s="1"/>
  <c r="BB40" i="13"/>
  <c r="AR40" i="13"/>
  <c r="O33" i="13" l="1"/>
  <c r="AE33" i="13"/>
  <c r="U33" i="13"/>
  <c r="AR33" i="13"/>
  <c r="AZ33" i="13"/>
  <c r="AM33" i="13"/>
  <c r="BF33" i="13"/>
  <c r="S33" i="13"/>
  <c r="AN33" i="13"/>
  <c r="BI33" i="13"/>
  <c r="AU40" i="13"/>
  <c r="BK33" i="13"/>
  <c r="N33" i="13"/>
  <c r="AP33" i="13"/>
  <c r="AO40" i="13"/>
  <c r="Y43" i="13"/>
  <c r="AP43" i="13"/>
  <c r="BE29" i="13"/>
  <c r="AA22" i="13"/>
  <c r="BK43" i="13"/>
  <c r="AX37" i="13"/>
  <c r="AS24" i="13"/>
  <c r="AV24" i="13"/>
  <c r="V24" i="13"/>
  <c r="AJ22" i="13"/>
  <c r="X42" i="13"/>
  <c r="P24" i="13"/>
  <c r="AY37" i="13"/>
  <c r="M22" i="13"/>
  <c r="M37" i="13"/>
  <c r="X43" i="13"/>
  <c r="BF43" i="13"/>
  <c r="AW43" i="13"/>
  <c r="AE43" i="13"/>
  <c r="AN43" i="13"/>
  <c r="AS43" i="13"/>
  <c r="AK43" i="13"/>
  <c r="Z43" i="13"/>
  <c r="AU43" i="13"/>
  <c r="BD43" i="13"/>
  <c r="AE29" i="13"/>
  <c r="BF36" i="13"/>
  <c r="AK15" i="13"/>
  <c r="BF15" i="13"/>
  <c r="R15" i="13"/>
  <c r="AD15" i="13"/>
  <c r="AG15" i="13"/>
  <c r="BC15" i="13"/>
  <c r="U15" i="13"/>
  <c r="BE15" i="13"/>
  <c r="BB15" i="13"/>
  <c r="AJ15" i="13"/>
  <c r="AV42" i="13"/>
  <c r="BH42" i="13"/>
  <c r="AN42" i="13"/>
  <c r="AT42" i="13"/>
  <c r="AM42" i="13"/>
  <c r="R42" i="13"/>
  <c r="AK42" i="13"/>
  <c r="M42" i="13"/>
  <c r="P42" i="13"/>
  <c r="O42" i="13"/>
  <c r="T42" i="13"/>
  <c r="BD42" i="13"/>
  <c r="BJ42" i="13"/>
  <c r="AL42" i="13"/>
  <c r="AH42" i="13"/>
  <c r="N42" i="13"/>
  <c r="AC42" i="13"/>
  <c r="BG42" i="13"/>
  <c r="BE42" i="13"/>
  <c r="AB42" i="13"/>
  <c r="S42" i="13"/>
  <c r="AZ42" i="13"/>
  <c r="BB42" i="13"/>
  <c r="BK42" i="13"/>
  <c r="AD42" i="13"/>
  <c r="BA42" i="13"/>
  <c r="Y42" i="13"/>
  <c r="AQ42" i="13"/>
  <c r="AE42" i="13"/>
  <c r="L42" i="13"/>
  <c r="AJ42" i="13"/>
  <c r="AX24" i="13"/>
  <c r="AH24" i="13"/>
  <c r="R24" i="13"/>
  <c r="AZ24" i="13"/>
  <c r="AE24" i="13"/>
  <c r="BI24" i="13"/>
  <c r="AN24" i="13"/>
  <c r="S24" i="13"/>
  <c r="AG24" i="13"/>
  <c r="Q24" i="13"/>
  <c r="BA24" i="13"/>
  <c r="BH24" i="13"/>
  <c r="AA24" i="13"/>
  <c r="BJ24" i="13"/>
  <c r="AT24" i="13"/>
  <c r="AD24" i="13"/>
  <c r="N24" i="13"/>
  <c r="AU24" i="13"/>
  <c r="Y24" i="13"/>
  <c r="BD24" i="13"/>
  <c r="BF24" i="13"/>
  <c r="AP24" i="13"/>
  <c r="Z24" i="13"/>
  <c r="BK24" i="13"/>
  <c r="AO24" i="13"/>
  <c r="T24" i="13"/>
  <c r="AY24" i="13"/>
  <c r="AC24" i="13"/>
  <c r="BC24" i="13"/>
  <c r="L24" i="13"/>
  <c r="AK24" i="13"/>
  <c r="AF24" i="13"/>
  <c r="AB24" i="13"/>
  <c r="AV21" i="13"/>
  <c r="BF21" i="13"/>
  <c r="BD21" i="13"/>
  <c r="AK21" i="13"/>
  <c r="O21" i="13"/>
  <c r="AH21" i="13"/>
  <c r="AV48" i="13"/>
  <c r="X48" i="13"/>
  <c r="AQ48" i="13"/>
  <c r="AX48" i="13"/>
  <c r="AC48" i="13"/>
  <c r="AK48" i="13"/>
  <c r="T48" i="13"/>
  <c r="AE48" i="13"/>
  <c r="AH48" i="13"/>
  <c r="M48" i="13"/>
  <c r="BD48" i="13"/>
  <c r="BK48" i="13"/>
  <c r="O48" i="13"/>
  <c r="AD48" i="13"/>
  <c r="Y48" i="13"/>
  <c r="AX29" i="13"/>
  <c r="AH29" i="13"/>
  <c r="R29" i="13"/>
  <c r="BA29" i="13"/>
  <c r="AK29" i="13"/>
  <c r="U29" i="13"/>
  <c r="AZ29" i="13"/>
  <c r="T29" i="13"/>
  <c r="AQ29" i="13"/>
  <c r="AV29" i="13"/>
  <c r="AM29" i="13"/>
  <c r="O29" i="13"/>
  <c r="W29" i="13"/>
  <c r="BJ29" i="13"/>
  <c r="AT29" i="13"/>
  <c r="AD29" i="13"/>
  <c r="N29" i="13"/>
  <c r="AW29" i="13"/>
  <c r="AG29" i="13"/>
  <c r="Q29" i="13"/>
  <c r="AR29" i="13"/>
  <c r="L29" i="13"/>
  <c r="AI29" i="13"/>
  <c r="AF29" i="13"/>
  <c r="BK29" i="13"/>
  <c r="BD29" i="13"/>
  <c r="BF29" i="13"/>
  <c r="AP29" i="13"/>
  <c r="Z29" i="13"/>
  <c r="BI29" i="13"/>
  <c r="AS29" i="13"/>
  <c r="AC29" i="13"/>
  <c r="M29" i="13"/>
  <c r="AJ29" i="13"/>
  <c r="BG29" i="13"/>
  <c r="AA29" i="13"/>
  <c r="P29" i="13"/>
  <c r="AU29" i="13"/>
  <c r="X29" i="13"/>
  <c r="AA33" i="13"/>
  <c r="Y33" i="13"/>
  <c r="AD33" i="13"/>
  <c r="AO43" i="13"/>
  <c r="BI43" i="13"/>
  <c r="AD43" i="13"/>
  <c r="AT43" i="13"/>
  <c r="BJ43" i="13"/>
  <c r="AI43" i="13"/>
  <c r="AY43" i="13"/>
  <c r="L43" i="13"/>
  <c r="AB43" i="13"/>
  <c r="AR43" i="13"/>
  <c r="BH43" i="13"/>
  <c r="AY15" i="13"/>
  <c r="S15" i="13"/>
  <c r="AE15" i="13"/>
  <c r="Q15" i="13"/>
  <c r="AL15" i="13"/>
  <c r="BG15" i="13"/>
  <c r="AU15" i="13"/>
  <c r="W15" i="13"/>
  <c r="L15" i="13"/>
  <c r="AM24" i="13"/>
  <c r="BG24" i="13"/>
  <c r="M24" i="13"/>
  <c r="O24" i="13"/>
  <c r="AL24" i="13"/>
  <c r="AN29" i="13"/>
  <c r="BH29" i="13"/>
  <c r="V29" i="13"/>
  <c r="AB40" i="13"/>
  <c r="X40" i="13"/>
  <c r="BE40" i="13"/>
  <c r="AK22" i="13"/>
  <c r="V22" i="13"/>
  <c r="AQ22" i="13"/>
  <c r="AZ22" i="13"/>
  <c r="O37" i="13"/>
  <c r="AG37" i="13"/>
  <c r="U42" i="13"/>
  <c r="AX42" i="13"/>
  <c r="Q48" i="13"/>
  <c r="AZ48" i="13"/>
  <c r="AV15" i="13"/>
  <c r="AF15" i="13"/>
  <c r="P15" i="13"/>
  <c r="AX15" i="13"/>
  <c r="AC15" i="13"/>
  <c r="BD15" i="13"/>
  <c r="AN15" i="13"/>
  <c r="X15" i="13"/>
  <c r="BI15" i="13"/>
  <c r="AM15" i="13"/>
  <c r="BH37" i="13"/>
  <c r="BF37" i="13"/>
  <c r="AT37" i="13"/>
  <c r="V37" i="13"/>
  <c r="AW37" i="13"/>
  <c r="AC37" i="13"/>
  <c r="BE37" i="13"/>
  <c r="X37" i="13"/>
  <c r="AM37" i="13"/>
  <c r="AZ37" i="13"/>
  <c r="AI37" i="13"/>
  <c r="AQ37" i="13"/>
  <c r="L37" i="13"/>
  <c r="BB37" i="13"/>
  <c r="AL37" i="13"/>
  <c r="R37" i="13"/>
  <c r="AS37" i="13"/>
  <c r="U37" i="13"/>
  <c r="AV37" i="13"/>
  <c r="P37" i="13"/>
  <c r="AE37" i="13"/>
  <c r="AJ37" i="13"/>
  <c r="S37" i="13"/>
  <c r="BI37" i="13"/>
  <c r="BC37" i="13"/>
  <c r="AH37" i="13"/>
  <c r="N37" i="13"/>
  <c r="AK37" i="13"/>
  <c r="Q37" i="13"/>
  <c r="AN37" i="13"/>
  <c r="BD37" i="13"/>
  <c r="W37" i="13"/>
  <c r="T37" i="13"/>
  <c r="BK37" i="13"/>
  <c r="AA37" i="13"/>
  <c r="P33" i="13"/>
  <c r="AW33" i="13"/>
  <c r="R33" i="13"/>
  <c r="BH33" i="13"/>
  <c r="BJ33" i="13"/>
  <c r="BE43" i="13"/>
  <c r="AQ33" i="13"/>
  <c r="BC33" i="13"/>
  <c r="AG33" i="13"/>
  <c r="AK33" i="13"/>
  <c r="T33" i="13"/>
  <c r="M33" i="13"/>
  <c r="AC33" i="13"/>
  <c r="AY33" i="13"/>
  <c r="V33" i="13"/>
  <c r="AO33" i="13"/>
  <c r="BA33" i="13"/>
  <c r="AH33" i="13"/>
  <c r="AX33" i="13"/>
  <c r="M43" i="13"/>
  <c r="U43" i="13"/>
  <c r="Q43" i="13"/>
  <c r="S43" i="13"/>
  <c r="R43" i="13"/>
  <c r="AH43" i="13"/>
  <c r="AX43" i="13"/>
  <c r="W43" i="13"/>
  <c r="AM43" i="13"/>
  <c r="BC43" i="13"/>
  <c r="P43" i="13"/>
  <c r="AF43" i="13"/>
  <c r="AV43" i="13"/>
  <c r="Y15" i="13"/>
  <c r="N15" i="13"/>
  <c r="AO15" i="13"/>
  <c r="AP15" i="13"/>
  <c r="V15" i="13"/>
  <c r="AQ15" i="13"/>
  <c r="O15" i="13"/>
  <c r="BK15" i="13"/>
  <c r="AH15" i="13"/>
  <c r="T15" i="13"/>
  <c r="AZ15" i="13"/>
  <c r="U24" i="13"/>
  <c r="AW24" i="13"/>
  <c r="X24" i="13"/>
  <c r="AJ24" i="13"/>
  <c r="BB24" i="13"/>
  <c r="S29" i="13"/>
  <c r="Y29" i="13"/>
  <c r="AL29" i="13"/>
  <c r="AY40" i="13"/>
  <c r="BD40" i="13"/>
  <c r="AL22" i="13"/>
  <c r="Z22" i="13"/>
  <c r="AR37" i="13"/>
  <c r="AU37" i="13"/>
  <c r="BA37" i="13"/>
  <c r="AW42" i="13"/>
  <c r="AS42" i="13"/>
  <c r="AR42" i="13"/>
  <c r="R48" i="13"/>
  <c r="AV22" i="13"/>
  <c r="AF22" i="13"/>
  <c r="P22" i="13"/>
  <c r="BC22" i="13"/>
  <c r="AM22" i="13"/>
  <c r="W22" i="13"/>
  <c r="AX22" i="13"/>
  <c r="R22" i="13"/>
  <c r="BI22" i="13"/>
  <c r="BE22" i="13"/>
  <c r="Y22" i="13"/>
  <c r="AD22" i="13"/>
  <c r="U22" i="13"/>
  <c r="BH22" i="13"/>
  <c r="AR22" i="13"/>
  <c r="AB22" i="13"/>
  <c r="L22" i="13"/>
  <c r="AY22" i="13"/>
  <c r="AI22" i="13"/>
  <c r="S22" i="13"/>
  <c r="AP22" i="13"/>
  <c r="BJ22" i="13"/>
  <c r="AS22" i="13"/>
  <c r="AW22" i="13"/>
  <c r="Q22" i="13"/>
  <c r="N22" i="13"/>
  <c r="BD22" i="13"/>
  <c r="AN22" i="13"/>
  <c r="X22" i="13"/>
  <c r="BK22" i="13"/>
  <c r="AU22" i="13"/>
  <c r="AE22" i="13"/>
  <c r="O22" i="13"/>
  <c r="AH22" i="13"/>
  <c r="AT22" i="13"/>
  <c r="AC22" i="13"/>
  <c r="AO22" i="13"/>
  <c r="BB22" i="13"/>
  <c r="BA22" i="13"/>
  <c r="AX40" i="13"/>
  <c r="AH40" i="13"/>
  <c r="R40" i="13"/>
  <c r="BA40" i="13"/>
  <c r="AK40" i="13"/>
  <c r="U40" i="13"/>
  <c r="AV40" i="13"/>
  <c r="P40" i="13"/>
  <c r="AM40" i="13"/>
  <c r="AZ40" i="13"/>
  <c r="AI40" i="13"/>
  <c r="BG40" i="13"/>
  <c r="AQ40" i="13"/>
  <c r="BJ40" i="13"/>
  <c r="AT40" i="13"/>
  <c r="AD40" i="13"/>
  <c r="N40" i="13"/>
  <c r="AW40" i="13"/>
  <c r="AG40" i="13"/>
  <c r="Q40" i="13"/>
  <c r="AN40" i="13"/>
  <c r="BK40" i="13"/>
  <c r="AE40" i="13"/>
  <c r="AJ40" i="13"/>
  <c r="S40" i="13"/>
  <c r="AA40" i="13"/>
  <c r="BF40" i="13"/>
  <c r="AP40" i="13"/>
  <c r="Z40" i="13"/>
  <c r="BI40" i="13"/>
  <c r="AS40" i="13"/>
  <c r="AC40" i="13"/>
  <c r="M40" i="13"/>
  <c r="AF40" i="13"/>
  <c r="BC40" i="13"/>
  <c r="W40" i="13"/>
  <c r="T40" i="13"/>
  <c r="BH40" i="13"/>
  <c r="L40" i="13"/>
  <c r="AF33" i="13"/>
  <c r="L33" i="13"/>
  <c r="AS33" i="13"/>
  <c r="AJ33" i="13"/>
  <c r="AT33" i="13"/>
  <c r="N43" i="13"/>
  <c r="X33" i="13"/>
  <c r="W33" i="13"/>
  <c r="BD33" i="13"/>
  <c r="AV33" i="13"/>
  <c r="AB33" i="13"/>
  <c r="Q33" i="13"/>
  <c r="AI33" i="13"/>
  <c r="BG33" i="13"/>
  <c r="Z33" i="13"/>
  <c r="AU33" i="13"/>
  <c r="BE33" i="13"/>
  <c r="AL33" i="13"/>
  <c r="O43" i="13"/>
  <c r="BA43" i="13"/>
  <c r="AC43" i="13"/>
  <c r="AG43" i="13"/>
  <c r="V43" i="13"/>
  <c r="AL43" i="13"/>
  <c r="BB43" i="13"/>
  <c r="AA43" i="13"/>
  <c r="AQ43" i="13"/>
  <c r="BG43" i="13"/>
  <c r="T43" i="13"/>
  <c r="AJ43" i="13"/>
  <c r="AT15" i="13"/>
  <c r="AI15" i="13"/>
  <c r="BJ15" i="13"/>
  <c r="BA15" i="13"/>
  <c r="AA15" i="13"/>
  <c r="AW15" i="13"/>
  <c r="Z15" i="13"/>
  <c r="M15" i="13"/>
  <c r="AS15" i="13"/>
  <c r="AB15" i="13"/>
  <c r="BH15" i="13"/>
  <c r="AQ24" i="13"/>
  <c r="W24" i="13"/>
  <c r="AI24" i="13"/>
  <c r="BE24" i="13"/>
  <c r="BC29" i="13"/>
  <c r="AY29" i="13"/>
  <c r="AO29" i="13"/>
  <c r="BB29" i="13"/>
  <c r="O40" i="13"/>
  <c r="Y40" i="13"/>
  <c r="AL40" i="13"/>
  <c r="AG22" i="13"/>
  <c r="BF22" i="13"/>
  <c r="T22" i="13"/>
  <c r="AB37" i="13"/>
  <c r="AF37" i="13"/>
  <c r="AD37" i="13"/>
  <c r="W42" i="13"/>
  <c r="V42" i="13"/>
  <c r="BE21" i="13"/>
  <c r="BJ48" i="13"/>
  <c r="T20" i="13"/>
  <c r="R14" i="13"/>
  <c r="Y37" i="13"/>
  <c r="AO37" i="13"/>
  <c r="BG37" i="13"/>
  <c r="Z37" i="13"/>
  <c r="AP37" i="13"/>
  <c r="AI42" i="13"/>
  <c r="AA42" i="13"/>
  <c r="AY42" i="13"/>
  <c r="AO42" i="13"/>
  <c r="AF42" i="13"/>
  <c r="Q42" i="13"/>
  <c r="AG42" i="13"/>
  <c r="BI42" i="13"/>
  <c r="Z42" i="13"/>
  <c r="AU42" i="13"/>
  <c r="AP42" i="13"/>
  <c r="BF42" i="13"/>
  <c r="Q21" i="13"/>
  <c r="BI21" i="13"/>
  <c r="X21" i="13"/>
  <c r="BA48" i="13"/>
  <c r="N48" i="13"/>
  <c r="AT48" i="13"/>
  <c r="AA48" i="13"/>
  <c r="BG48" i="13"/>
  <c r="AJ48" i="13"/>
  <c r="AN48" i="13"/>
  <c r="AU21" i="13"/>
  <c r="X41" i="13"/>
  <c r="M13" i="13"/>
  <c r="W11" i="13"/>
  <c r="BB14" i="13"/>
  <c r="V41" i="13"/>
  <c r="AW47" i="13"/>
  <c r="O28" i="13"/>
  <c r="S25" i="13"/>
  <c r="AM47" i="13"/>
  <c r="BA25" i="13"/>
  <c r="AP47" i="13"/>
  <c r="P47" i="13"/>
  <c r="Y14" i="13"/>
  <c r="AU30" i="13"/>
  <c r="AL28" i="13"/>
  <c r="BD25" i="13"/>
  <c r="AH25" i="13"/>
  <c r="S41" i="13"/>
  <c r="BJ41" i="13"/>
  <c r="BA47" i="13"/>
  <c r="V46" i="13"/>
  <c r="AR41" i="13"/>
  <c r="BB47" i="13"/>
  <c r="AF47" i="13"/>
  <c r="AI14" i="13"/>
  <c r="Y30" i="13"/>
  <c r="AC25" i="13"/>
  <c r="AJ25" i="13"/>
  <c r="AS47" i="13"/>
  <c r="AI47" i="13"/>
  <c r="M14" i="13"/>
  <c r="AU14" i="13"/>
  <c r="AR28" i="13"/>
  <c r="BG20" i="13"/>
  <c r="AG25" i="13"/>
  <c r="U25" i="13"/>
  <c r="AZ31" i="13"/>
  <c r="AG41" i="13"/>
  <c r="AK47" i="13"/>
  <c r="V47" i="13"/>
  <c r="BF47" i="13"/>
  <c r="BC47" i="13"/>
  <c r="AR47" i="13"/>
  <c r="AM14" i="13"/>
  <c r="U14" i="13"/>
  <c r="AZ14" i="13"/>
  <c r="AO30" i="13"/>
  <c r="Y28" i="13"/>
  <c r="AD20" i="13"/>
  <c r="AY25" i="13"/>
  <c r="AR25" i="13"/>
  <c r="M25" i="13"/>
  <c r="O25" i="13"/>
  <c r="AO25" i="13"/>
  <c r="AA25" i="13"/>
  <c r="N25" i="13"/>
  <c r="AT25" i="13"/>
  <c r="BC46" i="13"/>
  <c r="AG19" i="13"/>
  <c r="BA19" i="13"/>
  <c r="N19" i="13"/>
  <c r="AA19" i="13"/>
  <c r="L19" i="13"/>
  <c r="AZ19" i="13"/>
  <c r="AN41" i="13"/>
  <c r="AI41" i="13"/>
  <c r="BH41" i="13"/>
  <c r="AS41" i="13"/>
  <c r="AL41" i="13"/>
  <c r="AG44" i="13"/>
  <c r="AX19" i="13"/>
  <c r="S19" i="13"/>
  <c r="AN19" i="13"/>
  <c r="AC47" i="13"/>
  <c r="Z47" i="13"/>
  <c r="W47" i="13"/>
  <c r="L47" i="13"/>
  <c r="AC14" i="13"/>
  <c r="AY30" i="13"/>
  <c r="V28" i="13"/>
  <c r="BF20" i="13"/>
  <c r="Q25" i="13"/>
  <c r="BI25" i="13"/>
  <c r="AB25" i="13"/>
  <c r="X25" i="13"/>
  <c r="T25" i="13"/>
  <c r="AZ25" i="13"/>
  <c r="AF25" i="13"/>
  <c r="V25" i="13"/>
  <c r="AX25" i="13"/>
  <c r="W31" i="13"/>
  <c r="Z19" i="13"/>
  <c r="Y19" i="13"/>
  <c r="AL19" i="13"/>
  <c r="AQ19" i="13"/>
  <c r="T19" i="13"/>
  <c r="BD19" i="13"/>
  <c r="BK41" i="13"/>
  <c r="BG41" i="13"/>
  <c r="M41" i="13"/>
  <c r="BE41" i="13"/>
  <c r="AP41" i="13"/>
  <c r="U19" i="13"/>
  <c r="AY19" i="13"/>
  <c r="AM25" i="13"/>
  <c r="W25" i="13"/>
  <c r="BH25" i="13"/>
  <c r="AI25" i="13"/>
  <c r="AE25" i="13"/>
  <c r="BE25" i="13"/>
  <c r="AV25" i="13"/>
  <c r="AD25" i="13"/>
  <c r="M19" i="13"/>
  <c r="AO19" i="13"/>
  <c r="BJ19" i="13"/>
  <c r="AU19" i="13"/>
  <c r="AB19" i="13"/>
  <c r="W41" i="13"/>
  <c r="P41" i="13"/>
  <c r="L41" i="13"/>
  <c r="AC41" i="13"/>
  <c r="N41" i="13"/>
  <c r="AT41" i="13"/>
  <c r="AA21" i="13"/>
  <c r="BG21" i="13"/>
  <c r="AJ21" i="13"/>
  <c r="AG21" i="13"/>
  <c r="AX21" i="13"/>
  <c r="Y21" i="13"/>
  <c r="AL21" i="13"/>
  <c r="AE21" i="13"/>
  <c r="BK21" i="13"/>
  <c r="AN21" i="13"/>
  <c r="AW21" i="13"/>
  <c r="AC21" i="13"/>
  <c r="AP21" i="13"/>
  <c r="BJ21" i="13"/>
  <c r="AQ21" i="13"/>
  <c r="T21" i="13"/>
  <c r="AZ21" i="13"/>
  <c r="BC44" i="13"/>
  <c r="M21" i="13"/>
  <c r="AS21" i="13"/>
  <c r="AO21" i="13"/>
  <c r="N21" i="13"/>
  <c r="AT21" i="13"/>
  <c r="S21" i="13"/>
  <c r="AI21" i="13"/>
  <c r="AY21" i="13"/>
  <c r="L21" i="13"/>
  <c r="AB21" i="13"/>
  <c r="AR21" i="13"/>
  <c r="BH21" i="13"/>
  <c r="AW48" i="13"/>
  <c r="AO48" i="13"/>
  <c r="AS48" i="13"/>
  <c r="V48" i="13"/>
  <c r="AL48" i="13"/>
  <c r="BB48" i="13"/>
  <c r="S48" i="13"/>
  <c r="AI48" i="13"/>
  <c r="AY48" i="13"/>
  <c r="L48" i="13"/>
  <c r="AB48" i="13"/>
  <c r="AR48" i="13"/>
  <c r="BH48" i="13"/>
  <c r="Z21" i="13"/>
  <c r="U21" i="13"/>
  <c r="BA21" i="13"/>
  <c r="R21" i="13"/>
  <c r="V21" i="13"/>
  <c r="BB21" i="13"/>
  <c r="W21" i="13"/>
  <c r="AM21" i="13"/>
  <c r="BC21" i="13"/>
  <c r="P21" i="13"/>
  <c r="AF21" i="13"/>
  <c r="AG48" i="13"/>
  <c r="U48" i="13"/>
  <c r="BE48" i="13"/>
  <c r="BI48" i="13"/>
  <c r="Z48" i="13"/>
  <c r="AP48" i="13"/>
  <c r="BF48" i="13"/>
  <c r="W48" i="13"/>
  <c r="AM48" i="13"/>
  <c r="BC48" i="13"/>
  <c r="P48" i="13"/>
  <c r="AF48" i="13"/>
  <c r="BE13" i="13"/>
  <c r="Y10" i="13"/>
  <c r="AC8" i="13"/>
  <c r="AE27" i="13"/>
  <c r="AS32" i="13"/>
  <c r="AY27" i="13"/>
  <c r="AO27" i="13"/>
  <c r="AI8" i="13"/>
  <c r="BA11" i="13"/>
  <c r="BK8" i="13"/>
  <c r="V11" i="13"/>
  <c r="AD27" i="13"/>
  <c r="AW19" i="13"/>
  <c r="AK19" i="13"/>
  <c r="AH19" i="13"/>
  <c r="AT19" i="13"/>
  <c r="AE19" i="13"/>
  <c r="BK19" i="13"/>
  <c r="AJ19" i="13"/>
  <c r="AE41" i="13"/>
  <c r="AA41" i="13"/>
  <c r="AB41" i="13"/>
  <c r="Y41" i="13"/>
  <c r="AW41" i="13"/>
  <c r="Z41" i="13"/>
  <c r="AP44" i="13"/>
  <c r="BJ36" i="13"/>
  <c r="AW8" i="13"/>
  <c r="AB11" i="13"/>
  <c r="Z11" i="13"/>
  <c r="AB27" i="13"/>
  <c r="BB27" i="13"/>
  <c r="Z13" i="13"/>
  <c r="S8" i="13"/>
  <c r="BG8" i="13"/>
  <c r="AV8" i="13"/>
  <c r="AU27" i="13"/>
  <c r="AG27" i="13"/>
  <c r="BG13" i="13"/>
  <c r="U10" i="13"/>
  <c r="AM35" i="13"/>
  <c r="AG35" i="13"/>
  <c r="AU18" i="13"/>
  <c r="BD7" i="13"/>
  <c r="BE6" i="13"/>
  <c r="O10" i="13"/>
  <c r="R10" i="13"/>
  <c r="BF26" i="13"/>
  <c r="AX5" i="13"/>
  <c r="W10" i="13"/>
  <c r="AY12" i="13"/>
  <c r="AJ38" i="13"/>
  <c r="AC38" i="13"/>
  <c r="AP11" i="13"/>
  <c r="AF11" i="13"/>
  <c r="AG11" i="13"/>
  <c r="X11" i="13"/>
  <c r="O11" i="13"/>
  <c r="BJ10" i="13"/>
  <c r="AT10" i="13"/>
  <c r="BA10" i="13"/>
  <c r="X10" i="13"/>
  <c r="Y7" i="13"/>
  <c r="AU11" i="13"/>
  <c r="AM10" i="13"/>
  <c r="O39" i="13"/>
  <c r="T12" i="13"/>
  <c r="BD47" i="13"/>
  <c r="BH47" i="13"/>
  <c r="AB47" i="13"/>
  <c r="AY47" i="13"/>
  <c r="S47" i="13"/>
  <c r="AL47" i="13"/>
  <c r="AG47" i="13"/>
  <c r="Y47" i="13"/>
  <c r="AL30" i="13"/>
  <c r="O30" i="13"/>
  <c r="AG14" i="13"/>
  <c r="O14" i="13"/>
  <c r="AS14" i="13"/>
  <c r="R31" i="13"/>
  <c r="AU31" i="13"/>
  <c r="AV19" i="13"/>
  <c r="AF19" i="13"/>
  <c r="P19" i="13"/>
  <c r="BC19" i="13"/>
  <c r="AM19" i="13"/>
  <c r="W19" i="13"/>
  <c r="BB19" i="13"/>
  <c r="V19" i="13"/>
  <c r="R19" i="13"/>
  <c r="BI19" i="13"/>
  <c r="AC19" i="13"/>
  <c r="AP19" i="13"/>
  <c r="Q19" i="13"/>
  <c r="AX41" i="13"/>
  <c r="AH41" i="13"/>
  <c r="R41" i="13"/>
  <c r="BA41" i="13"/>
  <c r="AK41" i="13"/>
  <c r="U41" i="13"/>
  <c r="AZ41" i="13"/>
  <c r="T41" i="13"/>
  <c r="AQ41" i="13"/>
  <c r="AV41" i="13"/>
  <c r="AU41" i="13"/>
  <c r="AM41" i="13"/>
  <c r="BC41" i="13"/>
  <c r="BF25" i="13"/>
  <c r="AP25" i="13"/>
  <c r="Z25" i="13"/>
  <c r="BG25" i="13"/>
  <c r="AK25" i="13"/>
  <c r="P25" i="13"/>
  <c r="AU25" i="13"/>
  <c r="Y25" i="13"/>
  <c r="AS25" i="13"/>
  <c r="AN25" i="13"/>
  <c r="BC25" i="13"/>
  <c r="L25" i="13"/>
  <c r="AW25" i="13"/>
  <c r="O5" i="13"/>
  <c r="AT6" i="13"/>
  <c r="AK35" i="13"/>
  <c r="AY35" i="13"/>
  <c r="AT27" i="13"/>
  <c r="BE27" i="13"/>
  <c r="M27" i="13"/>
  <c r="AI27" i="13"/>
  <c r="BC27" i="13"/>
  <c r="BJ32" i="13"/>
  <c r="BK32" i="13"/>
  <c r="AA32" i="13"/>
  <c r="N8" i="13"/>
  <c r="AF8" i="13"/>
  <c r="BD8" i="13"/>
  <c r="AL8" i="13"/>
  <c r="AH8" i="13"/>
  <c r="AF13" i="13"/>
  <c r="BC13" i="13"/>
  <c r="AX13" i="13"/>
  <c r="AW13" i="13"/>
  <c r="AY8" i="13"/>
  <c r="AK8" i="13"/>
  <c r="AZ8" i="13"/>
  <c r="BH11" i="13"/>
  <c r="BE11" i="13"/>
  <c r="AT11" i="13"/>
  <c r="AJ27" i="13"/>
  <c r="BI27" i="13"/>
  <c r="N13" i="13"/>
  <c r="BA13" i="13"/>
  <c r="BE10" i="13"/>
  <c r="AQ32" i="13"/>
  <c r="AW32" i="13"/>
  <c r="AB5" i="13"/>
  <c r="R7" i="13"/>
  <c r="R8" i="13"/>
  <c r="AU8" i="13"/>
  <c r="U8" i="13"/>
  <c r="T8" i="13"/>
  <c r="AY11" i="13"/>
  <c r="Q11" i="13"/>
  <c r="AV11" i="13"/>
  <c r="BJ11" i="13"/>
  <c r="AN27" i="13"/>
  <c r="Q27" i="13"/>
  <c r="Z27" i="13"/>
  <c r="Y20" i="13"/>
  <c r="AG13" i="13"/>
  <c r="AO13" i="13"/>
  <c r="L13" i="13"/>
  <c r="BK25" i="13"/>
  <c r="AQ25" i="13"/>
  <c r="R25" i="13"/>
  <c r="AL25" i="13"/>
  <c r="BJ25" i="13"/>
  <c r="T46" i="13"/>
  <c r="BA31" i="13"/>
  <c r="AF10" i="13"/>
  <c r="N10" i="13"/>
  <c r="AW39" i="13"/>
  <c r="BF19" i="13"/>
  <c r="AS19" i="13"/>
  <c r="BE19" i="13"/>
  <c r="AD19" i="13"/>
  <c r="O19" i="13"/>
  <c r="AI19" i="13"/>
  <c r="BG19" i="13"/>
  <c r="X19" i="13"/>
  <c r="AR19" i="13"/>
  <c r="BD41" i="13"/>
  <c r="O41" i="13"/>
  <c r="AF41" i="13"/>
  <c r="AY41" i="13"/>
  <c r="AJ41" i="13"/>
  <c r="Q41" i="13"/>
  <c r="AO41" i="13"/>
  <c r="BI41" i="13"/>
  <c r="AD41" i="13"/>
  <c r="BB41" i="13"/>
  <c r="L32" i="13"/>
  <c r="BF32" i="13"/>
  <c r="AE35" i="13"/>
  <c r="AX35" i="13"/>
  <c r="X12" i="13"/>
  <c r="AW17" i="13"/>
  <c r="BG36" i="13"/>
  <c r="AU5" i="13"/>
  <c r="AH5" i="13"/>
  <c r="Z7" i="13"/>
  <c r="T7" i="13"/>
  <c r="AE7" i="13"/>
  <c r="AK6" i="13"/>
  <c r="BH6" i="13"/>
  <c r="AN39" i="13"/>
  <c r="AD39" i="13"/>
  <c r="AH16" i="13"/>
  <c r="Q23" i="13"/>
  <c r="Q6" i="13"/>
  <c r="L39" i="13"/>
  <c r="BJ39" i="13"/>
  <c r="T26" i="13"/>
  <c r="AL23" i="13"/>
  <c r="AW5" i="13"/>
  <c r="AW7" i="13"/>
  <c r="AN7" i="13"/>
  <c r="AQ6" i="13"/>
  <c r="AJ6" i="13"/>
  <c r="AR5" i="13"/>
  <c r="AY5" i="13"/>
  <c r="BE7" i="13"/>
  <c r="AX6" i="13"/>
  <c r="AI6" i="13"/>
  <c r="P6" i="13"/>
  <c r="AZ18" i="13"/>
  <c r="X18" i="13"/>
  <c r="O18" i="13"/>
  <c r="Y18" i="13"/>
  <c r="BK18" i="13"/>
  <c r="AH18" i="13"/>
  <c r="AL18" i="13"/>
  <c r="BF39" i="13"/>
  <c r="AP39" i="13"/>
  <c r="Z39" i="13"/>
  <c r="BI39" i="13"/>
  <c r="AS39" i="13"/>
  <c r="AC39" i="13"/>
  <c r="M39" i="13"/>
  <c r="AJ39" i="13"/>
  <c r="BG39" i="13"/>
  <c r="AA39" i="13"/>
  <c r="X39" i="13"/>
  <c r="AV39" i="13"/>
  <c r="AE39" i="13"/>
  <c r="BB39" i="13"/>
  <c r="AL39" i="13"/>
  <c r="V39" i="13"/>
  <c r="BE39" i="13"/>
  <c r="AO39" i="13"/>
  <c r="Y39" i="13"/>
  <c r="BH39" i="13"/>
  <c r="AB39" i="13"/>
  <c r="AY39" i="13"/>
  <c r="S39" i="13"/>
  <c r="BC39" i="13"/>
  <c r="P39" i="13"/>
  <c r="BK39" i="13"/>
  <c r="BI23" i="13"/>
  <c r="AR23" i="13"/>
  <c r="AB23" i="13"/>
  <c r="L23" i="13"/>
  <c r="AU23" i="13"/>
  <c r="AE23" i="13"/>
  <c r="O23" i="13"/>
  <c r="AD23" i="13"/>
  <c r="Z23" i="13"/>
  <c r="BA23" i="13"/>
  <c r="U23" i="13"/>
  <c r="AH23" i="13"/>
  <c r="AG23" i="13"/>
  <c r="AZ23" i="13"/>
  <c r="AF23" i="13"/>
  <c r="BH23" i="13"/>
  <c r="AM23" i="13"/>
  <c r="S23" i="13"/>
  <c r="V23" i="13"/>
  <c r="Y23" i="13"/>
  <c r="AC23" i="13"/>
  <c r="R23" i="13"/>
  <c r="BJ23" i="13"/>
  <c r="AV23" i="13"/>
  <c r="X23" i="13"/>
  <c r="BC23" i="13"/>
  <c r="AI23" i="13"/>
  <c r="BB23" i="13"/>
  <c r="N23" i="13"/>
  <c r="BK23" i="13"/>
  <c r="M23" i="13"/>
  <c r="BE23" i="13"/>
  <c r="BF23" i="13"/>
  <c r="T23" i="13"/>
  <c r="AA23" i="13"/>
  <c r="AX23" i="13"/>
  <c r="BG23" i="13"/>
  <c r="BD23" i="13"/>
  <c r="P23" i="13"/>
  <c r="W23" i="13"/>
  <c r="AO23" i="13"/>
  <c r="AP23" i="13"/>
  <c r="BB38" i="13"/>
  <c r="AL38" i="13"/>
  <c r="V38" i="13"/>
  <c r="BE38" i="13"/>
  <c r="AN38" i="13"/>
  <c r="S38" i="13"/>
  <c r="AW38" i="13"/>
  <c r="AB38" i="13"/>
  <c r="BH38" i="13"/>
  <c r="P38" i="13"/>
  <c r="Y38" i="13"/>
  <c r="AO38" i="13"/>
  <c r="AF38" i="13"/>
  <c r="BJ38" i="13"/>
  <c r="AP38" i="13"/>
  <c r="R38" i="13"/>
  <c r="AY38" i="13"/>
  <c r="X38" i="13"/>
  <c r="AR38" i="13"/>
  <c r="Q38" i="13"/>
  <c r="AA38" i="13"/>
  <c r="O38" i="13"/>
  <c r="BA38" i="13"/>
  <c r="BF38" i="13"/>
  <c r="AH38" i="13"/>
  <c r="N38" i="13"/>
  <c r="AS38" i="13"/>
  <c r="M38" i="13"/>
  <c r="AM38" i="13"/>
  <c r="L38" i="13"/>
  <c r="BG38" i="13"/>
  <c r="AQ38" i="13"/>
  <c r="AZ38" i="13"/>
  <c r="AX38" i="13"/>
  <c r="BI38" i="13"/>
  <c r="BK38" i="13"/>
  <c r="AV38" i="13"/>
  <c r="U38" i="13"/>
  <c r="AT38" i="13"/>
  <c r="BD38" i="13"/>
  <c r="BC38" i="13"/>
  <c r="AK38" i="13"/>
  <c r="T38" i="13"/>
  <c r="AZ16" i="13"/>
  <c r="AJ16" i="13"/>
  <c r="T16" i="13"/>
  <c r="BE16" i="13"/>
  <c r="AI16" i="13"/>
  <c r="N16" i="13"/>
  <c r="V16" i="13"/>
  <c r="AS16" i="13"/>
  <c r="W16" i="13"/>
  <c r="AQ16" i="13"/>
  <c r="BA16" i="13"/>
  <c r="BK16" i="13"/>
  <c r="AK16" i="13"/>
  <c r="BD16" i="13"/>
  <c r="AF16" i="13"/>
  <c r="L16" i="13"/>
  <c r="AO16" i="13"/>
  <c r="BG16" i="13"/>
  <c r="BC16" i="13"/>
  <c r="AC16" i="13"/>
  <c r="AG16" i="13"/>
  <c r="AU16" i="13"/>
  <c r="BF16" i="13"/>
  <c r="AV16" i="13"/>
  <c r="AB16" i="13"/>
  <c r="BJ16" i="13"/>
  <c r="AD16" i="13"/>
  <c r="AW16" i="13"/>
  <c r="AX16" i="13"/>
  <c r="R16" i="13"/>
  <c r="AA16" i="13"/>
  <c r="Z16" i="13"/>
  <c r="O16" i="13"/>
  <c r="AR16" i="13"/>
  <c r="AY16" i="13"/>
  <c r="AL16" i="13"/>
  <c r="M16" i="13"/>
  <c r="AP16" i="13"/>
  <c r="AN16" i="13"/>
  <c r="AT16" i="13"/>
  <c r="BI16" i="13"/>
  <c r="BB16" i="13"/>
  <c r="U16" i="13"/>
  <c r="BB26" i="13"/>
  <c r="AL26" i="13"/>
  <c r="V26" i="13"/>
  <c r="BE26" i="13"/>
  <c r="AR26" i="13"/>
  <c r="W26" i="13"/>
  <c r="BC26" i="13"/>
  <c r="AX26" i="13"/>
  <c r="AD26" i="13"/>
  <c r="BI26" i="13"/>
  <c r="AM26" i="13"/>
  <c r="L26" i="13"/>
  <c r="AK26" i="13"/>
  <c r="P26" i="13"/>
  <c r="Y26" i="13"/>
  <c r="AY26" i="13"/>
  <c r="AI26" i="13"/>
  <c r="AE26" i="13"/>
  <c r="AT26" i="13"/>
  <c r="Z26" i="13"/>
  <c r="BA26" i="13"/>
  <c r="AG26" i="13"/>
  <c r="BK26" i="13"/>
  <c r="AF26" i="13"/>
  <c r="BH26" i="13"/>
  <c r="O26" i="13"/>
  <c r="AC26" i="13"/>
  <c r="X26" i="13"/>
  <c r="AN26" i="13"/>
  <c r="AP26" i="13"/>
  <c r="BD26" i="13"/>
  <c r="AV26" i="13"/>
  <c r="AU26" i="13"/>
  <c r="BG26" i="13"/>
  <c r="S26" i="13"/>
  <c r="AH26" i="13"/>
  <c r="AW26" i="13"/>
  <c r="AQ26" i="13"/>
  <c r="AJ26" i="13"/>
  <c r="AS26" i="13"/>
  <c r="W7" i="13"/>
  <c r="BC7" i="13"/>
  <c r="AI7" i="13"/>
  <c r="AR7" i="13"/>
  <c r="AF7" i="13"/>
  <c r="AQ7" i="13"/>
  <c r="BH7" i="13"/>
  <c r="BA7" i="13"/>
  <c r="AL7" i="13"/>
  <c r="AD7" i="13"/>
  <c r="Q7" i="13"/>
  <c r="BI7" i="13"/>
  <c r="AO7" i="13"/>
  <c r="AZ17" i="13"/>
  <c r="AJ17" i="13"/>
  <c r="T17" i="13"/>
  <c r="BF17" i="13"/>
  <c r="AK17" i="13"/>
  <c r="O17" i="13"/>
  <c r="R17" i="13"/>
  <c r="AT17" i="13"/>
  <c r="Y17" i="13"/>
  <c r="BC17" i="13"/>
  <c r="M17" i="13"/>
  <c r="AQ17" i="13"/>
  <c r="AG17" i="13"/>
  <c r="AV17" i="13"/>
  <c r="AF17" i="13"/>
  <c r="P17" i="13"/>
  <c r="BA17" i="13"/>
  <c r="AE17" i="13"/>
  <c r="AX17" i="13"/>
  <c r="BJ17" i="13"/>
  <c r="AO17" i="13"/>
  <c r="S17" i="13"/>
  <c r="AS17" i="13"/>
  <c r="BG17" i="13"/>
  <c r="V17" i="13"/>
  <c r="AA17" i="13"/>
  <c r="BH17" i="13"/>
  <c r="AB17" i="13"/>
  <c r="AU17" i="13"/>
  <c r="AM17" i="13"/>
  <c r="AI17" i="13"/>
  <c r="AH17" i="13"/>
  <c r="AL17" i="13"/>
  <c r="BD17" i="13"/>
  <c r="X17" i="13"/>
  <c r="AP17" i="13"/>
  <c r="AC17" i="13"/>
  <c r="AD17" i="13"/>
  <c r="W17" i="13"/>
  <c r="Q17" i="13"/>
  <c r="AR17" i="13"/>
  <c r="Z17" i="13"/>
  <c r="N17" i="13"/>
  <c r="AN17" i="13"/>
  <c r="U17" i="13"/>
  <c r="BI17" i="13"/>
  <c r="BK5" i="13"/>
  <c r="U5" i="13"/>
  <c r="AK5" i="13"/>
  <c r="BA5" i="13"/>
  <c r="Z5" i="13"/>
  <c r="BB5" i="13"/>
  <c r="AE5" i="13"/>
  <c r="BG5" i="13"/>
  <c r="AL5" i="13"/>
  <c r="AA5" i="13"/>
  <c r="X5" i="13"/>
  <c r="BH5" i="13"/>
  <c r="AZ5" i="13"/>
  <c r="T5" i="13"/>
  <c r="AJ5" i="13"/>
  <c r="BD5" i="13"/>
  <c r="AI5" i="13"/>
  <c r="AD5" i="13"/>
  <c r="AQ5" i="13"/>
  <c r="BJ5" i="13"/>
  <c r="R5" i="13"/>
  <c r="AS5" i="13"/>
  <c r="V7" i="13"/>
  <c r="N7" i="13"/>
  <c r="AS7" i="13"/>
  <c r="BG7" i="13"/>
  <c r="L7" i="13"/>
  <c r="BK7" i="13"/>
  <c r="AE6" i="13"/>
  <c r="AH6" i="13"/>
  <c r="BA6" i="13"/>
  <c r="AG6" i="13"/>
  <c r="BK6" i="13"/>
  <c r="AA6" i="13"/>
  <c r="AL6" i="13"/>
  <c r="AZ6" i="13"/>
  <c r="AF6" i="13"/>
  <c r="BE18" i="13"/>
  <c r="AU39" i="13"/>
  <c r="BD39" i="13"/>
  <c r="T39" i="13"/>
  <c r="U39" i="13"/>
  <c r="BA39" i="13"/>
  <c r="AH39" i="13"/>
  <c r="X16" i="13"/>
  <c r="AI38" i="13"/>
  <c r="AN23" i="13"/>
  <c r="L17" i="13"/>
  <c r="BD45" i="13"/>
  <c r="AI45" i="13"/>
  <c r="BF35" i="13"/>
  <c r="AP35" i="13"/>
  <c r="Z35" i="13"/>
  <c r="BI35" i="13"/>
  <c r="AS35" i="13"/>
  <c r="AC35" i="13"/>
  <c r="M35" i="13"/>
  <c r="AF35" i="13"/>
  <c r="BC35" i="13"/>
  <c r="W35" i="13"/>
  <c r="AB35" i="13"/>
  <c r="AA35" i="13"/>
  <c r="AZ35" i="13"/>
  <c r="BB35" i="13"/>
  <c r="AL35" i="13"/>
  <c r="V35" i="13"/>
  <c r="BE35" i="13"/>
  <c r="AO35" i="13"/>
  <c r="Y35" i="13"/>
  <c r="BD35" i="13"/>
  <c r="X35" i="13"/>
  <c r="AU35" i="13"/>
  <c r="O35" i="13"/>
  <c r="L35" i="13"/>
  <c r="AJ35" i="13"/>
  <c r="T35" i="13"/>
  <c r="AH35" i="13"/>
  <c r="BA35" i="13"/>
  <c r="U35" i="13"/>
  <c r="P35" i="13"/>
  <c r="BH35" i="13"/>
  <c r="S35" i="13"/>
  <c r="BJ35" i="13"/>
  <c r="AD35" i="13"/>
  <c r="AW35" i="13"/>
  <c r="Q35" i="13"/>
  <c r="BK35" i="13"/>
  <c r="AR35" i="13"/>
  <c r="AI35" i="13"/>
  <c r="BB12" i="13"/>
  <c r="AL12" i="13"/>
  <c r="V12" i="13"/>
  <c r="AV12" i="13"/>
  <c r="L12" i="13"/>
  <c r="AW12" i="13"/>
  <c r="AG12" i="13"/>
  <c r="Q12" i="13"/>
  <c r="AR12" i="13"/>
  <c r="P12" i="13"/>
  <c r="BK12" i="13"/>
  <c r="BG12" i="13"/>
  <c r="AM12" i="13"/>
  <c r="AX12" i="13"/>
  <c r="AD12" i="13"/>
  <c r="BH12" i="13"/>
  <c r="BI12" i="13"/>
  <c r="AO12" i="13"/>
  <c r="U12" i="13"/>
  <c r="AJ12" i="13"/>
  <c r="AI12" i="13"/>
  <c r="O12" i="13"/>
  <c r="W12" i="13"/>
  <c r="AT12" i="13"/>
  <c r="Z12" i="13"/>
  <c r="AN12" i="13"/>
  <c r="BE12" i="13"/>
  <c r="AK12" i="13"/>
  <c r="M12" i="13"/>
  <c r="AB12" i="13"/>
  <c r="S12" i="13"/>
  <c r="AQ12" i="13"/>
  <c r="BJ12" i="13"/>
  <c r="R12" i="13"/>
  <c r="BA12" i="13"/>
  <c r="BD12" i="13"/>
  <c r="AU12" i="13"/>
  <c r="BF12" i="13"/>
  <c r="N12" i="13"/>
  <c r="AS12" i="13"/>
  <c r="AZ12" i="13"/>
  <c r="AE12" i="13"/>
  <c r="AX27" i="13"/>
  <c r="AH27" i="13"/>
  <c r="R27" i="13"/>
  <c r="BA27" i="13"/>
  <c r="AK27" i="13"/>
  <c r="U27" i="13"/>
  <c r="AZ27" i="13"/>
  <c r="T27" i="13"/>
  <c r="AQ27" i="13"/>
  <c r="BD27" i="13"/>
  <c r="P27" i="13"/>
  <c r="AM27" i="13"/>
  <c r="O27" i="13"/>
  <c r="AX11" i="13"/>
  <c r="AH11" i="13"/>
  <c r="R11" i="13"/>
  <c r="AN11" i="13"/>
  <c r="BI11" i="13"/>
  <c r="AS11" i="13"/>
  <c r="AC11" i="13"/>
  <c r="M11" i="13"/>
  <c r="AJ11" i="13"/>
  <c r="BC11" i="13"/>
  <c r="AI11" i="13"/>
  <c r="AE11" i="13"/>
  <c r="AA11" i="13"/>
  <c r="BB32" i="13"/>
  <c r="AL32" i="13"/>
  <c r="V32" i="13"/>
  <c r="BE32" i="13"/>
  <c r="AO32" i="13"/>
  <c r="Y32" i="13"/>
  <c r="BD32" i="13"/>
  <c r="X32" i="13"/>
  <c r="AU32" i="13"/>
  <c r="O32" i="13"/>
  <c r="AX32" i="13"/>
  <c r="AH32" i="13"/>
  <c r="R32" i="13"/>
  <c r="BA32" i="13"/>
  <c r="AK32" i="13"/>
  <c r="U32" i="13"/>
  <c r="AV32" i="13"/>
  <c r="P32" i="13"/>
  <c r="AM32" i="13"/>
  <c r="AT32" i="13"/>
  <c r="N32" i="13"/>
  <c r="AG32" i="13"/>
  <c r="AN32" i="13"/>
  <c r="AE32" i="13"/>
  <c r="T32" i="13"/>
  <c r="AY32" i="13"/>
  <c r="AB32" i="13"/>
  <c r="AP32" i="13"/>
  <c r="BI32" i="13"/>
  <c r="AC32" i="13"/>
  <c r="AF32" i="13"/>
  <c r="W32" i="13"/>
  <c r="AR32" i="13"/>
  <c r="AI32" i="13"/>
  <c r="BG32" i="13"/>
  <c r="AB8" i="13"/>
  <c r="BH8" i="13"/>
  <c r="P8" i="13"/>
  <c r="AO8" i="13"/>
  <c r="BI8" i="13"/>
  <c r="Q8" i="13"/>
  <c r="L8" i="13"/>
  <c r="O8" i="13"/>
  <c r="AM8" i="13"/>
  <c r="AP8" i="13"/>
  <c r="AX8" i="13"/>
  <c r="W8" i="13"/>
  <c r="BF8" i="13"/>
  <c r="BB36" i="13"/>
  <c r="AL36" i="13"/>
  <c r="V36" i="13"/>
  <c r="BE36" i="13"/>
  <c r="AO36" i="13"/>
  <c r="Y36" i="13"/>
  <c r="BH36" i="13"/>
  <c r="AB36" i="13"/>
  <c r="AY36" i="13"/>
  <c r="S36" i="13"/>
  <c r="BC36" i="13"/>
  <c r="P36" i="13"/>
  <c r="BK36" i="13"/>
  <c r="AX36" i="13"/>
  <c r="AH36" i="13"/>
  <c r="R36" i="13"/>
  <c r="BA36" i="13"/>
  <c r="AK36" i="13"/>
  <c r="U36" i="13"/>
  <c r="AZ36" i="13"/>
  <c r="T36" i="13"/>
  <c r="AQ36" i="13"/>
  <c r="BD36" i="13"/>
  <c r="AM36" i="13"/>
  <c r="AU36" i="13"/>
  <c r="AE36" i="13"/>
  <c r="AT36" i="13"/>
  <c r="N36" i="13"/>
  <c r="AG36" i="13"/>
  <c r="AR36" i="13"/>
  <c r="AI36" i="13"/>
  <c r="W36" i="13"/>
  <c r="AP36" i="13"/>
  <c r="BI36" i="13"/>
  <c r="AC36" i="13"/>
  <c r="AJ36" i="13"/>
  <c r="AA36" i="13"/>
  <c r="AV36" i="13"/>
  <c r="AD36" i="13"/>
  <c r="Q36" i="13"/>
  <c r="AN36" i="13"/>
  <c r="Z36" i="13"/>
  <c r="M36" i="13"/>
  <c r="X36" i="13"/>
  <c r="BD13" i="13"/>
  <c r="AN13" i="13"/>
  <c r="X13" i="13"/>
  <c r="BK13" i="13"/>
  <c r="AP13" i="13"/>
  <c r="U13" i="13"/>
  <c r="AH13" i="13"/>
  <c r="AY13" i="13"/>
  <c r="AD13" i="13"/>
  <c r="BI13" i="13"/>
  <c r="W13" i="13"/>
  <c r="Q13" i="13"/>
  <c r="AA13" i="13"/>
  <c r="AJ13" i="13"/>
  <c r="BF13" i="13"/>
  <c r="O13" i="13"/>
  <c r="AT13" i="13"/>
  <c r="AZ13" i="13"/>
  <c r="T13" i="13"/>
  <c r="AK13" i="13"/>
  <c r="R13" i="13"/>
  <c r="Y13" i="13"/>
  <c r="L5" i="13"/>
  <c r="AF5" i="13"/>
  <c r="AN5" i="13"/>
  <c r="S5" i="13"/>
  <c r="V5" i="13"/>
  <c r="AM5" i="13"/>
  <c r="AT5" i="13"/>
  <c r="BI5" i="13"/>
  <c r="AO5" i="13"/>
  <c r="Q5" i="13"/>
  <c r="BB7" i="13"/>
  <c r="BF7" i="13"/>
  <c r="AT7" i="13"/>
  <c r="U7" i="13"/>
  <c r="AX7" i="13"/>
  <c r="AA7" i="13"/>
  <c r="P7" i="13"/>
  <c r="AY7" i="13"/>
  <c r="AU7" i="13"/>
  <c r="M7" i="13"/>
  <c r="AT8" i="13"/>
  <c r="AA8" i="13"/>
  <c r="AD8" i="13"/>
  <c r="BB8" i="13"/>
  <c r="BE8" i="13"/>
  <c r="AN8" i="13"/>
  <c r="M8" i="13"/>
  <c r="BA8" i="13"/>
  <c r="AR8" i="13"/>
  <c r="L6" i="13"/>
  <c r="O6" i="13"/>
  <c r="V6" i="13"/>
  <c r="AW6" i="13"/>
  <c r="Y6" i="13"/>
  <c r="BG6" i="13"/>
  <c r="S6" i="13"/>
  <c r="Z6" i="13"/>
  <c r="AV6" i="13"/>
  <c r="AQ11" i="13"/>
  <c r="BK11" i="13"/>
  <c r="AM11" i="13"/>
  <c r="AR11" i="13"/>
  <c r="U11" i="13"/>
  <c r="AO11" i="13"/>
  <c r="L11" i="13"/>
  <c r="BD11" i="13"/>
  <c r="AD11" i="13"/>
  <c r="BB11" i="13"/>
  <c r="AF27" i="13"/>
  <c r="BK27" i="13"/>
  <c r="S27" i="13"/>
  <c r="BG27" i="13"/>
  <c r="AR27" i="13"/>
  <c r="Y27" i="13"/>
  <c r="AS27" i="13"/>
  <c r="N27" i="13"/>
  <c r="AL27" i="13"/>
  <c r="BF27" i="13"/>
  <c r="V13" i="13"/>
  <c r="BB13" i="13"/>
  <c r="AC13" i="13"/>
  <c r="S13" i="13"/>
  <c r="BJ13" i="13"/>
  <c r="AE13" i="13"/>
  <c r="P13" i="13"/>
  <c r="AV13" i="13"/>
  <c r="AD18" i="13"/>
  <c r="BD18" i="13"/>
  <c r="BK10" i="13"/>
  <c r="AQ10" i="13"/>
  <c r="AZ10" i="13"/>
  <c r="AK10" i="13"/>
  <c r="AB10" i="13"/>
  <c r="AD10" i="13"/>
  <c r="W39" i="13"/>
  <c r="AI39" i="13"/>
  <c r="AR39" i="13"/>
  <c r="AG39" i="13"/>
  <c r="N39" i="13"/>
  <c r="AT39" i="13"/>
  <c r="BH32" i="13"/>
  <c r="AJ32" i="13"/>
  <c r="M32" i="13"/>
  <c r="Z32" i="13"/>
  <c r="AQ35" i="13"/>
  <c r="AN35" i="13"/>
  <c r="N35" i="13"/>
  <c r="AZ26" i="13"/>
  <c r="U26" i="13"/>
  <c r="N26" i="13"/>
  <c r="AE16" i="13"/>
  <c r="S16" i="13"/>
  <c r="BH16" i="13"/>
  <c r="W38" i="13"/>
  <c r="Z38" i="13"/>
  <c r="AK23" i="13"/>
  <c r="AQ23" i="13"/>
  <c r="BC12" i="13"/>
  <c r="Y12" i="13"/>
  <c r="AH12" i="13"/>
  <c r="AY17" i="13"/>
  <c r="AF36" i="13"/>
  <c r="AS36" i="13"/>
  <c r="X6" i="13"/>
  <c r="AN6" i="13"/>
  <c r="BD6" i="13"/>
  <c r="AD6" i="13"/>
  <c r="BF6" i="13"/>
  <c r="AM6" i="13"/>
  <c r="M6" i="13"/>
  <c r="AC6" i="13"/>
  <c r="AS6" i="13"/>
  <c r="BI6" i="13"/>
  <c r="AP6" i="13"/>
  <c r="W6" i="13"/>
  <c r="AY6" i="13"/>
  <c r="Y5" i="13"/>
  <c r="AP7" i="13"/>
  <c r="AH7" i="13"/>
  <c r="X7" i="13"/>
  <c r="O7" i="13"/>
  <c r="AN18" i="13"/>
  <c r="AO26" i="13"/>
  <c r="AB26" i="13"/>
  <c r="BJ26" i="13"/>
  <c r="AM16" i="13"/>
  <c r="AU38" i="13"/>
  <c r="AW23" i="13"/>
  <c r="AT23" i="13"/>
  <c r="BB17" i="13"/>
  <c r="BF10" i="13"/>
  <c r="AP10" i="13"/>
  <c r="Z10" i="13"/>
  <c r="BD10" i="13"/>
  <c r="T10" i="13"/>
  <c r="AW10" i="13"/>
  <c r="AG10" i="13"/>
  <c r="Q10" i="13"/>
  <c r="AR10" i="13"/>
  <c r="P10" i="13"/>
  <c r="AA10" i="13"/>
  <c r="AY10" i="13"/>
  <c r="AU10" i="13"/>
  <c r="BB10" i="13"/>
  <c r="AL10" i="13"/>
  <c r="V10" i="13"/>
  <c r="AV10" i="13"/>
  <c r="BI10" i="13"/>
  <c r="AS10" i="13"/>
  <c r="AC10" i="13"/>
  <c r="M10" i="13"/>
  <c r="AJ10" i="13"/>
  <c r="L10" i="13"/>
  <c r="BC10" i="13"/>
  <c r="AI10" i="13"/>
  <c r="AE10" i="13"/>
  <c r="AV5" i="13"/>
  <c r="P5" i="13"/>
  <c r="BC5" i="13"/>
  <c r="BF5" i="13"/>
  <c r="N5" i="13"/>
  <c r="W5" i="13"/>
  <c r="AP5" i="13"/>
  <c r="BE5" i="13"/>
  <c r="AG5" i="13"/>
  <c r="M5" i="13"/>
  <c r="AC7" i="13"/>
  <c r="AG7" i="13"/>
  <c r="BJ7" i="13"/>
  <c r="AK7" i="13"/>
  <c r="AJ7" i="13"/>
  <c r="AV7" i="13"/>
  <c r="AZ7" i="13"/>
  <c r="S7" i="13"/>
  <c r="AM7" i="13"/>
  <c r="Z8" i="13"/>
  <c r="BC8" i="13"/>
  <c r="AQ8" i="13"/>
  <c r="BJ8" i="13"/>
  <c r="AE8" i="13"/>
  <c r="AG8" i="13"/>
  <c r="X8" i="13"/>
  <c r="Y8" i="13"/>
  <c r="AS8" i="13"/>
  <c r="AJ8" i="13"/>
  <c r="BC6" i="13"/>
  <c r="BJ6" i="13"/>
  <c r="R6" i="13"/>
  <c r="AO6" i="13"/>
  <c r="U6" i="13"/>
  <c r="AU6" i="13"/>
  <c r="BB6" i="13"/>
  <c r="N6" i="13"/>
  <c r="AR6" i="13"/>
  <c r="T6" i="13"/>
  <c r="BG11" i="13"/>
  <c r="S11" i="13"/>
  <c r="P11" i="13"/>
  <c r="AZ11" i="13"/>
  <c r="Y11" i="13"/>
  <c r="AW11" i="13"/>
  <c r="T11" i="13"/>
  <c r="N11" i="13"/>
  <c r="AL11" i="13"/>
  <c r="BF11" i="13"/>
  <c r="W27" i="13"/>
  <c r="AV27" i="13"/>
  <c r="AA27" i="13"/>
  <c r="L27" i="13"/>
  <c r="BH27" i="13"/>
  <c r="AC27" i="13"/>
  <c r="AW27" i="13"/>
  <c r="V27" i="13"/>
  <c r="AP27" i="13"/>
  <c r="BJ27" i="13"/>
  <c r="AQ13" i="13"/>
  <c r="AL13" i="13"/>
  <c r="AM13" i="13"/>
  <c r="AI13" i="13"/>
  <c r="AS13" i="13"/>
  <c r="AU13" i="13"/>
  <c r="AB13" i="13"/>
  <c r="BH13" i="13"/>
  <c r="AE18" i="13"/>
  <c r="S10" i="13"/>
  <c r="BG10" i="13"/>
  <c r="BH10" i="13"/>
  <c r="AO10" i="13"/>
  <c r="AN10" i="13"/>
  <c r="AH10" i="13"/>
  <c r="AF39" i="13"/>
  <c r="AM39" i="13"/>
  <c r="AQ39" i="13"/>
  <c r="AZ39" i="13"/>
  <c r="AK39" i="13"/>
  <c r="R39" i="13"/>
  <c r="AX39" i="13"/>
  <c r="S32" i="13"/>
  <c r="AZ32" i="13"/>
  <c r="Q32" i="13"/>
  <c r="AD32" i="13"/>
  <c r="BG35" i="13"/>
  <c r="AV35" i="13"/>
  <c r="R35" i="13"/>
  <c r="M26" i="13"/>
  <c r="AA26" i="13"/>
  <c r="R26" i="13"/>
  <c r="Q16" i="13"/>
  <c r="Y16" i="13"/>
  <c r="AE38" i="13"/>
  <c r="AG38" i="13"/>
  <c r="AD38" i="13"/>
  <c r="AS23" i="13"/>
  <c r="AY23" i="13"/>
  <c r="AA12" i="13"/>
  <c r="AC12" i="13"/>
  <c r="AP12" i="13"/>
  <c r="BE17" i="13"/>
  <c r="O36" i="13"/>
  <c r="AW36" i="13"/>
  <c r="BD46" i="13"/>
  <c r="BH46" i="13"/>
  <c r="AJ46" i="13"/>
  <c r="P46" i="13"/>
  <c r="AY46" i="13"/>
  <c r="AA46" i="13"/>
  <c r="BF46" i="13"/>
  <c r="AL46" i="13"/>
  <c r="N46" i="13"/>
  <c r="AG46" i="13"/>
  <c r="Y46" i="13"/>
  <c r="AZ46" i="13"/>
  <c r="AF46" i="13"/>
  <c r="L46" i="13"/>
  <c r="AQ46" i="13"/>
  <c r="W46" i="13"/>
  <c r="BB46" i="13"/>
  <c r="AD46" i="13"/>
  <c r="BA46" i="13"/>
  <c r="Q46" i="13"/>
  <c r="AS46" i="13"/>
  <c r="AV46" i="13"/>
  <c r="AB46" i="13"/>
  <c r="BG46" i="13"/>
  <c r="AM46" i="13"/>
  <c r="S46" i="13"/>
  <c r="AT46" i="13"/>
  <c r="Z46" i="13"/>
  <c r="AK46" i="13"/>
  <c r="AC46" i="13"/>
  <c r="AO46" i="13"/>
  <c r="AX30" i="13"/>
  <c r="AH30" i="13"/>
  <c r="R30" i="13"/>
  <c r="BA30" i="13"/>
  <c r="AK30" i="13"/>
  <c r="U30" i="13"/>
  <c r="AV30" i="13"/>
  <c r="P30" i="13"/>
  <c r="AM30" i="13"/>
  <c r="BH30" i="13"/>
  <c r="T30" i="13"/>
  <c r="AA30" i="13"/>
  <c r="AI30" i="13"/>
  <c r="BJ30" i="13"/>
  <c r="AT30" i="13"/>
  <c r="AD30" i="13"/>
  <c r="N30" i="13"/>
  <c r="AW30" i="13"/>
  <c r="AG30" i="13"/>
  <c r="Q30" i="13"/>
  <c r="AN30" i="13"/>
  <c r="BK30" i="13"/>
  <c r="AE30" i="13"/>
  <c r="AR30" i="13"/>
  <c r="S30" i="13"/>
  <c r="AZ30" i="13"/>
  <c r="BF30" i="13"/>
  <c r="AP30" i="13"/>
  <c r="Z30" i="13"/>
  <c r="BI30" i="13"/>
  <c r="AS30" i="13"/>
  <c r="AC30" i="13"/>
  <c r="M30" i="13"/>
  <c r="AF30" i="13"/>
  <c r="BC30" i="13"/>
  <c r="W30" i="13"/>
  <c r="AB30" i="13"/>
  <c r="BG30" i="13"/>
  <c r="AJ30" i="13"/>
  <c r="AV14" i="13"/>
  <c r="AF14" i="13"/>
  <c r="P14" i="13"/>
  <c r="AW14" i="13"/>
  <c r="AA14" i="13"/>
  <c r="AO14" i="13"/>
  <c r="BF14" i="13"/>
  <c r="BH14" i="13"/>
  <c r="AR14" i="13"/>
  <c r="AB14" i="13"/>
  <c r="L14" i="13"/>
  <c r="AQ14" i="13"/>
  <c r="V14" i="13"/>
  <c r="AD14" i="13"/>
  <c r="BA14" i="13"/>
  <c r="AE14" i="13"/>
  <c r="BJ14" i="13"/>
  <c r="BD14" i="13"/>
  <c r="AN14" i="13"/>
  <c r="X14" i="13"/>
  <c r="BG14" i="13"/>
  <c r="AL14" i="13"/>
  <c r="Q14" i="13"/>
  <c r="S14" i="13"/>
  <c r="AV20" i="13"/>
  <c r="AF20" i="13"/>
  <c r="P20" i="13"/>
  <c r="BC20" i="13"/>
  <c r="AM20" i="13"/>
  <c r="W20" i="13"/>
  <c r="AX20" i="13"/>
  <c r="R20" i="13"/>
  <c r="BI20" i="13"/>
  <c r="AW20" i="13"/>
  <c r="Q20" i="13"/>
  <c r="V20" i="13"/>
  <c r="M20" i="13"/>
  <c r="BH20" i="13"/>
  <c r="AR20" i="13"/>
  <c r="AB20" i="13"/>
  <c r="L20" i="13"/>
  <c r="AY20" i="13"/>
  <c r="AI20" i="13"/>
  <c r="S20" i="13"/>
  <c r="AP20" i="13"/>
  <c r="BB20" i="13"/>
  <c r="AS20" i="13"/>
  <c r="AO20" i="13"/>
  <c r="BJ20" i="13"/>
  <c r="BA20" i="13"/>
  <c r="BD20" i="13"/>
  <c r="AN20" i="13"/>
  <c r="X20" i="13"/>
  <c r="BK20" i="13"/>
  <c r="AU20" i="13"/>
  <c r="AE20" i="13"/>
  <c r="O20" i="13"/>
  <c r="AH20" i="13"/>
  <c r="AL20" i="13"/>
  <c r="AC20" i="13"/>
  <c r="AG20" i="13"/>
  <c r="AT20" i="13"/>
  <c r="AK20" i="13"/>
  <c r="BJ31" i="13"/>
  <c r="AT31" i="13"/>
  <c r="AD31" i="13"/>
  <c r="N31" i="13"/>
  <c r="AW31" i="13"/>
  <c r="AG31" i="13"/>
  <c r="Q31" i="13"/>
  <c r="AR31" i="13"/>
  <c r="L31" i="13"/>
  <c r="AI31" i="13"/>
  <c r="AN31" i="13"/>
  <c r="O31" i="13"/>
  <c r="AV31" i="13"/>
  <c r="BF31" i="13"/>
  <c r="AP31" i="13"/>
  <c r="Z31" i="13"/>
  <c r="BI31" i="13"/>
  <c r="AS31" i="13"/>
  <c r="AC31" i="13"/>
  <c r="M31" i="13"/>
  <c r="AJ31" i="13"/>
  <c r="BG31" i="13"/>
  <c r="AA31" i="13"/>
  <c r="X31" i="13"/>
  <c r="BC31" i="13"/>
  <c r="AF31" i="13"/>
  <c r="BB31" i="13"/>
  <c r="AL31" i="13"/>
  <c r="V31" i="13"/>
  <c r="BE31" i="13"/>
  <c r="AO31" i="13"/>
  <c r="Y31" i="13"/>
  <c r="BH31" i="13"/>
  <c r="AB31" i="13"/>
  <c r="AY31" i="13"/>
  <c r="S31" i="13"/>
  <c r="P31" i="13"/>
  <c r="AM31" i="13"/>
  <c r="BK31" i="13"/>
  <c r="AX28" i="13"/>
  <c r="AH28" i="13"/>
  <c r="R28" i="13"/>
  <c r="BA28" i="13"/>
  <c r="AK28" i="13"/>
  <c r="U28" i="13"/>
  <c r="AV28" i="13"/>
  <c r="P28" i="13"/>
  <c r="AM28" i="13"/>
  <c r="AZ28" i="13"/>
  <c r="BG28" i="13"/>
  <c r="BH28" i="13"/>
  <c r="AA28" i="13"/>
  <c r="BJ28" i="13"/>
  <c r="AT28" i="13"/>
  <c r="AD28" i="13"/>
  <c r="N28" i="13"/>
  <c r="AW28" i="13"/>
  <c r="AG28" i="13"/>
  <c r="Q28" i="13"/>
  <c r="AN28" i="13"/>
  <c r="BK28" i="13"/>
  <c r="AE28" i="13"/>
  <c r="AJ28" i="13"/>
  <c r="AY28" i="13"/>
  <c r="AB28" i="13"/>
  <c r="BF28" i="13"/>
  <c r="AP28" i="13"/>
  <c r="Z28" i="13"/>
  <c r="BI28" i="13"/>
  <c r="AS28" i="13"/>
  <c r="AC28" i="13"/>
  <c r="M28" i="13"/>
  <c r="AF28" i="13"/>
  <c r="BC28" i="13"/>
  <c r="W28" i="13"/>
  <c r="T28" i="13"/>
  <c r="AI28" i="13"/>
  <c r="L28" i="13"/>
  <c r="BE47" i="13"/>
  <c r="AO47" i="13"/>
  <c r="BI47" i="13"/>
  <c r="N47" i="13"/>
  <c r="AD47" i="13"/>
  <c r="AT47" i="13"/>
  <c r="BJ47" i="13"/>
  <c r="AA47" i="13"/>
  <c r="AQ47" i="13"/>
  <c r="BG47" i="13"/>
  <c r="T47" i="13"/>
  <c r="AJ47" i="13"/>
  <c r="AZ47" i="13"/>
  <c r="AH14" i="13"/>
  <c r="BI14" i="13"/>
  <c r="AX14" i="13"/>
  <c r="AT14" i="13"/>
  <c r="Z14" i="13"/>
  <c r="BK14" i="13"/>
  <c r="T14" i="13"/>
  <c r="AQ30" i="13"/>
  <c r="X30" i="13"/>
  <c r="BE30" i="13"/>
  <c r="AQ28" i="13"/>
  <c r="AU28" i="13"/>
  <c r="AO28" i="13"/>
  <c r="BB28" i="13"/>
  <c r="BE20" i="13"/>
  <c r="AA20" i="13"/>
  <c r="AJ20" i="13"/>
  <c r="BE46" i="13"/>
  <c r="BJ46" i="13"/>
  <c r="AR46" i="13"/>
  <c r="BD31" i="13"/>
  <c r="U31" i="13"/>
  <c r="AH31" i="13"/>
  <c r="BE44" i="13"/>
  <c r="BF44" i="13"/>
  <c r="BH44" i="13"/>
  <c r="AR44" i="13"/>
  <c r="AB44" i="13"/>
  <c r="L44" i="13"/>
  <c r="AY44" i="13"/>
  <c r="AI44" i="13"/>
  <c r="S44" i="13"/>
  <c r="BB44" i="13"/>
  <c r="AL44" i="13"/>
  <c r="V44" i="13"/>
  <c r="AS44" i="13"/>
  <c r="AO44" i="13"/>
  <c r="BA44" i="13"/>
  <c r="BD44" i="13"/>
  <c r="AN44" i="13"/>
  <c r="X44" i="13"/>
  <c r="BK44" i="13"/>
  <c r="AU44" i="13"/>
  <c r="AE44" i="13"/>
  <c r="O44" i="13"/>
  <c r="AX44" i="13"/>
  <c r="AH44" i="13"/>
  <c r="R44" i="13"/>
  <c r="AC44" i="13"/>
  <c r="Y44" i="13"/>
  <c r="AW44" i="13"/>
  <c r="AZ44" i="13"/>
  <c r="AJ44" i="13"/>
  <c r="T44" i="13"/>
  <c r="BG44" i="13"/>
  <c r="AQ44" i="13"/>
  <c r="AA44" i="13"/>
  <c r="BJ44" i="13"/>
  <c r="AT44" i="13"/>
  <c r="AD44" i="13"/>
  <c r="N44" i="13"/>
  <c r="M44" i="13"/>
  <c r="AK44" i="13"/>
  <c r="U44" i="13"/>
  <c r="U47" i="13"/>
  <c r="M47" i="13"/>
  <c r="Q47" i="13"/>
  <c r="R47" i="13"/>
  <c r="AH47" i="13"/>
  <c r="AX47" i="13"/>
  <c r="O47" i="13"/>
  <c r="AE47" i="13"/>
  <c r="AU47" i="13"/>
  <c r="BK47" i="13"/>
  <c r="X47" i="13"/>
  <c r="AN47" i="13"/>
  <c r="BC14" i="13"/>
  <c r="W14" i="13"/>
  <c r="N14" i="13"/>
  <c r="AY14" i="13"/>
  <c r="AK14" i="13"/>
  <c r="BE14" i="13"/>
  <c r="AJ14" i="13"/>
  <c r="L30" i="13"/>
  <c r="BD30" i="13"/>
  <c r="V30" i="13"/>
  <c r="S28" i="13"/>
  <c r="X28" i="13"/>
  <c r="BE28" i="13"/>
  <c r="U20" i="13"/>
  <c r="N20" i="13"/>
  <c r="AQ20" i="13"/>
  <c r="AZ20" i="13"/>
  <c r="AW46" i="13"/>
  <c r="AI46" i="13"/>
  <c r="AE31" i="13"/>
  <c r="AQ31" i="13"/>
  <c r="AK31" i="13"/>
  <c r="AX31" i="13"/>
  <c r="BI44" i="13"/>
  <c r="W44" i="13"/>
  <c r="AF44" i="13"/>
  <c r="Q44" i="13"/>
  <c r="Z44" i="13"/>
  <c r="AM44" i="13"/>
  <c r="AV44" i="13"/>
  <c r="AR45" i="13"/>
  <c r="V45" i="13"/>
  <c r="M45" i="13"/>
  <c r="AL45" i="13"/>
  <c r="AY45" i="13"/>
  <c r="BH45" i="13"/>
  <c r="U45" i="13"/>
  <c r="BB45" i="13"/>
  <c r="L45" i="13"/>
  <c r="AO45" i="13"/>
  <c r="S45" i="13"/>
  <c r="AB45" i="13"/>
  <c r="W45" i="13"/>
  <c r="AC45" i="13"/>
  <c r="AK45" i="13"/>
  <c r="Z45" i="13"/>
  <c r="BF45" i="13"/>
  <c r="BC45" i="13"/>
  <c r="AF45" i="13"/>
  <c r="AV45" i="13"/>
  <c r="AG45" i="13"/>
  <c r="Q45" i="13"/>
  <c r="BA45" i="13"/>
  <c r="N45" i="13"/>
  <c r="AD45" i="13"/>
  <c r="AT45" i="13"/>
  <c r="BJ45" i="13"/>
  <c r="AA45" i="13"/>
  <c r="AQ45" i="13"/>
  <c r="BG45" i="13"/>
  <c r="T45" i="13"/>
  <c r="AJ45" i="13"/>
  <c r="AZ45" i="13"/>
  <c r="AS45" i="13"/>
  <c r="BE45" i="13"/>
  <c r="AP45" i="13"/>
  <c r="AM45" i="13"/>
  <c r="P45" i="13"/>
  <c r="BI45" i="13"/>
  <c r="AW45" i="13"/>
  <c r="Y45" i="13"/>
  <c r="R45" i="13"/>
  <c r="AH45" i="13"/>
  <c r="AX45" i="13"/>
  <c r="O45" i="13"/>
  <c r="AE45" i="13"/>
  <c r="AU45" i="13"/>
  <c r="BK45" i="13"/>
  <c r="X45" i="13"/>
  <c r="AN45" i="13"/>
  <c r="M46" i="13"/>
  <c r="BI46" i="13"/>
  <c r="U46" i="13"/>
  <c r="R46" i="13"/>
  <c r="AH46" i="13"/>
  <c r="AX46" i="13"/>
  <c r="O46" i="13"/>
  <c r="AE46" i="13"/>
  <c r="AU46" i="13"/>
  <c r="BK46" i="13"/>
  <c r="X46" i="13"/>
  <c r="AN46" i="13"/>
  <c r="AK18" i="13"/>
  <c r="AT18" i="13"/>
  <c r="AG18" i="13"/>
  <c r="AS18" i="13"/>
  <c r="BB18" i="13"/>
  <c r="AP18" i="13"/>
  <c r="S18" i="13"/>
  <c r="AI18" i="13"/>
  <c r="AY18" i="13"/>
  <c r="L18" i="13"/>
  <c r="AB18" i="13"/>
  <c r="AR18" i="13"/>
  <c r="BH18" i="13"/>
  <c r="AC18" i="13"/>
  <c r="BA18" i="13"/>
  <c r="BJ18" i="13"/>
  <c r="AO18" i="13"/>
  <c r="BI18" i="13"/>
  <c r="R18" i="13"/>
  <c r="AX18" i="13"/>
  <c r="W18" i="13"/>
  <c r="AM18" i="13"/>
  <c r="BC18" i="13"/>
  <c r="P18" i="13"/>
  <c r="AF18" i="13"/>
  <c r="AV18" i="13"/>
  <c r="M18" i="13"/>
  <c r="V18" i="13"/>
  <c r="Q18" i="13"/>
  <c r="AW18" i="13"/>
  <c r="N18" i="13"/>
  <c r="Z18" i="13"/>
  <c r="BF18" i="13"/>
  <c r="AA18" i="13"/>
  <c r="AQ18" i="13"/>
  <c r="BG18" i="13"/>
  <c r="T18" i="13"/>
  <c r="AJ18" i="13"/>
  <c r="D6" i="7"/>
  <c r="BL24" i="13" l="1"/>
  <c r="BN24" i="13" s="1"/>
  <c r="BR24" i="13" s="1"/>
  <c r="BL43" i="13"/>
  <c r="BN43" i="13" s="1"/>
  <c r="BR43" i="13" s="1"/>
  <c r="BM40" i="13"/>
  <c r="BO40" i="13" s="1"/>
  <c r="BS40" i="13" s="1"/>
  <c r="BL22" i="13"/>
  <c r="BN22" i="13" s="1"/>
  <c r="BR22" i="13" s="1"/>
  <c r="BM33" i="13"/>
  <c r="BO33" i="13" s="1"/>
  <c r="BS33" i="13" s="1"/>
  <c r="BM29" i="13"/>
  <c r="BO29" i="13" s="1"/>
  <c r="BS29" i="13" s="1"/>
  <c r="BM15" i="13"/>
  <c r="BO15" i="13" s="1"/>
  <c r="BS15" i="13" s="1"/>
  <c r="BL37" i="13"/>
  <c r="BN37" i="13" s="1"/>
  <c r="BR37" i="13" s="1"/>
  <c r="BM42" i="13"/>
  <c r="BO42" i="13" s="1"/>
  <c r="BS42" i="13" s="1"/>
  <c r="BM48" i="13"/>
  <c r="BO48" i="13" s="1"/>
  <c r="BS48" i="13" s="1"/>
  <c r="BM21" i="13"/>
  <c r="BO21" i="13" s="1"/>
  <c r="BS21" i="13" s="1"/>
  <c r="BM23" i="13"/>
  <c r="BO23" i="13" s="1"/>
  <c r="BS23" i="13" s="1"/>
  <c r="BL41" i="13"/>
  <c r="BN41" i="13" s="1"/>
  <c r="BR41" i="13" s="1"/>
  <c r="BM8" i="13"/>
  <c r="BO8" i="13" s="1"/>
  <c r="BS8" i="13" s="1"/>
  <c r="BL32" i="13"/>
  <c r="BN32" i="13" s="1"/>
  <c r="BR32" i="13" s="1"/>
  <c r="BM19" i="13"/>
  <c r="BO19" i="13" s="1"/>
  <c r="BS19" i="13" s="1"/>
  <c r="BM13" i="13"/>
  <c r="BO13" i="13" s="1"/>
  <c r="BS13" i="13" s="1"/>
  <c r="BM25" i="13"/>
  <c r="BO25" i="13" s="1"/>
  <c r="BS25" i="13" s="1"/>
  <c r="BL10" i="13"/>
  <c r="BN10" i="13" s="1"/>
  <c r="BR10" i="13" s="1"/>
  <c r="BM11" i="13"/>
  <c r="BO11" i="13" s="1"/>
  <c r="BS11" i="13" s="1"/>
  <c r="BM36" i="13"/>
  <c r="BO36" i="13" s="1"/>
  <c r="BS36" i="13" s="1"/>
  <c r="BL7" i="13"/>
  <c r="BN7" i="13" s="1"/>
  <c r="BR7" i="13" s="1"/>
  <c r="BL5" i="13"/>
  <c r="BN5" i="13" s="1"/>
  <c r="BM6" i="13"/>
  <c r="BO6" i="13" s="1"/>
  <c r="BS6" i="13" s="1"/>
  <c r="BM27" i="13"/>
  <c r="BO27" i="13" s="1"/>
  <c r="BS27" i="13" s="1"/>
  <c r="BL12" i="13"/>
  <c r="BN12" i="13" s="1"/>
  <c r="BR12" i="13" s="1"/>
  <c r="BL35" i="13"/>
  <c r="BN35" i="13" s="1"/>
  <c r="BR35" i="13" s="1"/>
  <c r="BL39" i="13"/>
  <c r="BN39" i="13" s="1"/>
  <c r="BR39" i="13" s="1"/>
  <c r="BM17" i="13"/>
  <c r="BO17" i="13" s="1"/>
  <c r="BS17" i="13" s="1"/>
  <c r="BL26" i="13"/>
  <c r="BN26" i="13" s="1"/>
  <c r="BR26" i="13" s="1"/>
  <c r="BL16" i="13"/>
  <c r="BN16" i="13" s="1"/>
  <c r="BR16" i="13" s="1"/>
  <c r="BM38" i="13"/>
  <c r="BO38" i="13" s="1"/>
  <c r="BS38" i="13" s="1"/>
  <c r="BM31" i="13"/>
  <c r="BO31" i="13" s="1"/>
  <c r="BS31" i="13" s="1"/>
  <c r="BL30" i="13"/>
  <c r="BN30" i="13" s="1"/>
  <c r="BR30" i="13" s="1"/>
  <c r="BL47" i="13"/>
  <c r="BN47" i="13" s="1"/>
  <c r="BR47" i="13" s="1"/>
  <c r="BL14" i="13"/>
  <c r="BN14" i="13" s="1"/>
  <c r="BR14" i="13" s="1"/>
  <c r="BM44" i="13"/>
  <c r="BO44" i="13" s="1"/>
  <c r="BS44" i="13" s="1"/>
  <c r="BL28" i="13"/>
  <c r="BN28" i="13" s="1"/>
  <c r="BR28" i="13" s="1"/>
  <c r="BL20" i="13"/>
  <c r="BN20" i="13" s="1"/>
  <c r="BR20" i="13" s="1"/>
  <c r="BM46" i="13"/>
  <c r="BO46" i="13" s="1"/>
  <c r="BS46" i="13" s="1"/>
  <c r="BL45" i="13"/>
  <c r="BN45" i="13" s="1"/>
  <c r="BR45" i="13" s="1"/>
  <c r="BL18" i="13"/>
  <c r="BN18" i="13" s="1"/>
  <c r="BR18" i="13" s="1"/>
  <c r="BR5" i="13"/>
  <c r="BS49" i="13" l="1"/>
  <c r="BM49" i="13"/>
  <c r="BO49" i="13"/>
  <c r="BN49" i="13"/>
  <c r="BR49" i="13"/>
  <c r="BL49" i="13"/>
  <c r="BS50" i="13" l="1"/>
  <c r="BS51" i="13" s="1"/>
  <c r="BS52" i="13" l="1"/>
  <c r="AF4" i="18" s="1"/>
  <c r="B1" i="1"/>
  <c r="I21" i="19" l="1"/>
  <c r="BI21" i="19" l="1"/>
  <c r="AS21" i="19"/>
  <c r="AC21" i="19"/>
  <c r="M21" i="19"/>
  <c r="AV21" i="19"/>
  <c r="AF21" i="19"/>
  <c r="P21" i="19"/>
  <c r="BC21" i="19"/>
  <c r="AM21" i="19"/>
  <c r="W21" i="19"/>
  <c r="AH21" i="19"/>
  <c r="BJ21" i="19"/>
  <c r="BF21" i="19"/>
  <c r="U21" i="19"/>
  <c r="AN21" i="19"/>
  <c r="BK21" i="19"/>
  <c r="O21" i="19"/>
  <c r="AD21" i="19"/>
  <c r="AW21" i="19"/>
  <c r="Q21" i="19"/>
  <c r="T21" i="19"/>
  <c r="AQ21" i="19"/>
  <c r="V21" i="19"/>
  <c r="AL21" i="19"/>
  <c r="BE21" i="19"/>
  <c r="AO21" i="19"/>
  <c r="Y21" i="19"/>
  <c r="BH21" i="19"/>
  <c r="AR21" i="19"/>
  <c r="AB21" i="19"/>
  <c r="L21" i="19"/>
  <c r="AY21" i="19"/>
  <c r="AI21" i="19"/>
  <c r="S21" i="19"/>
  <c r="R21" i="19"/>
  <c r="AT21" i="19"/>
  <c r="AP21" i="19"/>
  <c r="BA21" i="19"/>
  <c r="AK21" i="19"/>
  <c r="BD21" i="19"/>
  <c r="X21" i="19"/>
  <c r="AU21" i="19"/>
  <c r="AE21" i="19"/>
  <c r="BB21" i="19"/>
  <c r="Z21" i="19"/>
  <c r="AG21" i="19"/>
  <c r="AZ21" i="19"/>
  <c r="AJ21" i="19"/>
  <c r="BG21" i="19"/>
  <c r="AA21" i="19"/>
  <c r="AX21" i="19"/>
  <c r="N21" i="19"/>
  <c r="C11" i="17"/>
  <c r="BS30" i="17" s="1"/>
  <c r="B27" i="20" l="1"/>
  <c r="BM21" i="19"/>
  <c r="B20" i="17"/>
  <c r="B23" i="17"/>
  <c r="I5" i="16"/>
  <c r="H17" i="20" l="1"/>
  <c r="H13" i="20"/>
  <c r="BZ5" i="16"/>
  <c r="CL5" i="16"/>
  <c r="CT5" i="16"/>
  <c r="DB5" i="16"/>
  <c r="CA5" i="16"/>
  <c r="CE5" i="16"/>
  <c r="CI5" i="16"/>
  <c r="CM5" i="16"/>
  <c r="CQ5" i="16"/>
  <c r="CU5" i="16"/>
  <c r="CY5" i="16"/>
  <c r="DC5" i="16"/>
  <c r="DG5" i="16"/>
  <c r="BX5" i="16"/>
  <c r="CF5" i="16"/>
  <c r="CJ5" i="16"/>
  <c r="CR5" i="16"/>
  <c r="CZ5" i="16"/>
  <c r="DD5" i="16"/>
  <c r="CB5" i="16"/>
  <c r="CN5" i="16"/>
  <c r="CV5" i="16"/>
  <c r="DH5" i="16"/>
  <c r="BY5" i="16"/>
  <c r="CC5" i="16"/>
  <c r="CG5" i="16"/>
  <c r="CK5" i="16"/>
  <c r="CO5" i="16"/>
  <c r="CS5" i="16"/>
  <c r="CW5" i="16"/>
  <c r="DA5" i="16"/>
  <c r="DE5" i="16"/>
  <c r="DI5" i="16"/>
  <c r="CD5" i="16"/>
  <c r="CH5" i="16"/>
  <c r="CP5" i="16"/>
  <c r="CX5" i="16"/>
  <c r="DF5" i="16"/>
  <c r="AR5" i="16"/>
  <c r="AV5" i="16"/>
  <c r="AZ5" i="16"/>
  <c r="AS5" i="16"/>
  <c r="AW5" i="16"/>
  <c r="BA5" i="16"/>
  <c r="BE5" i="16"/>
  <c r="BI5" i="16"/>
  <c r="BM5" i="16"/>
  <c r="BQ5" i="16"/>
  <c r="BU5" i="16"/>
  <c r="AX5" i="16"/>
  <c r="BD5" i="16"/>
  <c r="BJ5" i="16"/>
  <c r="BO5" i="16"/>
  <c r="BT5" i="16"/>
  <c r="AU5" i="16"/>
  <c r="BC5" i="16"/>
  <c r="BH5" i="16"/>
  <c r="BN5" i="16"/>
  <c r="BS5" i="16"/>
  <c r="AY5" i="16"/>
  <c r="BK5" i="16"/>
  <c r="BV5" i="16"/>
  <c r="BF5" i="16"/>
  <c r="AT5" i="16"/>
  <c r="BR5" i="16"/>
  <c r="BB5" i="16"/>
  <c r="BL5" i="16"/>
  <c r="BW5" i="16"/>
  <c r="BP5" i="16"/>
  <c r="BG5" i="16"/>
  <c r="C17" i="20"/>
  <c r="K19" i="20" s="1"/>
  <c r="I14" i="20"/>
  <c r="I25" i="20"/>
  <c r="I6" i="20"/>
  <c r="I8" i="20"/>
  <c r="I10" i="20"/>
  <c r="I11" i="20"/>
  <c r="I15" i="20"/>
  <c r="I22" i="20"/>
  <c r="I26" i="20"/>
  <c r="I7" i="20"/>
  <c r="I24" i="20"/>
  <c r="I12" i="20"/>
  <c r="I18" i="20"/>
  <c r="I5" i="20"/>
  <c r="AD3" i="18"/>
  <c r="C25" i="20"/>
  <c r="BO21" i="19"/>
  <c r="BM49" i="19"/>
  <c r="C20" i="17"/>
  <c r="J16" i="17" s="1"/>
  <c r="B22" i="17"/>
  <c r="I6" i="16"/>
  <c r="AB5" i="16"/>
  <c r="O5" i="16"/>
  <c r="AM5" i="16"/>
  <c r="AA5" i="16"/>
  <c r="AH5" i="16"/>
  <c r="S5" i="16"/>
  <c r="AP5" i="16"/>
  <c r="P5" i="16"/>
  <c r="AC5" i="16"/>
  <c r="AL5" i="16"/>
  <c r="V5" i="16"/>
  <c r="U5" i="16"/>
  <c r="AN5" i="16"/>
  <c r="AD5" i="16"/>
  <c r="M5" i="16"/>
  <c r="AK5" i="16"/>
  <c r="AJ5" i="16"/>
  <c r="L5" i="16"/>
  <c r="N5" i="16"/>
  <c r="AI5" i="16"/>
  <c r="X5" i="16"/>
  <c r="Y5" i="16"/>
  <c r="AG5" i="16"/>
  <c r="T5" i="16"/>
  <c r="AO5" i="16"/>
  <c r="Z5" i="16"/>
  <c r="W5" i="16"/>
  <c r="R5" i="16"/>
  <c r="Q5" i="16"/>
  <c r="AE5" i="16"/>
  <c r="AF5" i="16"/>
  <c r="AQ5" i="16"/>
  <c r="I22" i="16"/>
  <c r="I37" i="16"/>
  <c r="I29" i="16"/>
  <c r="J33" i="16"/>
  <c r="I14" i="16"/>
  <c r="I35" i="16"/>
  <c r="I24" i="16"/>
  <c r="I15" i="16"/>
  <c r="I26" i="16"/>
  <c r="I47" i="16"/>
  <c r="I17" i="16"/>
  <c r="I46" i="16"/>
  <c r="I48" i="16"/>
  <c r="I31" i="16"/>
  <c r="I18" i="16"/>
  <c r="J31" i="16"/>
  <c r="I13" i="16"/>
  <c r="I44" i="16"/>
  <c r="I32" i="16"/>
  <c r="I11" i="16"/>
  <c r="I39" i="16"/>
  <c r="I41" i="16"/>
  <c r="I28" i="16"/>
  <c r="I33" i="16"/>
  <c r="I8" i="16"/>
  <c r="I16" i="16"/>
  <c r="I23" i="16"/>
  <c r="I38" i="16"/>
  <c r="I36" i="16"/>
  <c r="I40" i="16"/>
  <c r="I7" i="16"/>
  <c r="I45" i="16"/>
  <c r="I19" i="16"/>
  <c r="L19" i="16" s="1"/>
  <c r="I10" i="16"/>
  <c r="I43" i="16"/>
  <c r="I12" i="16"/>
  <c r="I25" i="16"/>
  <c r="I30" i="16"/>
  <c r="I27" i="16"/>
  <c r="I20" i="16"/>
  <c r="I42" i="16"/>
  <c r="I21" i="16"/>
  <c r="BZ42" i="16" l="1"/>
  <c r="CD42" i="16"/>
  <c r="CH42" i="16"/>
  <c r="CL42" i="16"/>
  <c r="CP42" i="16"/>
  <c r="CT42" i="16"/>
  <c r="CX42" i="16"/>
  <c r="DB42" i="16"/>
  <c r="DF42" i="16"/>
  <c r="BX42" i="16"/>
  <c r="CB42" i="16"/>
  <c r="CF42" i="16"/>
  <c r="CJ42" i="16"/>
  <c r="CN42" i="16"/>
  <c r="CR42" i="16"/>
  <c r="CV42" i="16"/>
  <c r="CZ42" i="16"/>
  <c r="DD42" i="16"/>
  <c r="DH42" i="16"/>
  <c r="CC42" i="16"/>
  <c r="CK42" i="16"/>
  <c r="CS42" i="16"/>
  <c r="DA42" i="16"/>
  <c r="DI42" i="16"/>
  <c r="CE42" i="16"/>
  <c r="CM42" i="16"/>
  <c r="CU42" i="16"/>
  <c r="DC42" i="16"/>
  <c r="BY42" i="16"/>
  <c r="CG42" i="16"/>
  <c r="CO42" i="16"/>
  <c r="CW42" i="16"/>
  <c r="DE42" i="16"/>
  <c r="CY42" i="16"/>
  <c r="CA42" i="16"/>
  <c r="DG42" i="16"/>
  <c r="CI42" i="16"/>
  <c r="CQ42" i="16"/>
  <c r="BZ36" i="16"/>
  <c r="CD36" i="16"/>
  <c r="CH36" i="16"/>
  <c r="CL36" i="16"/>
  <c r="CP36" i="16"/>
  <c r="CT36" i="16"/>
  <c r="CX36" i="16"/>
  <c r="DB36" i="16"/>
  <c r="DF36" i="16"/>
  <c r="CA36" i="16"/>
  <c r="CE36" i="16"/>
  <c r="CI36" i="16"/>
  <c r="CM36" i="16"/>
  <c r="CQ36" i="16"/>
  <c r="CU36" i="16"/>
  <c r="CY36" i="16"/>
  <c r="DC36" i="16"/>
  <c r="DG36" i="16"/>
  <c r="BX36" i="16"/>
  <c r="CB36" i="16"/>
  <c r="CF36" i="16"/>
  <c r="CJ36" i="16"/>
  <c r="CN36" i="16"/>
  <c r="CR36" i="16"/>
  <c r="CV36" i="16"/>
  <c r="CZ36" i="16"/>
  <c r="DD36" i="16"/>
  <c r="DH36" i="16"/>
  <c r="CK36" i="16"/>
  <c r="DA36" i="16"/>
  <c r="BY36" i="16"/>
  <c r="CO36" i="16"/>
  <c r="DE36" i="16"/>
  <c r="CC36" i="16"/>
  <c r="CS36" i="16"/>
  <c r="DI36" i="16"/>
  <c r="CG36" i="16"/>
  <c r="CW36" i="16"/>
  <c r="BZ13" i="16"/>
  <c r="CD13" i="16"/>
  <c r="CH13" i="16"/>
  <c r="CL13" i="16"/>
  <c r="CP13" i="16"/>
  <c r="CT13" i="16"/>
  <c r="CX13" i="16"/>
  <c r="DB13" i="16"/>
  <c r="DF13" i="16"/>
  <c r="CA13" i="16"/>
  <c r="CE13" i="16"/>
  <c r="CI13" i="16"/>
  <c r="CM13" i="16"/>
  <c r="CQ13" i="16"/>
  <c r="CU13" i="16"/>
  <c r="CY13" i="16"/>
  <c r="DC13" i="16"/>
  <c r="DG13" i="16"/>
  <c r="BX13" i="16"/>
  <c r="CB13" i="16"/>
  <c r="CF13" i="16"/>
  <c r="CJ13" i="16"/>
  <c r="CN13" i="16"/>
  <c r="CR13" i="16"/>
  <c r="CV13" i="16"/>
  <c r="CZ13" i="16"/>
  <c r="DD13" i="16"/>
  <c r="DH13" i="16"/>
  <c r="BY13" i="16"/>
  <c r="CO13" i="16"/>
  <c r="DE13" i="16"/>
  <c r="CC13" i="16"/>
  <c r="CS13" i="16"/>
  <c r="DI13" i="16"/>
  <c r="CG13" i="16"/>
  <c r="CW13" i="16"/>
  <c r="CK13" i="16"/>
  <c r="DA13" i="16"/>
  <c r="BX45" i="16"/>
  <c r="CB45" i="16"/>
  <c r="CF45" i="16"/>
  <c r="CJ45" i="16"/>
  <c r="CN45" i="16"/>
  <c r="CR45" i="16"/>
  <c r="CV45" i="16"/>
  <c r="CZ45" i="16"/>
  <c r="DD45" i="16"/>
  <c r="DH45" i="16"/>
  <c r="BY45" i="16"/>
  <c r="CC45" i="16"/>
  <c r="CG45" i="16"/>
  <c r="CK45" i="16"/>
  <c r="CO45" i="16"/>
  <c r="CS45" i="16"/>
  <c r="CW45" i="16"/>
  <c r="DA45" i="16"/>
  <c r="DE45" i="16"/>
  <c r="DI45" i="16"/>
  <c r="BZ45" i="16"/>
  <c r="CD45" i="16"/>
  <c r="CH45" i="16"/>
  <c r="CL45" i="16"/>
  <c r="CP45" i="16"/>
  <c r="CT45" i="16"/>
  <c r="CX45" i="16"/>
  <c r="DB45" i="16"/>
  <c r="DF45" i="16"/>
  <c r="CM45" i="16"/>
  <c r="DC45" i="16"/>
  <c r="CA45" i="16"/>
  <c r="CQ45" i="16"/>
  <c r="DG45" i="16"/>
  <c r="CE45" i="16"/>
  <c r="CU45" i="16"/>
  <c r="CI45" i="16"/>
  <c r="CY45" i="16"/>
  <c r="BY27" i="16"/>
  <c r="CC27" i="16"/>
  <c r="CG27" i="16"/>
  <c r="CK27" i="16"/>
  <c r="CO27" i="16"/>
  <c r="CS27" i="16"/>
  <c r="CW27" i="16"/>
  <c r="DA27" i="16"/>
  <c r="DE27" i="16"/>
  <c r="DI27" i="16"/>
  <c r="BZ27" i="16"/>
  <c r="CD27" i="16"/>
  <c r="CH27" i="16"/>
  <c r="CL27" i="16"/>
  <c r="CP27" i="16"/>
  <c r="CT27" i="16"/>
  <c r="CX27" i="16"/>
  <c r="DB27" i="16"/>
  <c r="DF27" i="16"/>
  <c r="CA27" i="16"/>
  <c r="CE27" i="16"/>
  <c r="CI27" i="16"/>
  <c r="CM27" i="16"/>
  <c r="CQ27" i="16"/>
  <c r="CU27" i="16"/>
  <c r="CY27" i="16"/>
  <c r="DC27" i="16"/>
  <c r="DG27" i="16"/>
  <c r="CB27" i="16"/>
  <c r="DH27" i="16"/>
  <c r="CF27" i="16"/>
  <c r="CV27" i="16"/>
  <c r="CJ27" i="16"/>
  <c r="CZ27" i="16"/>
  <c r="BX27" i="16"/>
  <c r="CN27" i="16"/>
  <c r="DD27" i="16"/>
  <c r="CR27" i="16"/>
  <c r="BX43" i="16"/>
  <c r="CB43" i="16"/>
  <c r="CF43" i="16"/>
  <c r="CJ43" i="16"/>
  <c r="CN43" i="16"/>
  <c r="CR43" i="16"/>
  <c r="CV43" i="16"/>
  <c r="CZ43" i="16"/>
  <c r="DD43" i="16"/>
  <c r="BZ43" i="16"/>
  <c r="CD43" i="16"/>
  <c r="CH43" i="16"/>
  <c r="CL43" i="16"/>
  <c r="CP43" i="16"/>
  <c r="CT43" i="16"/>
  <c r="CX43" i="16"/>
  <c r="DB43" i="16"/>
  <c r="CE43" i="16"/>
  <c r="CM43" i="16"/>
  <c r="CU43" i="16"/>
  <c r="DC43" i="16"/>
  <c r="DH43" i="16"/>
  <c r="BY43" i="16"/>
  <c r="CG43" i="16"/>
  <c r="CO43" i="16"/>
  <c r="CW43" i="16"/>
  <c r="DE43" i="16"/>
  <c r="DI43" i="16"/>
  <c r="CA43" i="16"/>
  <c r="CI43" i="16"/>
  <c r="CQ43" i="16"/>
  <c r="CY43" i="16"/>
  <c r="DF43" i="16"/>
  <c r="CS43" i="16"/>
  <c r="DA43" i="16"/>
  <c r="CC43" i="16"/>
  <c r="DG43" i="16"/>
  <c r="CK43" i="16"/>
  <c r="BZ7" i="16"/>
  <c r="CH7" i="16"/>
  <c r="CP7" i="16"/>
  <c r="CX7" i="16"/>
  <c r="DF7" i="16"/>
  <c r="CA7" i="16"/>
  <c r="CE7" i="16"/>
  <c r="CI7" i="16"/>
  <c r="CM7" i="16"/>
  <c r="CQ7" i="16"/>
  <c r="CU7" i="16"/>
  <c r="CY7" i="16"/>
  <c r="DC7" i="16"/>
  <c r="DG7" i="16"/>
  <c r="BX7" i="16"/>
  <c r="CB7" i="16"/>
  <c r="CN7" i="16"/>
  <c r="CV7" i="16"/>
  <c r="DD7" i="16"/>
  <c r="CF7" i="16"/>
  <c r="CJ7" i="16"/>
  <c r="CR7" i="16"/>
  <c r="CZ7" i="16"/>
  <c r="DH7" i="16"/>
  <c r="BY7" i="16"/>
  <c r="CC7" i="16"/>
  <c r="CG7" i="16"/>
  <c r="CK7" i="16"/>
  <c r="CO7" i="16"/>
  <c r="CS7" i="16"/>
  <c r="CW7" i="16"/>
  <c r="DA7" i="16"/>
  <c r="DE7" i="16"/>
  <c r="DI7" i="16"/>
  <c r="CD7" i="16"/>
  <c r="CL7" i="16"/>
  <c r="CT7" i="16"/>
  <c r="DB7" i="16"/>
  <c r="BX23" i="16"/>
  <c r="CB23" i="16"/>
  <c r="CF23" i="16"/>
  <c r="CJ23" i="16"/>
  <c r="CN23" i="16"/>
  <c r="CR23" i="16"/>
  <c r="CV23" i="16"/>
  <c r="CZ23" i="16"/>
  <c r="DD23" i="16"/>
  <c r="DH23" i="16"/>
  <c r="BY23" i="16"/>
  <c r="CD23" i="16"/>
  <c r="CI23" i="16"/>
  <c r="CO23" i="16"/>
  <c r="CT23" i="16"/>
  <c r="CY23" i="16"/>
  <c r="DE23" i="16"/>
  <c r="BZ23" i="16"/>
  <c r="CE23" i="16"/>
  <c r="CK23" i="16"/>
  <c r="CP23" i="16"/>
  <c r="CU23" i="16"/>
  <c r="DA23" i="16"/>
  <c r="DF23" i="16"/>
  <c r="CA23" i="16"/>
  <c r="CG23" i="16"/>
  <c r="CL23" i="16"/>
  <c r="CQ23" i="16"/>
  <c r="CW23" i="16"/>
  <c r="DB23" i="16"/>
  <c r="DG23" i="16"/>
  <c r="CC23" i="16"/>
  <c r="CH23" i="16"/>
  <c r="CM23" i="16"/>
  <c r="CS23" i="16"/>
  <c r="CX23" i="16"/>
  <c r="DC23" i="16"/>
  <c r="DI23" i="16"/>
  <c r="CA28" i="16"/>
  <c r="CE28" i="16"/>
  <c r="CI28" i="16"/>
  <c r="CM28" i="16"/>
  <c r="CQ28" i="16"/>
  <c r="CU28" i="16"/>
  <c r="CY28" i="16"/>
  <c r="DC28" i="16"/>
  <c r="DG28" i="16"/>
  <c r="BX28" i="16"/>
  <c r="CB28" i="16"/>
  <c r="CF28" i="16"/>
  <c r="BY28" i="16"/>
  <c r="CC28" i="16"/>
  <c r="CG28" i="16"/>
  <c r="CJ28" i="16"/>
  <c r="CO28" i="16"/>
  <c r="CT28" i="16"/>
  <c r="DE28" i="16"/>
  <c r="BZ28" i="16"/>
  <c r="CK28" i="16"/>
  <c r="CP28" i="16"/>
  <c r="CV28" i="16"/>
  <c r="DA28" i="16"/>
  <c r="DF28" i="16"/>
  <c r="CD28" i="16"/>
  <c r="DB28" i="16"/>
  <c r="CL28" i="16"/>
  <c r="CR28" i="16"/>
  <c r="CW28" i="16"/>
  <c r="DH28" i="16"/>
  <c r="CH28" i="16"/>
  <c r="CN28" i="16"/>
  <c r="CS28" i="16"/>
  <c r="CX28" i="16"/>
  <c r="DD28" i="16"/>
  <c r="DI28" i="16"/>
  <c r="CZ28" i="16"/>
  <c r="CD32" i="16"/>
  <c r="CL32" i="16"/>
  <c r="CT32" i="16"/>
  <c r="DB32" i="16"/>
  <c r="CA32" i="16"/>
  <c r="CE32" i="16"/>
  <c r="CI32" i="16"/>
  <c r="CM32" i="16"/>
  <c r="CQ32" i="16"/>
  <c r="CU32" i="16"/>
  <c r="CY32" i="16"/>
  <c r="DC32" i="16"/>
  <c r="DG32" i="16"/>
  <c r="CB32" i="16"/>
  <c r="CJ32" i="16"/>
  <c r="CR32" i="16"/>
  <c r="CZ32" i="16"/>
  <c r="DH32" i="16"/>
  <c r="BX32" i="16"/>
  <c r="CF32" i="16"/>
  <c r="CN32" i="16"/>
  <c r="CV32" i="16"/>
  <c r="DD32" i="16"/>
  <c r="BY32" i="16"/>
  <c r="CC32" i="16"/>
  <c r="CG32" i="16"/>
  <c r="CK32" i="16"/>
  <c r="CO32" i="16"/>
  <c r="CS32" i="16"/>
  <c r="CW32" i="16"/>
  <c r="DA32" i="16"/>
  <c r="DE32" i="16"/>
  <c r="DI32" i="16"/>
  <c r="BZ32" i="16"/>
  <c r="CH32" i="16"/>
  <c r="CP32" i="16"/>
  <c r="CX32" i="16"/>
  <c r="DF32" i="16"/>
  <c r="BZ18" i="16"/>
  <c r="CD18" i="16"/>
  <c r="CH18" i="16"/>
  <c r="CL18" i="16"/>
  <c r="CP18" i="16"/>
  <c r="CT18" i="16"/>
  <c r="CX18" i="16"/>
  <c r="DB18" i="16"/>
  <c r="DF18" i="16"/>
  <c r="CB18" i="16"/>
  <c r="CG18" i="16"/>
  <c r="CM18" i="16"/>
  <c r="CR18" i="16"/>
  <c r="CW18" i="16"/>
  <c r="DC18" i="16"/>
  <c r="DH18" i="16"/>
  <c r="BX18" i="16"/>
  <c r="CC18" i="16"/>
  <c r="CI18" i="16"/>
  <c r="CN18" i="16"/>
  <c r="CS18" i="16"/>
  <c r="CY18" i="16"/>
  <c r="DD18" i="16"/>
  <c r="DI18" i="16"/>
  <c r="BY18" i="16"/>
  <c r="CE18" i="16"/>
  <c r="CJ18" i="16"/>
  <c r="CO18" i="16"/>
  <c r="CU18" i="16"/>
  <c r="CZ18" i="16"/>
  <c r="DE18" i="16"/>
  <c r="CA18" i="16"/>
  <c r="CF18" i="16"/>
  <c r="CK18" i="16"/>
  <c r="CQ18" i="16"/>
  <c r="CV18" i="16"/>
  <c r="DA18" i="16"/>
  <c r="DG18" i="16"/>
  <c r="BZ17" i="16"/>
  <c r="CD17" i="16"/>
  <c r="CH17" i="16"/>
  <c r="CL17" i="16"/>
  <c r="CP17" i="16"/>
  <c r="CT17" i="16"/>
  <c r="CX17" i="16"/>
  <c r="CA17" i="16"/>
  <c r="CE17" i="16"/>
  <c r="CI17" i="16"/>
  <c r="CM17" i="16"/>
  <c r="CQ17" i="16"/>
  <c r="CU17" i="16"/>
  <c r="BX17" i="16"/>
  <c r="CB17" i="16"/>
  <c r="CF17" i="16"/>
  <c r="CJ17" i="16"/>
  <c r="CN17" i="16"/>
  <c r="CR17" i="16"/>
  <c r="CV17" i="16"/>
  <c r="CZ17" i="16"/>
  <c r="DD17" i="16"/>
  <c r="DH17" i="16"/>
  <c r="CG17" i="16"/>
  <c r="CW17" i="16"/>
  <c r="DC17" i="16"/>
  <c r="DI17" i="16"/>
  <c r="CK17" i="16"/>
  <c r="CY17" i="16"/>
  <c r="DE17" i="16"/>
  <c r="BY17" i="16"/>
  <c r="CO17" i="16"/>
  <c r="DA17" i="16"/>
  <c r="DF17" i="16"/>
  <c r="CC17" i="16"/>
  <c r="CS17" i="16"/>
  <c r="DB17" i="16"/>
  <c r="DG17" i="16"/>
  <c r="BZ24" i="16"/>
  <c r="CD24" i="16"/>
  <c r="CH24" i="16"/>
  <c r="CL24" i="16"/>
  <c r="CP24" i="16"/>
  <c r="CT24" i="16"/>
  <c r="CX24" i="16"/>
  <c r="DB24" i="16"/>
  <c r="DF24" i="16"/>
  <c r="BX24" i="16"/>
  <c r="CC24" i="16"/>
  <c r="CI24" i="16"/>
  <c r="CN24" i="16"/>
  <c r="CS24" i="16"/>
  <c r="CY24" i="16"/>
  <c r="DD24" i="16"/>
  <c r="DI24" i="16"/>
  <c r="BY24" i="16"/>
  <c r="CE24" i="16"/>
  <c r="CJ24" i="16"/>
  <c r="CO24" i="16"/>
  <c r="CU24" i="16"/>
  <c r="CZ24" i="16"/>
  <c r="DE24" i="16"/>
  <c r="CA24" i="16"/>
  <c r="CF24" i="16"/>
  <c r="CK24" i="16"/>
  <c r="CQ24" i="16"/>
  <c r="CV24" i="16"/>
  <c r="DA24" i="16"/>
  <c r="DG24" i="16"/>
  <c r="CB24" i="16"/>
  <c r="CG24" i="16"/>
  <c r="CM24" i="16"/>
  <c r="CR24" i="16"/>
  <c r="CW24" i="16"/>
  <c r="DC24" i="16"/>
  <c r="DH24" i="16"/>
  <c r="BY29" i="16"/>
  <c r="CC29" i="16"/>
  <c r="CG29" i="16"/>
  <c r="CK29" i="16"/>
  <c r="CO29" i="16"/>
  <c r="CS29" i="16"/>
  <c r="CW29" i="16"/>
  <c r="DA29" i="16"/>
  <c r="CD29" i="16"/>
  <c r="CN29" i="16"/>
  <c r="CY29" i="16"/>
  <c r="DH29" i="16"/>
  <c r="BZ29" i="16"/>
  <c r="CE29" i="16"/>
  <c r="CJ29" i="16"/>
  <c r="CP29" i="16"/>
  <c r="CU29" i="16"/>
  <c r="CZ29" i="16"/>
  <c r="DE29" i="16"/>
  <c r="DI29" i="16"/>
  <c r="CA29" i="16"/>
  <c r="CL29" i="16"/>
  <c r="CV29" i="16"/>
  <c r="DF29" i="16"/>
  <c r="CF29" i="16"/>
  <c r="CQ29" i="16"/>
  <c r="DB29" i="16"/>
  <c r="CB29" i="16"/>
  <c r="CH29" i="16"/>
  <c r="CM29" i="16"/>
  <c r="CR29" i="16"/>
  <c r="CX29" i="16"/>
  <c r="DC29" i="16"/>
  <c r="DG29" i="16"/>
  <c r="BX29" i="16"/>
  <c r="CI29" i="16"/>
  <c r="CT29" i="16"/>
  <c r="DD29" i="16"/>
  <c r="BX19" i="16"/>
  <c r="CB19" i="16"/>
  <c r="CF19" i="16"/>
  <c r="CJ19" i="16"/>
  <c r="CN19" i="16"/>
  <c r="CR19" i="16"/>
  <c r="CV19" i="16"/>
  <c r="CZ19" i="16"/>
  <c r="DD19" i="16"/>
  <c r="DH19" i="16"/>
  <c r="CA19" i="16"/>
  <c r="CG19" i="16"/>
  <c r="CL19" i="16"/>
  <c r="CQ19" i="16"/>
  <c r="CW19" i="16"/>
  <c r="DB19" i="16"/>
  <c r="DG19" i="16"/>
  <c r="CC19" i="16"/>
  <c r="CH19" i="16"/>
  <c r="CM19" i="16"/>
  <c r="CS19" i="16"/>
  <c r="CX19" i="16"/>
  <c r="DC19" i="16"/>
  <c r="DI19" i="16"/>
  <c r="BY19" i="16"/>
  <c r="CD19" i="16"/>
  <c r="CI19" i="16"/>
  <c r="CO19" i="16"/>
  <c r="CT19" i="16"/>
  <c r="CY19" i="16"/>
  <c r="DE19" i="16"/>
  <c r="BZ19" i="16"/>
  <c r="CE19" i="16"/>
  <c r="CK19" i="16"/>
  <c r="CP19" i="16"/>
  <c r="CU19" i="16"/>
  <c r="DA19" i="16"/>
  <c r="DF19" i="16"/>
  <c r="BX39" i="16"/>
  <c r="CB39" i="16"/>
  <c r="CF39" i="16"/>
  <c r="CJ39" i="16"/>
  <c r="CN39" i="16"/>
  <c r="CR39" i="16"/>
  <c r="CV39" i="16"/>
  <c r="CZ39" i="16"/>
  <c r="DD39" i="16"/>
  <c r="DH39" i="16"/>
  <c r="BY39" i="16"/>
  <c r="CC39" i="16"/>
  <c r="CG39" i="16"/>
  <c r="CK39" i="16"/>
  <c r="CO39" i="16"/>
  <c r="CS39" i="16"/>
  <c r="CW39" i="16"/>
  <c r="DA39" i="16"/>
  <c r="DE39" i="16"/>
  <c r="DI39" i="16"/>
  <c r="BZ39" i="16"/>
  <c r="CD39" i="16"/>
  <c r="CH39" i="16"/>
  <c r="CL39" i="16"/>
  <c r="CP39" i="16"/>
  <c r="CT39" i="16"/>
  <c r="CX39" i="16"/>
  <c r="DB39" i="16"/>
  <c r="DF39" i="16"/>
  <c r="CI39" i="16"/>
  <c r="CY39" i="16"/>
  <c r="CM39" i="16"/>
  <c r="DC39" i="16"/>
  <c r="CA39" i="16"/>
  <c r="CQ39" i="16"/>
  <c r="DG39" i="16"/>
  <c r="CE39" i="16"/>
  <c r="CU39" i="16"/>
  <c r="BX12" i="16"/>
  <c r="CB12" i="16"/>
  <c r="CF12" i="16"/>
  <c r="CJ12" i="16"/>
  <c r="CN12" i="16"/>
  <c r="CR12" i="16"/>
  <c r="CV12" i="16"/>
  <c r="CZ12" i="16"/>
  <c r="DD12" i="16"/>
  <c r="DH12" i="16"/>
  <c r="BY12" i="16"/>
  <c r="CC12" i="16"/>
  <c r="CG12" i="16"/>
  <c r="CK12" i="16"/>
  <c r="CO12" i="16"/>
  <c r="CS12" i="16"/>
  <c r="CW12" i="16"/>
  <c r="DA12" i="16"/>
  <c r="DE12" i="16"/>
  <c r="DI12" i="16"/>
  <c r="BZ12" i="16"/>
  <c r="CD12" i="16"/>
  <c r="CH12" i="16"/>
  <c r="CL12" i="16"/>
  <c r="CP12" i="16"/>
  <c r="CT12" i="16"/>
  <c r="CX12" i="16"/>
  <c r="DB12" i="16"/>
  <c r="DF12" i="16"/>
  <c r="CE12" i="16"/>
  <c r="CU12" i="16"/>
  <c r="CI12" i="16"/>
  <c r="CY12" i="16"/>
  <c r="CM12" i="16"/>
  <c r="DC12" i="16"/>
  <c r="CA12" i="16"/>
  <c r="CQ12" i="16"/>
  <c r="DG12" i="16"/>
  <c r="BZ38" i="16"/>
  <c r="CD38" i="16"/>
  <c r="CH38" i="16"/>
  <c r="CL38" i="16"/>
  <c r="CP38" i="16"/>
  <c r="CT38" i="16"/>
  <c r="CX38" i="16"/>
  <c r="DB38" i="16"/>
  <c r="DF38" i="16"/>
  <c r="CA38" i="16"/>
  <c r="CE38" i="16"/>
  <c r="CI38" i="16"/>
  <c r="CM38" i="16"/>
  <c r="CQ38" i="16"/>
  <c r="CU38" i="16"/>
  <c r="CY38" i="16"/>
  <c r="DC38" i="16"/>
  <c r="DG38" i="16"/>
  <c r="BX38" i="16"/>
  <c r="CB38" i="16"/>
  <c r="CF38" i="16"/>
  <c r="CJ38" i="16"/>
  <c r="CN38" i="16"/>
  <c r="CR38" i="16"/>
  <c r="CV38" i="16"/>
  <c r="CZ38" i="16"/>
  <c r="DD38" i="16"/>
  <c r="DH38" i="16"/>
  <c r="BY38" i="16"/>
  <c r="CO38" i="16"/>
  <c r="DE38" i="16"/>
  <c r="CC38" i="16"/>
  <c r="CS38" i="16"/>
  <c r="DI38" i="16"/>
  <c r="CG38" i="16"/>
  <c r="CW38" i="16"/>
  <c r="DA38" i="16"/>
  <c r="CK38" i="16"/>
  <c r="BX31" i="16"/>
  <c r="CF31" i="16"/>
  <c r="CN31" i="16"/>
  <c r="CZ31" i="16"/>
  <c r="DH31" i="16"/>
  <c r="BY31" i="16"/>
  <c r="CC31" i="16"/>
  <c r="CG31" i="16"/>
  <c r="CK31" i="16"/>
  <c r="CO31" i="16"/>
  <c r="CS31" i="16"/>
  <c r="CW31" i="16"/>
  <c r="DA31" i="16"/>
  <c r="DE31" i="16"/>
  <c r="DI31" i="16"/>
  <c r="CD31" i="16"/>
  <c r="CL31" i="16"/>
  <c r="CT31" i="16"/>
  <c r="CX31" i="16"/>
  <c r="DF31" i="16"/>
  <c r="BZ31" i="16"/>
  <c r="CH31" i="16"/>
  <c r="CP31" i="16"/>
  <c r="DB31" i="16"/>
  <c r="CA31" i="16"/>
  <c r="CE31" i="16"/>
  <c r="CI31" i="16"/>
  <c r="CM31" i="16"/>
  <c r="CQ31" i="16"/>
  <c r="CU31" i="16"/>
  <c r="CY31" i="16"/>
  <c r="DC31" i="16"/>
  <c r="DG31" i="16"/>
  <c r="CB31" i="16"/>
  <c r="CJ31" i="16"/>
  <c r="CR31" i="16"/>
  <c r="CV31" i="16"/>
  <c r="DD31" i="16"/>
  <c r="BZ46" i="16"/>
  <c r="CD46" i="16"/>
  <c r="CH46" i="16"/>
  <c r="CL46" i="16"/>
  <c r="CP46" i="16"/>
  <c r="CT46" i="16"/>
  <c r="CX46" i="16"/>
  <c r="DB46" i="16"/>
  <c r="DF46" i="16"/>
  <c r="CA46" i="16"/>
  <c r="CE46" i="16"/>
  <c r="CI46" i="16"/>
  <c r="CM46" i="16"/>
  <c r="CQ46" i="16"/>
  <c r="CU46" i="16"/>
  <c r="CY46" i="16"/>
  <c r="DC46" i="16"/>
  <c r="DG46" i="16"/>
  <c r="BX46" i="16"/>
  <c r="CB46" i="16"/>
  <c r="CF46" i="16"/>
  <c r="CJ46" i="16"/>
  <c r="CN46" i="16"/>
  <c r="CR46" i="16"/>
  <c r="CV46" i="16"/>
  <c r="CZ46" i="16"/>
  <c r="DD46" i="16"/>
  <c r="DH46" i="16"/>
  <c r="CG46" i="16"/>
  <c r="CW46" i="16"/>
  <c r="CK46" i="16"/>
  <c r="DA46" i="16"/>
  <c r="BY46" i="16"/>
  <c r="CO46" i="16"/>
  <c r="DE46" i="16"/>
  <c r="CS46" i="16"/>
  <c r="DI46" i="16"/>
  <c r="CC46" i="16"/>
  <c r="BX33" i="16"/>
  <c r="CF33" i="16"/>
  <c r="CN33" i="16"/>
  <c r="CV33" i="16"/>
  <c r="DD33" i="16"/>
  <c r="BY33" i="16"/>
  <c r="CC33" i="16"/>
  <c r="CG33" i="16"/>
  <c r="CK33" i="16"/>
  <c r="CO33" i="16"/>
  <c r="CS33" i="16"/>
  <c r="CW33" i="16"/>
  <c r="DA33" i="16"/>
  <c r="DE33" i="16"/>
  <c r="DI33" i="16"/>
  <c r="CD33" i="16"/>
  <c r="CL33" i="16"/>
  <c r="CT33" i="16"/>
  <c r="DB33" i="16"/>
  <c r="BZ33" i="16"/>
  <c r="CH33" i="16"/>
  <c r="CP33" i="16"/>
  <c r="CX33" i="16"/>
  <c r="DF33" i="16"/>
  <c r="CA33" i="16"/>
  <c r="CE33" i="16"/>
  <c r="CI33" i="16"/>
  <c r="CM33" i="16"/>
  <c r="CQ33" i="16"/>
  <c r="CU33" i="16"/>
  <c r="CY33" i="16"/>
  <c r="DC33" i="16"/>
  <c r="DG33" i="16"/>
  <c r="CB33" i="16"/>
  <c r="CJ33" i="16"/>
  <c r="CR33" i="16"/>
  <c r="CZ33" i="16"/>
  <c r="DH33" i="16"/>
  <c r="BX21" i="16"/>
  <c r="CB21" i="16"/>
  <c r="CF21" i="16"/>
  <c r="CJ21" i="16"/>
  <c r="CN21" i="16"/>
  <c r="CR21" i="16"/>
  <c r="CV21" i="16"/>
  <c r="CZ21" i="16"/>
  <c r="DD21" i="16"/>
  <c r="DH21" i="16"/>
  <c r="BZ21" i="16"/>
  <c r="CE21" i="16"/>
  <c r="CK21" i="16"/>
  <c r="CP21" i="16"/>
  <c r="CU21" i="16"/>
  <c r="DA21" i="16"/>
  <c r="DF21" i="16"/>
  <c r="CA21" i="16"/>
  <c r="CG21" i="16"/>
  <c r="CL21" i="16"/>
  <c r="CQ21" i="16"/>
  <c r="CW21" i="16"/>
  <c r="DB21" i="16"/>
  <c r="DG21" i="16"/>
  <c r="CC21" i="16"/>
  <c r="CH21" i="16"/>
  <c r="CM21" i="16"/>
  <c r="CS21" i="16"/>
  <c r="CX21" i="16"/>
  <c r="DC21" i="16"/>
  <c r="DI21" i="16"/>
  <c r="BY21" i="16"/>
  <c r="CD21" i="16"/>
  <c r="CI21" i="16"/>
  <c r="CO21" i="16"/>
  <c r="CT21" i="16"/>
  <c r="CY21" i="16"/>
  <c r="DE21" i="16"/>
  <c r="CD30" i="16"/>
  <c r="CL30" i="16"/>
  <c r="CT30" i="16"/>
  <c r="DB30" i="16"/>
  <c r="CA30" i="16"/>
  <c r="CE30" i="16"/>
  <c r="CI30" i="16"/>
  <c r="CM30" i="16"/>
  <c r="CQ30" i="16"/>
  <c r="CU30" i="16"/>
  <c r="CY30" i="16"/>
  <c r="DC30" i="16"/>
  <c r="DG30" i="16"/>
  <c r="CB30" i="16"/>
  <c r="CJ30" i="16"/>
  <c r="CR30" i="16"/>
  <c r="CZ30" i="16"/>
  <c r="DH30" i="16"/>
  <c r="BX30" i="16"/>
  <c r="CF30" i="16"/>
  <c r="CN30" i="16"/>
  <c r="CV30" i="16"/>
  <c r="DD30" i="16"/>
  <c r="BY30" i="16"/>
  <c r="CC30" i="16"/>
  <c r="CG30" i="16"/>
  <c r="CK30" i="16"/>
  <c r="CO30" i="16"/>
  <c r="CS30" i="16"/>
  <c r="CW30" i="16"/>
  <c r="DA30" i="16"/>
  <c r="DE30" i="16"/>
  <c r="DI30" i="16"/>
  <c r="BZ30" i="16"/>
  <c r="CH30" i="16"/>
  <c r="CP30" i="16"/>
  <c r="CX30" i="16"/>
  <c r="DF30" i="16"/>
  <c r="BX10" i="16"/>
  <c r="CB10" i="16"/>
  <c r="CF10" i="16"/>
  <c r="CJ10" i="16"/>
  <c r="CN10" i="16"/>
  <c r="CR10" i="16"/>
  <c r="CV10" i="16"/>
  <c r="CZ10" i="16"/>
  <c r="DD10" i="16"/>
  <c r="DH10" i="16"/>
  <c r="BY10" i="16"/>
  <c r="CC10" i="16"/>
  <c r="BZ10" i="16"/>
  <c r="CD10" i="16"/>
  <c r="CH10" i="16"/>
  <c r="CL10" i="16"/>
  <c r="CP10" i="16"/>
  <c r="CT10" i="16"/>
  <c r="CX10" i="16"/>
  <c r="DB10" i="16"/>
  <c r="DF10" i="16"/>
  <c r="CE10" i="16"/>
  <c r="CM10" i="16"/>
  <c r="CU10" i="16"/>
  <c r="DC10" i="16"/>
  <c r="CG10" i="16"/>
  <c r="CO10" i="16"/>
  <c r="CW10" i="16"/>
  <c r="DE10" i="16"/>
  <c r="CI10" i="16"/>
  <c r="CQ10" i="16"/>
  <c r="CY10" i="16"/>
  <c r="DG10" i="16"/>
  <c r="CS10" i="16"/>
  <c r="DA10" i="16"/>
  <c r="CA10" i="16"/>
  <c r="DI10" i="16"/>
  <c r="CK10" i="16"/>
  <c r="BZ40" i="16"/>
  <c r="CD40" i="16"/>
  <c r="CH40" i="16"/>
  <c r="CL40" i="16"/>
  <c r="CP40" i="16"/>
  <c r="CT40" i="16"/>
  <c r="CX40" i="16"/>
  <c r="DB40" i="16"/>
  <c r="DF40" i="16"/>
  <c r="CA40" i="16"/>
  <c r="CE40" i="16"/>
  <c r="CI40" i="16"/>
  <c r="CM40" i="16"/>
  <c r="CQ40" i="16"/>
  <c r="CU40" i="16"/>
  <c r="CY40" i="16"/>
  <c r="DC40" i="16"/>
  <c r="DG40" i="16"/>
  <c r="BX40" i="16"/>
  <c r="CB40" i="16"/>
  <c r="CF40" i="16"/>
  <c r="CJ40" i="16"/>
  <c r="CN40" i="16"/>
  <c r="CR40" i="16"/>
  <c r="CV40" i="16"/>
  <c r="CZ40" i="16"/>
  <c r="DD40" i="16"/>
  <c r="DH40" i="16"/>
  <c r="CC40" i="16"/>
  <c r="CS40" i="16"/>
  <c r="DI40" i="16"/>
  <c r="CG40" i="16"/>
  <c r="CW40" i="16"/>
  <c r="CK40" i="16"/>
  <c r="DA40" i="16"/>
  <c r="CO40" i="16"/>
  <c r="DE40" i="16"/>
  <c r="BY40" i="16"/>
  <c r="BX16" i="16"/>
  <c r="CB16" i="16"/>
  <c r="CF16" i="16"/>
  <c r="CJ16" i="16"/>
  <c r="CN16" i="16"/>
  <c r="CR16" i="16"/>
  <c r="CV16" i="16"/>
  <c r="CZ16" i="16"/>
  <c r="DD16" i="16"/>
  <c r="DH16" i="16"/>
  <c r="BY16" i="16"/>
  <c r="CC16" i="16"/>
  <c r="CG16" i="16"/>
  <c r="CK16" i="16"/>
  <c r="CO16" i="16"/>
  <c r="CS16" i="16"/>
  <c r="CW16" i="16"/>
  <c r="DA16" i="16"/>
  <c r="DE16" i="16"/>
  <c r="DI16" i="16"/>
  <c r="BZ16" i="16"/>
  <c r="CD16" i="16"/>
  <c r="CH16" i="16"/>
  <c r="CL16" i="16"/>
  <c r="CP16" i="16"/>
  <c r="CT16" i="16"/>
  <c r="CX16" i="16"/>
  <c r="DB16" i="16"/>
  <c r="DF16" i="16"/>
  <c r="CM16" i="16"/>
  <c r="DC16" i="16"/>
  <c r="CA16" i="16"/>
  <c r="CQ16" i="16"/>
  <c r="DG16" i="16"/>
  <c r="CE16" i="16"/>
  <c r="CU16" i="16"/>
  <c r="CI16" i="16"/>
  <c r="CY16" i="16"/>
  <c r="BX41" i="16"/>
  <c r="CB41" i="16"/>
  <c r="CF41" i="16"/>
  <c r="CJ41" i="16"/>
  <c r="CN41" i="16"/>
  <c r="CR41" i="16"/>
  <c r="CV41" i="16"/>
  <c r="CZ41" i="16"/>
  <c r="DD41" i="16"/>
  <c r="DH41" i="16"/>
  <c r="BY41" i="16"/>
  <c r="CC41" i="16"/>
  <c r="CG41" i="16"/>
  <c r="CK41" i="16"/>
  <c r="CO41" i="16"/>
  <c r="CS41" i="16"/>
  <c r="BZ41" i="16"/>
  <c r="CD41" i="16"/>
  <c r="CH41" i="16"/>
  <c r="CL41" i="16"/>
  <c r="CP41" i="16"/>
  <c r="CT41" i="16"/>
  <c r="CX41" i="16"/>
  <c r="DB41" i="16"/>
  <c r="DF41" i="16"/>
  <c r="CM41" i="16"/>
  <c r="CY41" i="16"/>
  <c r="DG41" i="16"/>
  <c r="CA41" i="16"/>
  <c r="CQ41" i="16"/>
  <c r="DA41" i="16"/>
  <c r="DI41" i="16"/>
  <c r="CE41" i="16"/>
  <c r="CU41" i="16"/>
  <c r="DC41" i="16"/>
  <c r="DE41" i="16"/>
  <c r="CI41" i="16"/>
  <c r="CW41" i="16"/>
  <c r="BZ44" i="16"/>
  <c r="CD44" i="16"/>
  <c r="CH44" i="16"/>
  <c r="CL44" i="16"/>
  <c r="CP44" i="16"/>
  <c r="CT44" i="16"/>
  <c r="CX44" i="16"/>
  <c r="DB44" i="16"/>
  <c r="DF44" i="16"/>
  <c r="CA44" i="16"/>
  <c r="CE44" i="16"/>
  <c r="CI44" i="16"/>
  <c r="CM44" i="16"/>
  <c r="CQ44" i="16"/>
  <c r="CU44" i="16"/>
  <c r="CY44" i="16"/>
  <c r="DC44" i="16"/>
  <c r="DG44" i="16"/>
  <c r="BX44" i="16"/>
  <c r="CB44" i="16"/>
  <c r="CF44" i="16"/>
  <c r="CJ44" i="16"/>
  <c r="CN44" i="16"/>
  <c r="CR44" i="16"/>
  <c r="CV44" i="16"/>
  <c r="CZ44" i="16"/>
  <c r="DD44" i="16"/>
  <c r="DH44" i="16"/>
  <c r="CC44" i="16"/>
  <c r="CS44" i="16"/>
  <c r="DI44" i="16"/>
  <c r="CG44" i="16"/>
  <c r="CW44" i="16"/>
  <c r="CK44" i="16"/>
  <c r="DA44" i="16"/>
  <c r="DE44" i="16"/>
  <c r="BY44" i="16"/>
  <c r="CO44" i="16"/>
  <c r="BX47" i="16"/>
  <c r="CB47" i="16"/>
  <c r="CF47" i="16"/>
  <c r="CJ47" i="16"/>
  <c r="CN47" i="16"/>
  <c r="CR47" i="16"/>
  <c r="CV47" i="16"/>
  <c r="CZ47" i="16"/>
  <c r="DD47" i="16"/>
  <c r="DH47" i="16"/>
  <c r="BY47" i="16"/>
  <c r="CC47" i="16"/>
  <c r="CG47" i="16"/>
  <c r="CK47" i="16"/>
  <c r="CO47" i="16"/>
  <c r="CS47" i="16"/>
  <c r="CW47" i="16"/>
  <c r="DA47" i="16"/>
  <c r="DE47" i="16"/>
  <c r="DI47" i="16"/>
  <c r="BZ47" i="16"/>
  <c r="CD47" i="16"/>
  <c r="CH47" i="16"/>
  <c r="CL47" i="16"/>
  <c r="CP47" i="16"/>
  <c r="CT47" i="16"/>
  <c r="CX47" i="16"/>
  <c r="DB47" i="16"/>
  <c r="DF47" i="16"/>
  <c r="CA47" i="16"/>
  <c r="CQ47" i="16"/>
  <c r="DG47" i="16"/>
  <c r="CE47" i="16"/>
  <c r="CU47" i="16"/>
  <c r="CI47" i="16"/>
  <c r="CY47" i="16"/>
  <c r="CM47" i="16"/>
  <c r="DC47" i="16"/>
  <c r="BX35" i="16"/>
  <c r="CB35" i="16"/>
  <c r="CF35" i="16"/>
  <c r="CJ35" i="16"/>
  <c r="CN35" i="16"/>
  <c r="CR35" i="16"/>
  <c r="CV35" i="16"/>
  <c r="CZ35" i="16"/>
  <c r="DD35" i="16"/>
  <c r="DH35" i="16"/>
  <c r="BY35" i="16"/>
  <c r="CC35" i="16"/>
  <c r="CG35" i="16"/>
  <c r="CK35" i="16"/>
  <c r="CO35" i="16"/>
  <c r="CS35" i="16"/>
  <c r="CW35" i="16"/>
  <c r="DA35" i="16"/>
  <c r="DE35" i="16"/>
  <c r="DI35" i="16"/>
  <c r="BZ35" i="16"/>
  <c r="CD35" i="16"/>
  <c r="CH35" i="16"/>
  <c r="CL35" i="16"/>
  <c r="CP35" i="16"/>
  <c r="CT35" i="16"/>
  <c r="CX35" i="16"/>
  <c r="DB35" i="16"/>
  <c r="DF35" i="16"/>
  <c r="CA35" i="16"/>
  <c r="CQ35" i="16"/>
  <c r="DG35" i="16"/>
  <c r="CE35" i="16"/>
  <c r="CU35" i="16"/>
  <c r="CI35" i="16"/>
  <c r="CY35" i="16"/>
  <c r="CM35" i="16"/>
  <c r="DC35" i="16"/>
  <c r="BX37" i="16"/>
  <c r="CB37" i="16"/>
  <c r="CF37" i="16"/>
  <c r="CJ37" i="16"/>
  <c r="CN37" i="16"/>
  <c r="CR37" i="16"/>
  <c r="CV37" i="16"/>
  <c r="CZ37" i="16"/>
  <c r="DD37" i="16"/>
  <c r="DH37" i="16"/>
  <c r="BY37" i="16"/>
  <c r="CC37" i="16"/>
  <c r="CG37" i="16"/>
  <c r="CK37" i="16"/>
  <c r="CO37" i="16"/>
  <c r="CS37" i="16"/>
  <c r="CW37" i="16"/>
  <c r="DA37" i="16"/>
  <c r="DE37" i="16"/>
  <c r="DI37" i="16"/>
  <c r="BZ37" i="16"/>
  <c r="CD37" i="16"/>
  <c r="CH37" i="16"/>
  <c r="CL37" i="16"/>
  <c r="CP37" i="16"/>
  <c r="CT37" i="16"/>
  <c r="CX37" i="16"/>
  <c r="DB37" i="16"/>
  <c r="DF37" i="16"/>
  <c r="CE37" i="16"/>
  <c r="CU37" i="16"/>
  <c r="CI37" i="16"/>
  <c r="CY37" i="16"/>
  <c r="CM37" i="16"/>
  <c r="DC37" i="16"/>
  <c r="CA37" i="16"/>
  <c r="CQ37" i="16"/>
  <c r="DG37" i="16"/>
  <c r="BX25" i="16"/>
  <c r="CB25" i="16"/>
  <c r="CF25" i="16"/>
  <c r="CJ25" i="16"/>
  <c r="CN25" i="16"/>
  <c r="CR25" i="16"/>
  <c r="CV25" i="16"/>
  <c r="CZ25" i="16"/>
  <c r="DD25" i="16"/>
  <c r="DH25" i="16"/>
  <c r="CC25" i="16"/>
  <c r="CH25" i="16"/>
  <c r="CM25" i="16"/>
  <c r="CS25" i="16"/>
  <c r="CX25" i="16"/>
  <c r="DC25" i="16"/>
  <c r="DI25" i="16"/>
  <c r="BY25" i="16"/>
  <c r="CD25" i="16"/>
  <c r="CI25" i="16"/>
  <c r="CO25" i="16"/>
  <c r="CT25" i="16"/>
  <c r="CY25" i="16"/>
  <c r="DE25" i="16"/>
  <c r="BZ25" i="16"/>
  <c r="CE25" i="16"/>
  <c r="CK25" i="16"/>
  <c r="CP25" i="16"/>
  <c r="CU25" i="16"/>
  <c r="DA25" i="16"/>
  <c r="DF25" i="16"/>
  <c r="CA25" i="16"/>
  <c r="CG25" i="16"/>
  <c r="CL25" i="16"/>
  <c r="CQ25" i="16"/>
  <c r="CW25" i="16"/>
  <c r="DB25" i="16"/>
  <c r="DG25" i="16"/>
  <c r="CB8" i="16"/>
  <c r="CJ8" i="16"/>
  <c r="CR8" i="16"/>
  <c r="CZ8" i="16"/>
  <c r="DH8" i="16"/>
  <c r="BY8" i="16"/>
  <c r="CC8" i="16"/>
  <c r="CG8" i="16"/>
  <c r="CK8" i="16"/>
  <c r="CO8" i="16"/>
  <c r="CS8" i="16"/>
  <c r="CW8" i="16"/>
  <c r="DA8" i="16"/>
  <c r="DE8" i="16"/>
  <c r="DI8" i="16"/>
  <c r="BZ8" i="16"/>
  <c r="CH8" i="16"/>
  <c r="CP8" i="16"/>
  <c r="CX8" i="16"/>
  <c r="DF8" i="16"/>
  <c r="CD8" i="16"/>
  <c r="CL8" i="16"/>
  <c r="CT8" i="16"/>
  <c r="DB8" i="16"/>
  <c r="CA8" i="16"/>
  <c r="CE8" i="16"/>
  <c r="CI8" i="16"/>
  <c r="CM8" i="16"/>
  <c r="CQ8" i="16"/>
  <c r="CU8" i="16"/>
  <c r="CY8" i="16"/>
  <c r="DC8" i="16"/>
  <c r="DG8" i="16"/>
  <c r="BX8" i="16"/>
  <c r="CF8" i="16"/>
  <c r="CN8" i="16"/>
  <c r="CV8" i="16"/>
  <c r="DD8" i="16"/>
  <c r="BZ48" i="16"/>
  <c r="CD48" i="16"/>
  <c r="CH48" i="16"/>
  <c r="CL48" i="16"/>
  <c r="CP48" i="16"/>
  <c r="CT48" i="16"/>
  <c r="CX48" i="16"/>
  <c r="DB48" i="16"/>
  <c r="DF48" i="16"/>
  <c r="CA48" i="16"/>
  <c r="CE48" i="16"/>
  <c r="CI48" i="16"/>
  <c r="CM48" i="16"/>
  <c r="CQ48" i="16"/>
  <c r="CU48" i="16"/>
  <c r="CY48" i="16"/>
  <c r="DC48" i="16"/>
  <c r="DG48" i="16"/>
  <c r="BX48" i="16"/>
  <c r="CB48" i="16"/>
  <c r="CF48" i="16"/>
  <c r="CJ48" i="16"/>
  <c r="CN48" i="16"/>
  <c r="CR48" i="16"/>
  <c r="CV48" i="16"/>
  <c r="CZ48" i="16"/>
  <c r="DD48" i="16"/>
  <c r="DH48" i="16"/>
  <c r="CK48" i="16"/>
  <c r="DA48" i="16"/>
  <c r="BY48" i="16"/>
  <c r="CO48" i="16"/>
  <c r="DE48" i="16"/>
  <c r="CC48" i="16"/>
  <c r="CS48" i="16"/>
  <c r="DI48" i="16"/>
  <c r="CG48" i="16"/>
  <c r="CW48" i="16"/>
  <c r="BZ26" i="16"/>
  <c r="CD26" i="16"/>
  <c r="CH26" i="16"/>
  <c r="CL26" i="16"/>
  <c r="CB26" i="16"/>
  <c r="CG26" i="16"/>
  <c r="CM26" i="16"/>
  <c r="CQ26" i="16"/>
  <c r="CU26" i="16"/>
  <c r="CY26" i="16"/>
  <c r="DC26" i="16"/>
  <c r="DG26" i="16"/>
  <c r="BX26" i="16"/>
  <c r="CC26" i="16"/>
  <c r="CI26" i="16"/>
  <c r="CN26" i="16"/>
  <c r="CR26" i="16"/>
  <c r="CV26" i="16"/>
  <c r="CZ26" i="16"/>
  <c r="DD26" i="16"/>
  <c r="DH26" i="16"/>
  <c r="BY26" i="16"/>
  <c r="CE26" i="16"/>
  <c r="CJ26" i="16"/>
  <c r="CO26" i="16"/>
  <c r="CS26" i="16"/>
  <c r="CW26" i="16"/>
  <c r="DA26" i="16"/>
  <c r="DE26" i="16"/>
  <c r="DI26" i="16"/>
  <c r="CA26" i="16"/>
  <c r="CF26" i="16"/>
  <c r="CK26" i="16"/>
  <c r="CP26" i="16"/>
  <c r="CT26" i="16"/>
  <c r="CX26" i="16"/>
  <c r="DB26" i="16"/>
  <c r="DF26" i="16"/>
  <c r="BX14" i="16"/>
  <c r="CB14" i="16"/>
  <c r="CF14" i="16"/>
  <c r="CJ14" i="16"/>
  <c r="CN14" i="16"/>
  <c r="CR14" i="16"/>
  <c r="CV14" i="16"/>
  <c r="CZ14" i="16"/>
  <c r="DD14" i="16"/>
  <c r="DH14" i="16"/>
  <c r="BY14" i="16"/>
  <c r="CC14" i="16"/>
  <c r="CG14" i="16"/>
  <c r="CK14" i="16"/>
  <c r="CO14" i="16"/>
  <c r="CS14" i="16"/>
  <c r="CW14" i="16"/>
  <c r="DA14" i="16"/>
  <c r="DE14" i="16"/>
  <c r="DI14" i="16"/>
  <c r="BZ14" i="16"/>
  <c r="CD14" i="16"/>
  <c r="CH14" i="16"/>
  <c r="CL14" i="16"/>
  <c r="CP14" i="16"/>
  <c r="CT14" i="16"/>
  <c r="CX14" i="16"/>
  <c r="DB14" i="16"/>
  <c r="DF14" i="16"/>
  <c r="CI14" i="16"/>
  <c r="CY14" i="16"/>
  <c r="CM14" i="16"/>
  <c r="DC14" i="16"/>
  <c r="CA14" i="16"/>
  <c r="CQ14" i="16"/>
  <c r="DG14" i="16"/>
  <c r="CE14" i="16"/>
  <c r="CU14" i="16"/>
  <c r="BZ22" i="16"/>
  <c r="CD22" i="16"/>
  <c r="CH22" i="16"/>
  <c r="CL22" i="16"/>
  <c r="CP22" i="16"/>
  <c r="CT22" i="16"/>
  <c r="CX22" i="16"/>
  <c r="DB22" i="16"/>
  <c r="DF22" i="16"/>
  <c r="BY22" i="16"/>
  <c r="CE22" i="16"/>
  <c r="CJ22" i="16"/>
  <c r="CO22" i="16"/>
  <c r="CU22" i="16"/>
  <c r="CZ22" i="16"/>
  <c r="DE22" i="16"/>
  <c r="CA22" i="16"/>
  <c r="CF22" i="16"/>
  <c r="CK22" i="16"/>
  <c r="CQ22" i="16"/>
  <c r="CV22" i="16"/>
  <c r="DA22" i="16"/>
  <c r="DG22" i="16"/>
  <c r="CB22" i="16"/>
  <c r="CG22" i="16"/>
  <c r="CM22" i="16"/>
  <c r="CR22" i="16"/>
  <c r="CW22" i="16"/>
  <c r="DC22" i="16"/>
  <c r="DH22" i="16"/>
  <c r="BX22" i="16"/>
  <c r="CC22" i="16"/>
  <c r="CI22" i="16"/>
  <c r="CN22" i="16"/>
  <c r="CS22" i="16"/>
  <c r="CY22" i="16"/>
  <c r="DD22" i="16"/>
  <c r="DI22" i="16"/>
  <c r="BZ20" i="16"/>
  <c r="CD20" i="16"/>
  <c r="CH20" i="16"/>
  <c r="CL20" i="16"/>
  <c r="CP20" i="16"/>
  <c r="CT20" i="16"/>
  <c r="CX20" i="16"/>
  <c r="DB20" i="16"/>
  <c r="DF20" i="16"/>
  <c r="CA20" i="16"/>
  <c r="CF20" i="16"/>
  <c r="CK20" i="16"/>
  <c r="CQ20" i="16"/>
  <c r="CV20" i="16"/>
  <c r="DA20" i="16"/>
  <c r="DG20" i="16"/>
  <c r="CB20" i="16"/>
  <c r="CG20" i="16"/>
  <c r="CM20" i="16"/>
  <c r="CR20" i="16"/>
  <c r="CW20" i="16"/>
  <c r="DC20" i="16"/>
  <c r="DH20" i="16"/>
  <c r="BX20" i="16"/>
  <c r="CC20" i="16"/>
  <c r="CI20" i="16"/>
  <c r="CN20" i="16"/>
  <c r="CS20" i="16"/>
  <c r="CY20" i="16"/>
  <c r="DD20" i="16"/>
  <c r="DI20" i="16"/>
  <c r="BY20" i="16"/>
  <c r="CE20" i="16"/>
  <c r="CJ20" i="16"/>
  <c r="CO20" i="16"/>
  <c r="CU20" i="16"/>
  <c r="CZ20" i="16"/>
  <c r="DE20" i="16"/>
  <c r="BZ11" i="16"/>
  <c r="CD11" i="16"/>
  <c r="CH11" i="16"/>
  <c r="CL11" i="16"/>
  <c r="CP11" i="16"/>
  <c r="BX11" i="16"/>
  <c r="BY11" i="16"/>
  <c r="CE11" i="16"/>
  <c r="CJ11" i="16"/>
  <c r="CO11" i="16"/>
  <c r="CT11" i="16"/>
  <c r="CX11" i="16"/>
  <c r="DB11" i="16"/>
  <c r="DF11" i="16"/>
  <c r="CA11" i="16"/>
  <c r="CF11" i="16"/>
  <c r="CK11" i="16"/>
  <c r="CQ11" i="16"/>
  <c r="CU11" i="16"/>
  <c r="CY11" i="16"/>
  <c r="DC11" i="16"/>
  <c r="DG11" i="16"/>
  <c r="CB11" i="16"/>
  <c r="CG11" i="16"/>
  <c r="CM11" i="16"/>
  <c r="CR11" i="16"/>
  <c r="CV11" i="16"/>
  <c r="CZ11" i="16"/>
  <c r="DD11" i="16"/>
  <c r="DH11" i="16"/>
  <c r="CI11" i="16"/>
  <c r="DA11" i="16"/>
  <c r="CN11" i="16"/>
  <c r="DE11" i="16"/>
  <c r="CS11" i="16"/>
  <c r="DI11" i="16"/>
  <c r="CC11" i="16"/>
  <c r="CW11" i="16"/>
  <c r="BZ15" i="16"/>
  <c r="CD15" i="16"/>
  <c r="CH15" i="16"/>
  <c r="CL15" i="16"/>
  <c r="CP15" i="16"/>
  <c r="CT15" i="16"/>
  <c r="CX15" i="16"/>
  <c r="DB15" i="16"/>
  <c r="DF15" i="16"/>
  <c r="CA15" i="16"/>
  <c r="CE15" i="16"/>
  <c r="CI15" i="16"/>
  <c r="CM15" i="16"/>
  <c r="CQ15" i="16"/>
  <c r="CU15" i="16"/>
  <c r="CY15" i="16"/>
  <c r="DC15" i="16"/>
  <c r="DG15" i="16"/>
  <c r="BX15" i="16"/>
  <c r="CB15" i="16"/>
  <c r="CF15" i="16"/>
  <c r="CJ15" i="16"/>
  <c r="CN15" i="16"/>
  <c r="CR15" i="16"/>
  <c r="CV15" i="16"/>
  <c r="CZ15" i="16"/>
  <c r="DD15" i="16"/>
  <c r="DH15" i="16"/>
  <c r="CC15" i="16"/>
  <c r="CS15" i="16"/>
  <c r="DI15" i="16"/>
  <c r="CG15" i="16"/>
  <c r="CW15" i="16"/>
  <c r="CK15" i="16"/>
  <c r="DA15" i="16"/>
  <c r="BY15" i="16"/>
  <c r="CO15" i="16"/>
  <c r="DE15" i="16"/>
  <c r="BX6" i="16"/>
  <c r="CF6" i="16"/>
  <c r="CN6" i="16"/>
  <c r="CV6" i="16"/>
  <c r="DD6" i="16"/>
  <c r="BY6" i="16"/>
  <c r="CC6" i="16"/>
  <c r="CG6" i="16"/>
  <c r="CK6" i="16"/>
  <c r="CO6" i="16"/>
  <c r="CS6" i="16"/>
  <c r="CW6" i="16"/>
  <c r="DA6" i="16"/>
  <c r="DE6" i="16"/>
  <c r="DI6" i="16"/>
  <c r="CD6" i="16"/>
  <c r="CL6" i="16"/>
  <c r="CT6" i="16"/>
  <c r="DB6" i="16"/>
  <c r="BZ6" i="16"/>
  <c r="CH6" i="16"/>
  <c r="CP6" i="16"/>
  <c r="CX6" i="16"/>
  <c r="DF6" i="16"/>
  <c r="CA6" i="16"/>
  <c r="CE6" i="16"/>
  <c r="CI6" i="16"/>
  <c r="CM6" i="16"/>
  <c r="CQ6" i="16"/>
  <c r="CU6" i="16"/>
  <c r="CY6" i="16"/>
  <c r="DC6" i="16"/>
  <c r="DG6" i="16"/>
  <c r="CB6" i="16"/>
  <c r="CJ6" i="16"/>
  <c r="CR6" i="16"/>
  <c r="CZ6" i="16"/>
  <c r="DH6" i="16"/>
  <c r="AG33" i="16"/>
  <c r="AN18" i="20"/>
  <c r="AR18" i="20"/>
  <c r="AV18" i="20"/>
  <c r="AO18" i="20"/>
  <c r="AS18" i="20"/>
  <c r="AW18" i="20"/>
  <c r="AP18" i="20"/>
  <c r="AX18" i="20"/>
  <c r="BB18" i="20"/>
  <c r="BF18" i="20"/>
  <c r="BJ18" i="20"/>
  <c r="BN18" i="20"/>
  <c r="BR18" i="20"/>
  <c r="BV18" i="20"/>
  <c r="BZ18" i="20"/>
  <c r="CD18" i="20"/>
  <c r="CH18" i="20"/>
  <c r="CL18" i="20"/>
  <c r="CP18" i="20"/>
  <c r="CT18" i="20"/>
  <c r="CX18" i="20"/>
  <c r="DB18" i="20"/>
  <c r="DF18" i="20"/>
  <c r="AQ18" i="20"/>
  <c r="AY18" i="20"/>
  <c r="BC18" i="20"/>
  <c r="BG18" i="20"/>
  <c r="BK18" i="20"/>
  <c r="BO18" i="20"/>
  <c r="BS18" i="20"/>
  <c r="BW18" i="20"/>
  <c r="CA18" i="20"/>
  <c r="CE18" i="20"/>
  <c r="CI18" i="20"/>
  <c r="CM18" i="20"/>
  <c r="CQ18" i="20"/>
  <c r="CU18" i="20"/>
  <c r="CY18" i="20"/>
  <c r="DC18" i="20"/>
  <c r="DG18" i="20"/>
  <c r="AT18" i="20"/>
  <c r="AZ18" i="20"/>
  <c r="BD18" i="20"/>
  <c r="BH18" i="20"/>
  <c r="BL18" i="20"/>
  <c r="BP18" i="20"/>
  <c r="BT18" i="20"/>
  <c r="BX18" i="20"/>
  <c r="CB18" i="20"/>
  <c r="CF18" i="20"/>
  <c r="CJ18" i="20"/>
  <c r="CN18" i="20"/>
  <c r="CR18" i="20"/>
  <c r="CV18" i="20"/>
  <c r="CZ18" i="20"/>
  <c r="DD18" i="20"/>
  <c r="AM18" i="20"/>
  <c r="AU18" i="20"/>
  <c r="BA18" i="20"/>
  <c r="BE18" i="20"/>
  <c r="BI18" i="20"/>
  <c r="BM18" i="20"/>
  <c r="BQ18" i="20"/>
  <c r="BU18" i="20"/>
  <c r="BY18" i="20"/>
  <c r="CC18" i="20"/>
  <c r="CG18" i="20"/>
  <c r="CK18" i="20"/>
  <c r="CO18" i="20"/>
  <c r="CS18" i="20"/>
  <c r="CW18" i="20"/>
  <c r="DA18" i="20"/>
  <c r="DE18" i="20"/>
  <c r="AO26" i="20"/>
  <c r="AS26" i="20"/>
  <c r="AW26" i="20"/>
  <c r="BA26" i="20"/>
  <c r="BE26" i="20"/>
  <c r="BI26" i="20"/>
  <c r="BM26" i="20"/>
  <c r="BQ26" i="20"/>
  <c r="BU26" i="20"/>
  <c r="BY26" i="20"/>
  <c r="CC26" i="20"/>
  <c r="CG26" i="20"/>
  <c r="CK26" i="20"/>
  <c r="CO26" i="20"/>
  <c r="CS26" i="20"/>
  <c r="CW26" i="20"/>
  <c r="DA26" i="20"/>
  <c r="DE26" i="20"/>
  <c r="AP26" i="20"/>
  <c r="AT26" i="20"/>
  <c r="AX26" i="20"/>
  <c r="BB26" i="20"/>
  <c r="BF26" i="20"/>
  <c r="BJ26" i="20"/>
  <c r="BN26" i="20"/>
  <c r="BR26" i="20"/>
  <c r="BV26" i="20"/>
  <c r="BZ26" i="20"/>
  <c r="CD26" i="20"/>
  <c r="CH26" i="20"/>
  <c r="CL26" i="20"/>
  <c r="CP26" i="20"/>
  <c r="CT26" i="20"/>
  <c r="CX26" i="20"/>
  <c r="DB26" i="20"/>
  <c r="DF26" i="20"/>
  <c r="CA26" i="20"/>
  <c r="DG26" i="20"/>
  <c r="AM26" i="20"/>
  <c r="AU26" i="20"/>
  <c r="BS26" i="20"/>
  <c r="CI26" i="20"/>
  <c r="AN26" i="20"/>
  <c r="AV26" i="20"/>
  <c r="BD26" i="20"/>
  <c r="BL26" i="20"/>
  <c r="BT26" i="20"/>
  <c r="CB26" i="20"/>
  <c r="CJ26" i="20"/>
  <c r="CR26" i="20"/>
  <c r="CZ26" i="20"/>
  <c r="AZ26" i="20"/>
  <c r="BP26" i="20"/>
  <c r="CF26" i="20"/>
  <c r="CV26" i="20"/>
  <c r="BK26" i="20"/>
  <c r="CY26" i="20"/>
  <c r="AQ26" i="20"/>
  <c r="AY26" i="20"/>
  <c r="BG26" i="20"/>
  <c r="BO26" i="20"/>
  <c r="BW26" i="20"/>
  <c r="CE26" i="20"/>
  <c r="CM26" i="20"/>
  <c r="CU26" i="20"/>
  <c r="DC26" i="20"/>
  <c r="AR26" i="20"/>
  <c r="BH26" i="20"/>
  <c r="BX26" i="20"/>
  <c r="CN26" i="20"/>
  <c r="DD26" i="20"/>
  <c r="BC26" i="20"/>
  <c r="CQ26" i="20"/>
  <c r="AM10" i="20"/>
  <c r="AQ10" i="20"/>
  <c r="AU10" i="20"/>
  <c r="AY10" i="20"/>
  <c r="BC10" i="20"/>
  <c r="BG10" i="20"/>
  <c r="BK10" i="20"/>
  <c r="BO10" i="20"/>
  <c r="BS10" i="20"/>
  <c r="BW10" i="20"/>
  <c r="CA10" i="20"/>
  <c r="CE10" i="20"/>
  <c r="CI10" i="20"/>
  <c r="CM10" i="20"/>
  <c r="CQ10" i="20"/>
  <c r="CU10" i="20"/>
  <c r="CY10" i="20"/>
  <c r="DC10" i="20"/>
  <c r="DG10" i="20"/>
  <c r="AN10" i="20"/>
  <c r="AR10" i="20"/>
  <c r="AV10" i="20"/>
  <c r="AZ10" i="20"/>
  <c r="BD10" i="20"/>
  <c r="BH10" i="20"/>
  <c r="BL10" i="20"/>
  <c r="BP10" i="20"/>
  <c r="BT10" i="20"/>
  <c r="BX10" i="20"/>
  <c r="CB10" i="20"/>
  <c r="CF10" i="20"/>
  <c r="CJ10" i="20"/>
  <c r="CN10" i="20"/>
  <c r="CR10" i="20"/>
  <c r="CV10" i="20"/>
  <c r="CZ10" i="20"/>
  <c r="DD10" i="20"/>
  <c r="AO10" i="20"/>
  <c r="AS10" i="20"/>
  <c r="AW10" i="20"/>
  <c r="BA10" i="20"/>
  <c r="BE10" i="20"/>
  <c r="BI10" i="20"/>
  <c r="BM10" i="20"/>
  <c r="BQ10" i="20"/>
  <c r="BU10" i="20"/>
  <c r="BY10" i="20"/>
  <c r="CC10" i="20"/>
  <c r="CG10" i="20"/>
  <c r="CK10" i="20"/>
  <c r="CO10" i="20"/>
  <c r="CS10" i="20"/>
  <c r="CW10" i="20"/>
  <c r="DA10" i="20"/>
  <c r="DE10" i="20"/>
  <c r="AP10" i="20"/>
  <c r="AT10" i="20"/>
  <c r="AX10" i="20"/>
  <c r="BB10" i="20"/>
  <c r="BF10" i="20"/>
  <c r="BJ10" i="20"/>
  <c r="BN10" i="20"/>
  <c r="BR10" i="20"/>
  <c r="BV10" i="20"/>
  <c r="BZ10" i="20"/>
  <c r="CD10" i="20"/>
  <c r="CH10" i="20"/>
  <c r="CL10" i="20"/>
  <c r="CP10" i="20"/>
  <c r="CT10" i="20"/>
  <c r="CX10" i="20"/>
  <c r="DB10" i="20"/>
  <c r="DF10" i="20"/>
  <c r="AM14" i="20"/>
  <c r="AQ14" i="20"/>
  <c r="AU14" i="20"/>
  <c r="AY14" i="20"/>
  <c r="BC14" i="20"/>
  <c r="BG14" i="20"/>
  <c r="BK14" i="20"/>
  <c r="BO14" i="20"/>
  <c r="BS14" i="20"/>
  <c r="BW14" i="20"/>
  <c r="CA14" i="20"/>
  <c r="CE14" i="20"/>
  <c r="AO14" i="20"/>
  <c r="AS14" i="20"/>
  <c r="AW14" i="20"/>
  <c r="BA14" i="20"/>
  <c r="BE14" i="20"/>
  <c r="BI14" i="20"/>
  <c r="BM14" i="20"/>
  <c r="BQ14" i="20"/>
  <c r="BU14" i="20"/>
  <c r="BY14" i="20"/>
  <c r="AT14" i="20"/>
  <c r="BB14" i="20"/>
  <c r="BJ14" i="20"/>
  <c r="BR14" i="20"/>
  <c r="BZ14" i="20"/>
  <c r="CF14" i="20"/>
  <c r="CJ14" i="20"/>
  <c r="CN14" i="20"/>
  <c r="CR14" i="20"/>
  <c r="CV14" i="20"/>
  <c r="CZ14" i="20"/>
  <c r="DD14" i="20"/>
  <c r="AN14" i="20"/>
  <c r="AV14" i="20"/>
  <c r="BD14" i="20"/>
  <c r="BL14" i="20"/>
  <c r="BT14" i="20"/>
  <c r="CB14" i="20"/>
  <c r="CG14" i="20"/>
  <c r="CK14" i="20"/>
  <c r="CO14" i="20"/>
  <c r="CS14" i="20"/>
  <c r="CW14" i="20"/>
  <c r="DA14" i="20"/>
  <c r="DE14" i="20"/>
  <c r="AP14" i="20"/>
  <c r="BF14" i="20"/>
  <c r="BV14" i="20"/>
  <c r="CH14" i="20"/>
  <c r="CP14" i="20"/>
  <c r="CX14" i="20"/>
  <c r="DF14" i="20"/>
  <c r="AR14" i="20"/>
  <c r="BH14" i="20"/>
  <c r="BX14" i="20"/>
  <c r="CI14" i="20"/>
  <c r="CQ14" i="20"/>
  <c r="CY14" i="20"/>
  <c r="DG14" i="20"/>
  <c r="AX14" i="20"/>
  <c r="BN14" i="20"/>
  <c r="CC14" i="20"/>
  <c r="CL14" i="20"/>
  <c r="CT14" i="20"/>
  <c r="DB14" i="20"/>
  <c r="AZ14" i="20"/>
  <c r="BP14" i="20"/>
  <c r="CD14" i="20"/>
  <c r="CM14" i="20"/>
  <c r="CU14" i="20"/>
  <c r="DC14" i="20"/>
  <c r="AO12" i="20"/>
  <c r="AS12" i="20"/>
  <c r="AW12" i="20"/>
  <c r="BA12" i="20"/>
  <c r="BE12" i="20"/>
  <c r="BI12" i="20"/>
  <c r="BM12" i="20"/>
  <c r="BQ12" i="20"/>
  <c r="BU12" i="20"/>
  <c r="BY12" i="20"/>
  <c r="CC12" i="20"/>
  <c r="CG12" i="20"/>
  <c r="CK12" i="20"/>
  <c r="CO12" i="20"/>
  <c r="CS12" i="20"/>
  <c r="CW12" i="20"/>
  <c r="DA12" i="20"/>
  <c r="DE12" i="20"/>
  <c r="AP12" i="20"/>
  <c r="AT12" i="20"/>
  <c r="AX12" i="20"/>
  <c r="BB12" i="20"/>
  <c r="BF12" i="20"/>
  <c r="BJ12" i="20"/>
  <c r="BN12" i="20"/>
  <c r="BR12" i="20"/>
  <c r="BV12" i="20"/>
  <c r="BZ12" i="20"/>
  <c r="CD12" i="20"/>
  <c r="CH12" i="20"/>
  <c r="CL12" i="20"/>
  <c r="CP12" i="20"/>
  <c r="CT12" i="20"/>
  <c r="CX12" i="20"/>
  <c r="DB12" i="20"/>
  <c r="DF12" i="20"/>
  <c r="AM12" i="20"/>
  <c r="AQ12" i="20"/>
  <c r="AU12" i="20"/>
  <c r="AY12" i="20"/>
  <c r="BC12" i="20"/>
  <c r="BG12" i="20"/>
  <c r="BK12" i="20"/>
  <c r="BO12" i="20"/>
  <c r="BS12" i="20"/>
  <c r="BW12" i="20"/>
  <c r="CA12" i="20"/>
  <c r="CE12" i="20"/>
  <c r="CI12" i="20"/>
  <c r="CM12" i="20"/>
  <c r="CQ12" i="20"/>
  <c r="CU12" i="20"/>
  <c r="CY12" i="20"/>
  <c r="DC12" i="20"/>
  <c r="DG12" i="20"/>
  <c r="AN12" i="20"/>
  <c r="BD12" i="20"/>
  <c r="BT12" i="20"/>
  <c r="CJ12" i="20"/>
  <c r="CZ12" i="20"/>
  <c r="AR12" i="20"/>
  <c r="BH12" i="20"/>
  <c r="BX12" i="20"/>
  <c r="CN12" i="20"/>
  <c r="DD12" i="20"/>
  <c r="BL12" i="20"/>
  <c r="CR12" i="20"/>
  <c r="BP12" i="20"/>
  <c r="CV12" i="20"/>
  <c r="AV12" i="20"/>
  <c r="CB12" i="20"/>
  <c r="AZ12" i="20"/>
  <c r="CF12" i="20"/>
  <c r="AM22" i="20"/>
  <c r="AO22" i="20"/>
  <c r="AS22" i="20"/>
  <c r="AW22" i="20"/>
  <c r="BA22" i="20"/>
  <c r="BE22" i="20"/>
  <c r="BI22" i="20"/>
  <c r="BM22" i="20"/>
  <c r="BQ22" i="20"/>
  <c r="BU22" i="20"/>
  <c r="BY22" i="20"/>
  <c r="CC22" i="20"/>
  <c r="CG22" i="20"/>
  <c r="CK22" i="20"/>
  <c r="CO22" i="20"/>
  <c r="CS22" i="20"/>
  <c r="CW22" i="20"/>
  <c r="DA22" i="20"/>
  <c r="DE22" i="20"/>
  <c r="AP22" i="20"/>
  <c r="AT22" i="20"/>
  <c r="AX22" i="20"/>
  <c r="BB22" i="20"/>
  <c r="BF22" i="20"/>
  <c r="BJ22" i="20"/>
  <c r="BN22" i="20"/>
  <c r="BR22" i="20"/>
  <c r="BV22" i="20"/>
  <c r="BZ22" i="20"/>
  <c r="CD22" i="20"/>
  <c r="CH22" i="20"/>
  <c r="CL22" i="20"/>
  <c r="CP22" i="20"/>
  <c r="CT22" i="20"/>
  <c r="CX22" i="20"/>
  <c r="DB22" i="20"/>
  <c r="DF22" i="20"/>
  <c r="AQ22" i="20"/>
  <c r="AY22" i="20"/>
  <c r="BG22" i="20"/>
  <c r="BO22" i="20"/>
  <c r="BW22" i="20"/>
  <c r="CE22" i="20"/>
  <c r="CM22" i="20"/>
  <c r="CU22" i="20"/>
  <c r="DC22" i="20"/>
  <c r="AR22" i="20"/>
  <c r="AZ22" i="20"/>
  <c r="BH22" i="20"/>
  <c r="BP22" i="20"/>
  <c r="BX22" i="20"/>
  <c r="CF22" i="20"/>
  <c r="CN22" i="20"/>
  <c r="CV22" i="20"/>
  <c r="DD22" i="20"/>
  <c r="AV22" i="20"/>
  <c r="BD22" i="20"/>
  <c r="BT22" i="20"/>
  <c r="CJ22" i="20"/>
  <c r="CZ22" i="20"/>
  <c r="AU22" i="20"/>
  <c r="BC22" i="20"/>
  <c r="BK22" i="20"/>
  <c r="BS22" i="20"/>
  <c r="CA22" i="20"/>
  <c r="CI22" i="20"/>
  <c r="CQ22" i="20"/>
  <c r="CY22" i="20"/>
  <c r="DG22" i="20"/>
  <c r="AN22" i="20"/>
  <c r="BL22" i="20"/>
  <c r="CB22" i="20"/>
  <c r="CR22" i="20"/>
  <c r="AM8" i="20"/>
  <c r="BC8" i="20"/>
  <c r="BO8" i="20"/>
  <c r="CA8" i="20"/>
  <c r="CM8" i="20"/>
  <c r="CY8" i="20"/>
  <c r="AO8" i="20"/>
  <c r="AS8" i="20"/>
  <c r="AW8" i="20"/>
  <c r="BA8" i="20"/>
  <c r="BE8" i="20"/>
  <c r="BI8" i="20"/>
  <c r="BM8" i="20"/>
  <c r="BQ8" i="20"/>
  <c r="BU8" i="20"/>
  <c r="BY8" i="20"/>
  <c r="CC8" i="20"/>
  <c r="CG8" i="20"/>
  <c r="CK8" i="20"/>
  <c r="CO8" i="20"/>
  <c r="CS8" i="20"/>
  <c r="CW8" i="20"/>
  <c r="DA8" i="20"/>
  <c r="DE8" i="20"/>
  <c r="AQ8" i="20"/>
  <c r="AY8" i="20"/>
  <c r="BK8" i="20"/>
  <c r="BW8" i="20"/>
  <c r="CE8" i="20"/>
  <c r="CU8" i="20"/>
  <c r="DG8" i="20"/>
  <c r="AP8" i="20"/>
  <c r="AT8" i="20"/>
  <c r="AX8" i="20"/>
  <c r="BB8" i="20"/>
  <c r="BF8" i="20"/>
  <c r="BJ8" i="20"/>
  <c r="BN8" i="20"/>
  <c r="BR8" i="20"/>
  <c r="BV8" i="20"/>
  <c r="BZ8" i="20"/>
  <c r="CD8" i="20"/>
  <c r="CH8" i="20"/>
  <c r="CL8" i="20"/>
  <c r="CP8" i="20"/>
  <c r="CT8" i="20"/>
  <c r="CX8" i="20"/>
  <c r="DB8" i="20"/>
  <c r="DF8" i="20"/>
  <c r="AU8" i="20"/>
  <c r="BG8" i="20"/>
  <c r="BS8" i="20"/>
  <c r="CI8" i="20"/>
  <c r="CQ8" i="20"/>
  <c r="DC8" i="20"/>
  <c r="AZ8" i="20"/>
  <c r="BP8" i="20"/>
  <c r="CF8" i="20"/>
  <c r="CV8" i="20"/>
  <c r="BH8" i="20"/>
  <c r="CN8" i="20"/>
  <c r="BL8" i="20"/>
  <c r="CR8" i="20"/>
  <c r="AN8" i="20"/>
  <c r="BD8" i="20"/>
  <c r="BT8" i="20"/>
  <c r="CJ8" i="20"/>
  <c r="CZ8" i="20"/>
  <c r="AR8" i="20"/>
  <c r="BX8" i="20"/>
  <c r="DD8" i="20"/>
  <c r="AV8" i="20"/>
  <c r="CB8" i="20"/>
  <c r="AM24" i="20"/>
  <c r="AQ24" i="20"/>
  <c r="AU24" i="20"/>
  <c r="AY24" i="20"/>
  <c r="BC24" i="20"/>
  <c r="BG24" i="20"/>
  <c r="BK24" i="20"/>
  <c r="BO24" i="20"/>
  <c r="BS24" i="20"/>
  <c r="BW24" i="20"/>
  <c r="CA24" i="20"/>
  <c r="CE24" i="20"/>
  <c r="CI24" i="20"/>
  <c r="CM24" i="20"/>
  <c r="CQ24" i="20"/>
  <c r="CU24" i="20"/>
  <c r="CY24" i="20"/>
  <c r="DC24" i="20"/>
  <c r="DG24" i="20"/>
  <c r="AN24" i="20"/>
  <c r="AR24" i="20"/>
  <c r="AV24" i="20"/>
  <c r="AZ24" i="20"/>
  <c r="BD24" i="20"/>
  <c r="BH24" i="20"/>
  <c r="BL24" i="20"/>
  <c r="BP24" i="20"/>
  <c r="BT24" i="20"/>
  <c r="BX24" i="20"/>
  <c r="CB24" i="20"/>
  <c r="CF24" i="20"/>
  <c r="CJ24" i="20"/>
  <c r="CN24" i="20"/>
  <c r="CR24" i="20"/>
  <c r="CV24" i="20"/>
  <c r="CZ24" i="20"/>
  <c r="DD24" i="20"/>
  <c r="AO24" i="20"/>
  <c r="AW24" i="20"/>
  <c r="BE24" i="20"/>
  <c r="BM24" i="20"/>
  <c r="BU24" i="20"/>
  <c r="CC24" i="20"/>
  <c r="CK24" i="20"/>
  <c r="CS24" i="20"/>
  <c r="DA24" i="20"/>
  <c r="AP24" i="20"/>
  <c r="AX24" i="20"/>
  <c r="BF24" i="20"/>
  <c r="BN24" i="20"/>
  <c r="BV24" i="20"/>
  <c r="CD24" i="20"/>
  <c r="CL24" i="20"/>
  <c r="CT24" i="20"/>
  <c r="DB24" i="20"/>
  <c r="AT24" i="20"/>
  <c r="BJ24" i="20"/>
  <c r="BZ24" i="20"/>
  <c r="CP24" i="20"/>
  <c r="DF24" i="20"/>
  <c r="AS24" i="20"/>
  <c r="BA24" i="20"/>
  <c r="BI24" i="20"/>
  <c r="BQ24" i="20"/>
  <c r="BY24" i="20"/>
  <c r="CG24" i="20"/>
  <c r="CO24" i="20"/>
  <c r="CW24" i="20"/>
  <c r="DE24" i="20"/>
  <c r="BB24" i="20"/>
  <c r="BR24" i="20"/>
  <c r="CH24" i="20"/>
  <c r="CX24" i="20"/>
  <c r="AM15" i="20"/>
  <c r="AQ15" i="20"/>
  <c r="AU15" i="20"/>
  <c r="AY15" i="20"/>
  <c r="BC15" i="20"/>
  <c r="BG15" i="20"/>
  <c r="BK15" i="20"/>
  <c r="BO15" i="20"/>
  <c r="BS15" i="20"/>
  <c r="BW15" i="20"/>
  <c r="CA15" i="20"/>
  <c r="CE15" i="20"/>
  <c r="CI15" i="20"/>
  <c r="CM15" i="20"/>
  <c r="CQ15" i="20"/>
  <c r="CU15" i="20"/>
  <c r="CY15" i="20"/>
  <c r="DC15" i="20"/>
  <c r="DG15" i="20"/>
  <c r="AN15" i="20"/>
  <c r="AR15" i="20"/>
  <c r="AV15" i="20"/>
  <c r="AZ15" i="20"/>
  <c r="BD15" i="20"/>
  <c r="BH15" i="20"/>
  <c r="BL15" i="20"/>
  <c r="BP15" i="20"/>
  <c r="BT15" i="20"/>
  <c r="BX15" i="20"/>
  <c r="CB15" i="20"/>
  <c r="CF15" i="20"/>
  <c r="CJ15" i="20"/>
  <c r="CN15" i="20"/>
  <c r="CR15" i="20"/>
  <c r="CV15" i="20"/>
  <c r="CZ15" i="20"/>
  <c r="DD15" i="20"/>
  <c r="AS15" i="20"/>
  <c r="BA15" i="20"/>
  <c r="BI15" i="20"/>
  <c r="BQ15" i="20"/>
  <c r="BY15" i="20"/>
  <c r="CG15" i="20"/>
  <c r="CO15" i="20"/>
  <c r="CW15" i="20"/>
  <c r="DE15" i="20"/>
  <c r="AT15" i="20"/>
  <c r="BB15" i="20"/>
  <c r="BJ15" i="20"/>
  <c r="BR15" i="20"/>
  <c r="BZ15" i="20"/>
  <c r="CH15" i="20"/>
  <c r="CP15" i="20"/>
  <c r="CX15" i="20"/>
  <c r="DF15" i="20"/>
  <c r="AO15" i="20"/>
  <c r="AW15" i="20"/>
  <c r="BE15" i="20"/>
  <c r="BM15" i="20"/>
  <c r="BU15" i="20"/>
  <c r="CC15" i="20"/>
  <c r="CK15" i="20"/>
  <c r="CS15" i="20"/>
  <c r="DA15" i="20"/>
  <c r="AP15" i="20"/>
  <c r="AX15" i="20"/>
  <c r="BF15" i="20"/>
  <c r="BN15" i="20"/>
  <c r="BV15" i="20"/>
  <c r="CD15" i="20"/>
  <c r="CL15" i="20"/>
  <c r="CT15" i="20"/>
  <c r="DB15" i="20"/>
  <c r="AP6" i="20"/>
  <c r="AT6" i="20"/>
  <c r="AX6" i="20"/>
  <c r="BB6" i="20"/>
  <c r="BF6" i="20"/>
  <c r="BJ6" i="20"/>
  <c r="BN6" i="20"/>
  <c r="BR6" i="20"/>
  <c r="BV6" i="20"/>
  <c r="AM6" i="20"/>
  <c r="AQ6" i="20"/>
  <c r="AU6" i="20"/>
  <c r="AY6" i="20"/>
  <c r="BC6" i="20"/>
  <c r="BG6" i="20"/>
  <c r="BK6" i="20"/>
  <c r="BO6" i="20"/>
  <c r="BS6" i="20"/>
  <c r="BW6" i="20"/>
  <c r="CA6" i="20"/>
  <c r="CE6" i="20"/>
  <c r="CB6" i="20"/>
  <c r="CW6" i="20"/>
  <c r="BH6" i="20"/>
  <c r="CC6" i="20"/>
  <c r="CT6" i="20"/>
  <c r="AZ6" i="20"/>
  <c r="CH6" i="20"/>
  <c r="CX6" i="20"/>
  <c r="AS6" i="20"/>
  <c r="BA6" i="20"/>
  <c r="BI6" i="20"/>
  <c r="BQ6" i="20"/>
  <c r="BY6" i="20"/>
  <c r="CD6" i="20"/>
  <c r="CI6" i="20"/>
  <c r="CM6" i="20"/>
  <c r="CQ6" i="20"/>
  <c r="CU6" i="20"/>
  <c r="CY6" i="20"/>
  <c r="DC6" i="20"/>
  <c r="DG6" i="20"/>
  <c r="AW6" i="20"/>
  <c r="BM6" i="20"/>
  <c r="CG6" i="20"/>
  <c r="CS6" i="20"/>
  <c r="DE6" i="20"/>
  <c r="BP6" i="20"/>
  <c r="CL6" i="20"/>
  <c r="DB6" i="20"/>
  <c r="AN6" i="20"/>
  <c r="AV6" i="20"/>
  <c r="BD6" i="20"/>
  <c r="BL6" i="20"/>
  <c r="BT6" i="20"/>
  <c r="BZ6" i="20"/>
  <c r="CF6" i="20"/>
  <c r="CJ6" i="20"/>
  <c r="CN6" i="20"/>
  <c r="CR6" i="20"/>
  <c r="CV6" i="20"/>
  <c r="CZ6" i="20"/>
  <c r="DD6" i="20"/>
  <c r="AO6" i="20"/>
  <c r="BE6" i="20"/>
  <c r="BU6" i="20"/>
  <c r="CK6" i="20"/>
  <c r="CO6" i="20"/>
  <c r="DA6" i="20"/>
  <c r="AR6" i="20"/>
  <c r="BX6" i="20"/>
  <c r="CP6" i="20"/>
  <c r="DF6" i="20"/>
  <c r="AM5" i="20"/>
  <c r="AQ5" i="20"/>
  <c r="AU5" i="20"/>
  <c r="AY5" i="20"/>
  <c r="BC5" i="20"/>
  <c r="BG5" i="20"/>
  <c r="BK5" i="20"/>
  <c r="BO5" i="20"/>
  <c r="BS5" i="20"/>
  <c r="BW5" i="20"/>
  <c r="CA5" i="20"/>
  <c r="CE5" i="20"/>
  <c r="CI5" i="20"/>
  <c r="CM5" i="20"/>
  <c r="CQ5" i="20"/>
  <c r="CU5" i="20"/>
  <c r="CY5" i="20"/>
  <c r="DC5" i="20"/>
  <c r="DG5" i="20"/>
  <c r="AN5" i="20"/>
  <c r="AR5" i="20"/>
  <c r="AV5" i="20"/>
  <c r="AZ5" i="20"/>
  <c r="BD5" i="20"/>
  <c r="BH5" i="20"/>
  <c r="BL5" i="20"/>
  <c r="BP5" i="20"/>
  <c r="BT5" i="20"/>
  <c r="BX5" i="20"/>
  <c r="CB5" i="20"/>
  <c r="CF5" i="20"/>
  <c r="CJ5" i="20"/>
  <c r="CN5" i="20"/>
  <c r="CR5" i="20"/>
  <c r="CV5" i="20"/>
  <c r="CZ5" i="20"/>
  <c r="DD5" i="20"/>
  <c r="CL5" i="20"/>
  <c r="AS5" i="20"/>
  <c r="BY5" i="20"/>
  <c r="DE5" i="20"/>
  <c r="BI5" i="20"/>
  <c r="CO5" i="20"/>
  <c r="AT5" i="20"/>
  <c r="BB5" i="20"/>
  <c r="BJ5" i="20"/>
  <c r="BR5" i="20"/>
  <c r="BZ5" i="20"/>
  <c r="CH5" i="20"/>
  <c r="CP5" i="20"/>
  <c r="CX5" i="20"/>
  <c r="DF5" i="20"/>
  <c r="AP5" i="20"/>
  <c r="BF5" i="20"/>
  <c r="BV5" i="20"/>
  <c r="CT5" i="20"/>
  <c r="BQ5" i="20"/>
  <c r="CW5" i="20"/>
  <c r="AO5" i="20"/>
  <c r="AW5" i="20"/>
  <c r="BE5" i="20"/>
  <c r="BM5" i="20"/>
  <c r="BU5" i="20"/>
  <c r="CC5" i="20"/>
  <c r="CK5" i="20"/>
  <c r="CS5" i="20"/>
  <c r="DA5" i="20"/>
  <c r="AX5" i="20"/>
  <c r="BN5" i="20"/>
  <c r="CD5" i="20"/>
  <c r="DB5" i="20"/>
  <c r="BA5" i="20"/>
  <c r="CG5" i="20"/>
  <c r="AN7" i="20"/>
  <c r="AZ7" i="20"/>
  <c r="BT7" i="20"/>
  <c r="CF7" i="20"/>
  <c r="CR7" i="20"/>
  <c r="AO7" i="20"/>
  <c r="BE7" i="20"/>
  <c r="AS7" i="20"/>
  <c r="AP7" i="20"/>
  <c r="AT7" i="20"/>
  <c r="AX7" i="20"/>
  <c r="BB7" i="20"/>
  <c r="BF7" i="20"/>
  <c r="BJ7" i="20"/>
  <c r="BN7" i="20"/>
  <c r="BR7" i="20"/>
  <c r="BV7" i="20"/>
  <c r="BZ7" i="20"/>
  <c r="CD7" i="20"/>
  <c r="CH7" i="20"/>
  <c r="CL7" i="20"/>
  <c r="CP7" i="20"/>
  <c r="CT7" i="20"/>
  <c r="CX7" i="20"/>
  <c r="DB7" i="20"/>
  <c r="DF7" i="20"/>
  <c r="AV7" i="20"/>
  <c r="BH7" i="20"/>
  <c r="BP7" i="20"/>
  <c r="CB7" i="20"/>
  <c r="CN7" i="20"/>
  <c r="CZ7" i="20"/>
  <c r="AM7" i="20"/>
  <c r="AQ7" i="20"/>
  <c r="AU7" i="20"/>
  <c r="AY7" i="20"/>
  <c r="BC7" i="20"/>
  <c r="BG7" i="20"/>
  <c r="BK7" i="20"/>
  <c r="BO7" i="20"/>
  <c r="BS7" i="20"/>
  <c r="BW7" i="20"/>
  <c r="CA7" i="20"/>
  <c r="CE7" i="20"/>
  <c r="CI7" i="20"/>
  <c r="CM7" i="20"/>
  <c r="CQ7" i="20"/>
  <c r="CU7" i="20"/>
  <c r="CY7" i="20"/>
  <c r="DC7" i="20"/>
  <c r="DG7" i="20"/>
  <c r="AR7" i="20"/>
  <c r="BD7" i="20"/>
  <c r="BL7" i="20"/>
  <c r="BX7" i="20"/>
  <c r="CJ7" i="20"/>
  <c r="CV7" i="20"/>
  <c r="DD7" i="20"/>
  <c r="BI7" i="20"/>
  <c r="BY7" i="20"/>
  <c r="CO7" i="20"/>
  <c r="DE7" i="20"/>
  <c r="BQ7" i="20"/>
  <c r="CW7" i="20"/>
  <c r="BU7" i="20"/>
  <c r="DA7" i="20"/>
  <c r="BM7" i="20"/>
  <c r="CC7" i="20"/>
  <c r="CS7" i="20"/>
  <c r="AW7" i="20"/>
  <c r="CG7" i="20"/>
  <c r="BA7" i="20"/>
  <c r="CK7" i="20"/>
  <c r="AP11" i="20"/>
  <c r="AT11" i="20"/>
  <c r="AX11" i="20"/>
  <c r="BB11" i="20"/>
  <c r="BF11" i="20"/>
  <c r="BJ11" i="20"/>
  <c r="BN11" i="20"/>
  <c r="BR11" i="20"/>
  <c r="BV11" i="20"/>
  <c r="BZ11" i="20"/>
  <c r="CD11" i="20"/>
  <c r="CH11" i="20"/>
  <c r="CL11" i="20"/>
  <c r="CP11" i="20"/>
  <c r="CT11" i="20"/>
  <c r="CX11" i="20"/>
  <c r="DB11" i="20"/>
  <c r="DF11" i="20"/>
  <c r="AM11" i="20"/>
  <c r="AQ11" i="20"/>
  <c r="AU11" i="20"/>
  <c r="AY11" i="20"/>
  <c r="BC11" i="20"/>
  <c r="BG11" i="20"/>
  <c r="BK11" i="20"/>
  <c r="BO11" i="20"/>
  <c r="BS11" i="20"/>
  <c r="BW11" i="20"/>
  <c r="CA11" i="20"/>
  <c r="CE11" i="20"/>
  <c r="CI11" i="20"/>
  <c r="CM11" i="20"/>
  <c r="CQ11" i="20"/>
  <c r="CU11" i="20"/>
  <c r="CY11" i="20"/>
  <c r="DC11" i="20"/>
  <c r="DG11" i="20"/>
  <c r="AN11" i="20"/>
  <c r="AR11" i="20"/>
  <c r="AV11" i="20"/>
  <c r="AZ11" i="20"/>
  <c r="BD11" i="20"/>
  <c r="BH11" i="20"/>
  <c r="BL11" i="20"/>
  <c r="BP11" i="20"/>
  <c r="BT11" i="20"/>
  <c r="BX11" i="20"/>
  <c r="CB11" i="20"/>
  <c r="CF11" i="20"/>
  <c r="CJ11" i="20"/>
  <c r="CN11" i="20"/>
  <c r="CR11" i="20"/>
  <c r="CV11" i="20"/>
  <c r="CZ11" i="20"/>
  <c r="DD11" i="20"/>
  <c r="AW11" i="20"/>
  <c r="BM11" i="20"/>
  <c r="CC11" i="20"/>
  <c r="CS11" i="20"/>
  <c r="BA11" i="20"/>
  <c r="BQ11" i="20"/>
  <c r="CG11" i="20"/>
  <c r="CW11" i="20"/>
  <c r="AO11" i="20"/>
  <c r="BU11" i="20"/>
  <c r="DA11" i="20"/>
  <c r="AS11" i="20"/>
  <c r="BY11" i="20"/>
  <c r="DE11" i="20"/>
  <c r="BE11" i="20"/>
  <c r="CK11" i="20"/>
  <c r="BI11" i="20"/>
  <c r="CO11" i="20"/>
  <c r="AP25" i="20"/>
  <c r="AT25" i="20"/>
  <c r="AX25" i="20"/>
  <c r="BB25" i="20"/>
  <c r="BF25" i="20"/>
  <c r="BJ25" i="20"/>
  <c r="BN25" i="20"/>
  <c r="BR25" i="20"/>
  <c r="BV25" i="20"/>
  <c r="BZ25" i="20"/>
  <c r="CD25" i="20"/>
  <c r="CH25" i="20"/>
  <c r="CL25" i="20"/>
  <c r="CP25" i="20"/>
  <c r="CT25" i="20"/>
  <c r="CX25" i="20"/>
  <c r="DB25" i="20"/>
  <c r="DF25" i="20"/>
  <c r="AM25" i="20"/>
  <c r="AQ25" i="20"/>
  <c r="AU25" i="20"/>
  <c r="AY25" i="20"/>
  <c r="BC25" i="20"/>
  <c r="BG25" i="20"/>
  <c r="BK25" i="20"/>
  <c r="BO25" i="20"/>
  <c r="BS25" i="20"/>
  <c r="BW25" i="20"/>
  <c r="CA25" i="20"/>
  <c r="CE25" i="20"/>
  <c r="CI25" i="20"/>
  <c r="CM25" i="20"/>
  <c r="CQ25" i="20"/>
  <c r="CU25" i="20"/>
  <c r="CY25" i="20"/>
  <c r="DC25" i="20"/>
  <c r="DG25" i="20"/>
  <c r="BI25" i="20"/>
  <c r="CR25" i="20"/>
  <c r="AN25" i="20"/>
  <c r="AV25" i="20"/>
  <c r="BD25" i="20"/>
  <c r="CB25" i="20"/>
  <c r="CJ25" i="20"/>
  <c r="CZ25" i="20"/>
  <c r="AO25" i="20"/>
  <c r="AW25" i="20"/>
  <c r="BE25" i="20"/>
  <c r="BM25" i="20"/>
  <c r="BU25" i="20"/>
  <c r="CC25" i="20"/>
  <c r="CK25" i="20"/>
  <c r="CS25" i="20"/>
  <c r="DA25" i="20"/>
  <c r="BA25" i="20"/>
  <c r="BY25" i="20"/>
  <c r="CO25" i="20"/>
  <c r="DE25" i="20"/>
  <c r="BT25" i="20"/>
  <c r="AR25" i="20"/>
  <c r="AZ25" i="20"/>
  <c r="BH25" i="20"/>
  <c r="BP25" i="20"/>
  <c r="BX25" i="20"/>
  <c r="CF25" i="20"/>
  <c r="CN25" i="20"/>
  <c r="CV25" i="20"/>
  <c r="DD25" i="20"/>
  <c r="AS25" i="20"/>
  <c r="BQ25" i="20"/>
  <c r="CG25" i="20"/>
  <c r="CW25" i="20"/>
  <c r="BL25" i="20"/>
  <c r="AE4" i="18"/>
  <c r="T20" i="16"/>
  <c r="AU20" i="16"/>
  <c r="AY20" i="16"/>
  <c r="BC20" i="16"/>
  <c r="BG20" i="16"/>
  <c r="BK20" i="16"/>
  <c r="BO20" i="16"/>
  <c r="BS20" i="16"/>
  <c r="BW20" i="16"/>
  <c r="AV20" i="16"/>
  <c r="AZ20" i="16"/>
  <c r="BD20" i="16"/>
  <c r="BH20" i="16"/>
  <c r="BL20" i="16"/>
  <c r="BP20" i="16"/>
  <c r="BT20" i="16"/>
  <c r="AS20" i="16"/>
  <c r="AW20" i="16"/>
  <c r="BA20" i="16"/>
  <c r="BE20" i="16"/>
  <c r="BI20" i="16"/>
  <c r="BM20" i="16"/>
  <c r="BQ20" i="16"/>
  <c r="BU20" i="16"/>
  <c r="BF20" i="16"/>
  <c r="BV20" i="16"/>
  <c r="AT20" i="16"/>
  <c r="BJ20" i="16"/>
  <c r="AX20" i="16"/>
  <c r="BR20" i="16"/>
  <c r="BB20" i="16"/>
  <c r="BN20" i="16"/>
  <c r="AV27" i="16"/>
  <c r="AZ27" i="16"/>
  <c r="BD27" i="16"/>
  <c r="BH27" i="16"/>
  <c r="BL27" i="16"/>
  <c r="BP27" i="16"/>
  <c r="BT27" i="16"/>
  <c r="AS27" i="16"/>
  <c r="AW27" i="16"/>
  <c r="BA27" i="16"/>
  <c r="BE27" i="16"/>
  <c r="BI27" i="16"/>
  <c r="BM27" i="16"/>
  <c r="BQ27" i="16"/>
  <c r="BU27" i="16"/>
  <c r="AT27" i="16"/>
  <c r="BB27" i="16"/>
  <c r="BJ27" i="16"/>
  <c r="BR27" i="16"/>
  <c r="AY27" i="16"/>
  <c r="BG27" i="16"/>
  <c r="BO27" i="16"/>
  <c r="BW27" i="16"/>
  <c r="AU27" i="16"/>
  <c r="BK27" i="16"/>
  <c r="BC27" i="16"/>
  <c r="BF27" i="16"/>
  <c r="AX27" i="16"/>
  <c r="BN27" i="16"/>
  <c r="BS27" i="16"/>
  <c r="BV27" i="16"/>
  <c r="AT43" i="16"/>
  <c r="AX43" i="16"/>
  <c r="BB43" i="16"/>
  <c r="BF43" i="16"/>
  <c r="BJ43" i="16"/>
  <c r="BN43" i="16"/>
  <c r="BR43" i="16"/>
  <c r="BV43" i="16"/>
  <c r="AS43" i="16"/>
  <c r="AY43" i="16"/>
  <c r="BD43" i="16"/>
  <c r="BI43" i="16"/>
  <c r="BO43" i="16"/>
  <c r="BT43" i="16"/>
  <c r="AU43" i="16"/>
  <c r="AZ43" i="16"/>
  <c r="BE43" i="16"/>
  <c r="BK43" i="16"/>
  <c r="BP43" i="16"/>
  <c r="BU43" i="16"/>
  <c r="AV43" i="16"/>
  <c r="BA43" i="16"/>
  <c r="BG43" i="16"/>
  <c r="BL43" i="16"/>
  <c r="BQ43" i="16"/>
  <c r="BW43" i="16"/>
  <c r="AW43" i="16"/>
  <c r="BS43" i="16"/>
  <c r="BC43" i="16"/>
  <c r="BH43" i="16"/>
  <c r="AR43" i="16"/>
  <c r="BM43" i="16"/>
  <c r="W7" i="16"/>
  <c r="AR7" i="16"/>
  <c r="AU7" i="16"/>
  <c r="AY7" i="16"/>
  <c r="BC7" i="16"/>
  <c r="BG7" i="16"/>
  <c r="BK7" i="16"/>
  <c r="BO7" i="16"/>
  <c r="BS7" i="16"/>
  <c r="BW7" i="16"/>
  <c r="AW7" i="16"/>
  <c r="BE7" i="16"/>
  <c r="BQ7" i="16"/>
  <c r="AX7" i="16"/>
  <c r="BF7" i="16"/>
  <c r="BJ7" i="16"/>
  <c r="BR7" i="16"/>
  <c r="AV7" i="16"/>
  <c r="AZ7" i="16"/>
  <c r="BD7" i="16"/>
  <c r="BH7" i="16"/>
  <c r="BL7" i="16"/>
  <c r="BP7" i="16"/>
  <c r="BT7" i="16"/>
  <c r="AS7" i="16"/>
  <c r="BA7" i="16"/>
  <c r="BI7" i="16"/>
  <c r="BM7" i="16"/>
  <c r="BU7" i="16"/>
  <c r="AT7" i="16"/>
  <c r="BB7" i="16"/>
  <c r="BN7" i="16"/>
  <c r="BV7" i="16"/>
  <c r="X23" i="16"/>
  <c r="AV23" i="16"/>
  <c r="AZ23" i="16"/>
  <c r="BD23" i="16"/>
  <c r="BH23" i="16"/>
  <c r="BL23" i="16"/>
  <c r="BP23" i="16"/>
  <c r="BT23" i="16"/>
  <c r="AT23" i="16"/>
  <c r="AX23" i="16"/>
  <c r="BB23" i="16"/>
  <c r="BF23" i="16"/>
  <c r="BJ23" i="16"/>
  <c r="BN23" i="16"/>
  <c r="BR23" i="16"/>
  <c r="BV23" i="16"/>
  <c r="AS23" i="16"/>
  <c r="BA23" i="16"/>
  <c r="BI23" i="16"/>
  <c r="BQ23" i="16"/>
  <c r="AU23" i="16"/>
  <c r="BC23" i="16"/>
  <c r="BK23" i="16"/>
  <c r="BS23" i="16"/>
  <c r="AW23" i="16"/>
  <c r="BM23" i="16"/>
  <c r="BG23" i="16"/>
  <c r="BW23" i="16"/>
  <c r="BO23" i="16"/>
  <c r="BU23" i="16"/>
  <c r="AY23" i="16"/>
  <c r="BE23" i="16"/>
  <c r="AU28" i="16"/>
  <c r="AY28" i="16"/>
  <c r="BC28" i="16"/>
  <c r="BG28" i="16"/>
  <c r="BK28" i="16"/>
  <c r="BO28" i="16"/>
  <c r="BS28" i="16"/>
  <c r="BW28" i="16"/>
  <c r="AV28" i="16"/>
  <c r="AZ28" i="16"/>
  <c r="BD28" i="16"/>
  <c r="BH28" i="16"/>
  <c r="BL28" i="16"/>
  <c r="BP28" i="16"/>
  <c r="BT28" i="16"/>
  <c r="AW28" i="16"/>
  <c r="BE28" i="16"/>
  <c r="BM28" i="16"/>
  <c r="BU28" i="16"/>
  <c r="AT28" i="16"/>
  <c r="BB28" i="16"/>
  <c r="BJ28" i="16"/>
  <c r="BR28" i="16"/>
  <c r="AX28" i="16"/>
  <c r="BN28" i="16"/>
  <c r="BF28" i="16"/>
  <c r="AS28" i="16"/>
  <c r="BA28" i="16"/>
  <c r="BQ28" i="16"/>
  <c r="BV28" i="16"/>
  <c r="BI28" i="16"/>
  <c r="Y32" i="16"/>
  <c r="AU32" i="16"/>
  <c r="AY32" i="16"/>
  <c r="BC32" i="16"/>
  <c r="BG32" i="16"/>
  <c r="BK32" i="16"/>
  <c r="BO32" i="16"/>
  <c r="BS32" i="16"/>
  <c r="BW32" i="16"/>
  <c r="AV32" i="16"/>
  <c r="AZ32" i="16"/>
  <c r="BD32" i="16"/>
  <c r="BH32" i="16"/>
  <c r="BL32" i="16"/>
  <c r="BP32" i="16"/>
  <c r="BT32" i="16"/>
  <c r="AS32" i="16"/>
  <c r="BA32" i="16"/>
  <c r="BI32" i="16"/>
  <c r="BQ32" i="16"/>
  <c r="AX32" i="16"/>
  <c r="BF32" i="16"/>
  <c r="BN32" i="16"/>
  <c r="BV32" i="16"/>
  <c r="AT32" i="16"/>
  <c r="BJ32" i="16"/>
  <c r="BB32" i="16"/>
  <c r="BE32" i="16"/>
  <c r="AW32" i="16"/>
  <c r="BM32" i="16"/>
  <c r="BR32" i="16"/>
  <c r="BU32" i="16"/>
  <c r="AS18" i="16"/>
  <c r="AW18" i="16"/>
  <c r="BA18" i="16"/>
  <c r="BE18" i="16"/>
  <c r="BI18" i="16"/>
  <c r="BM18" i="16"/>
  <c r="BQ18" i="16"/>
  <c r="BU18" i="16"/>
  <c r="AT18" i="16"/>
  <c r="AX18" i="16"/>
  <c r="BB18" i="16"/>
  <c r="BF18" i="16"/>
  <c r="BJ18" i="16"/>
  <c r="BN18" i="16"/>
  <c r="BR18" i="16"/>
  <c r="BV18" i="16"/>
  <c r="AU18" i="16"/>
  <c r="AY18" i="16"/>
  <c r="BC18" i="16"/>
  <c r="BG18" i="16"/>
  <c r="BK18" i="16"/>
  <c r="BO18" i="16"/>
  <c r="BS18" i="16"/>
  <c r="BW18" i="16"/>
  <c r="AZ18" i="16"/>
  <c r="BP18" i="16"/>
  <c r="BD18" i="16"/>
  <c r="BT18" i="16"/>
  <c r="BL18" i="16"/>
  <c r="AV18" i="16"/>
  <c r="BH18" i="16"/>
  <c r="V17" i="16"/>
  <c r="AT17" i="16"/>
  <c r="AX17" i="16"/>
  <c r="BB17" i="16"/>
  <c r="BF17" i="16"/>
  <c r="BJ17" i="16"/>
  <c r="BN17" i="16"/>
  <c r="BR17" i="16"/>
  <c r="BV17" i="16"/>
  <c r="AU17" i="16"/>
  <c r="AY17" i="16"/>
  <c r="BC17" i="16"/>
  <c r="BG17" i="16"/>
  <c r="BK17" i="16"/>
  <c r="BO17" i="16"/>
  <c r="BS17" i="16"/>
  <c r="BW17" i="16"/>
  <c r="AV17" i="16"/>
  <c r="AZ17" i="16"/>
  <c r="BD17" i="16"/>
  <c r="BH17" i="16"/>
  <c r="BL17" i="16"/>
  <c r="BP17" i="16"/>
  <c r="BT17" i="16"/>
  <c r="AW17" i="16"/>
  <c r="BM17" i="16"/>
  <c r="BA17" i="16"/>
  <c r="BQ17" i="16"/>
  <c r="BE17" i="16"/>
  <c r="AS17" i="16"/>
  <c r="BI17" i="16"/>
  <c r="BU17" i="16"/>
  <c r="AU24" i="16"/>
  <c r="AY24" i="16"/>
  <c r="BC24" i="16"/>
  <c r="BG24" i="16"/>
  <c r="BK24" i="16"/>
  <c r="BO24" i="16"/>
  <c r="BS24" i="16"/>
  <c r="BW24" i="16"/>
  <c r="AS24" i="16"/>
  <c r="AW24" i="16"/>
  <c r="BA24" i="16"/>
  <c r="BE24" i="16"/>
  <c r="BI24" i="16"/>
  <c r="BM24" i="16"/>
  <c r="BQ24" i="16"/>
  <c r="BU24" i="16"/>
  <c r="AV24" i="16"/>
  <c r="BD24" i="16"/>
  <c r="BL24" i="16"/>
  <c r="BT24" i="16"/>
  <c r="AX24" i="16"/>
  <c r="BF24" i="16"/>
  <c r="BN24" i="16"/>
  <c r="BV24" i="16"/>
  <c r="AZ24" i="16"/>
  <c r="BP24" i="16"/>
  <c r="AT24" i="16"/>
  <c r="BJ24" i="16"/>
  <c r="BB24" i="16"/>
  <c r="BR24" i="16"/>
  <c r="BH24" i="16"/>
  <c r="AT29" i="16"/>
  <c r="AX29" i="16"/>
  <c r="BB29" i="16"/>
  <c r="BF29" i="16"/>
  <c r="BJ29" i="16"/>
  <c r="BN29" i="16"/>
  <c r="BR29" i="16"/>
  <c r="BV29" i="16"/>
  <c r="AU29" i="16"/>
  <c r="AY29" i="16"/>
  <c r="BC29" i="16"/>
  <c r="BG29" i="16"/>
  <c r="BK29" i="16"/>
  <c r="BO29" i="16"/>
  <c r="BS29" i="16"/>
  <c r="BW29" i="16"/>
  <c r="AZ29" i="16"/>
  <c r="BH29" i="16"/>
  <c r="BP29" i="16"/>
  <c r="AW29" i="16"/>
  <c r="BE29" i="16"/>
  <c r="BM29" i="16"/>
  <c r="BU29" i="16"/>
  <c r="BA29" i="16"/>
  <c r="BQ29" i="16"/>
  <c r="AS29" i="16"/>
  <c r="BL29" i="16"/>
  <c r="BD29" i="16"/>
  <c r="BT29" i="16"/>
  <c r="BI29" i="16"/>
  <c r="AV29" i="16"/>
  <c r="U21" i="16"/>
  <c r="AT21" i="16"/>
  <c r="AX21" i="16"/>
  <c r="BB21" i="16"/>
  <c r="BF21" i="16"/>
  <c r="BJ21" i="16"/>
  <c r="BN21" i="16"/>
  <c r="BR21" i="16"/>
  <c r="BV21" i="16"/>
  <c r="AU21" i="16"/>
  <c r="AY21" i="16"/>
  <c r="BC21" i="16"/>
  <c r="BG21" i="16"/>
  <c r="BK21" i="16"/>
  <c r="BO21" i="16"/>
  <c r="BS21" i="16"/>
  <c r="BW21" i="16"/>
  <c r="AV21" i="16"/>
  <c r="AZ21" i="16"/>
  <c r="BD21" i="16"/>
  <c r="BH21" i="16"/>
  <c r="BL21" i="16"/>
  <c r="BP21" i="16"/>
  <c r="BT21" i="16"/>
  <c r="AS21" i="16"/>
  <c r="BI21" i="16"/>
  <c r="AW21" i="16"/>
  <c r="BM21" i="16"/>
  <c r="BQ21" i="16"/>
  <c r="BE21" i="16"/>
  <c r="BU21" i="16"/>
  <c r="BA21" i="16"/>
  <c r="AS30" i="16"/>
  <c r="AW30" i="16"/>
  <c r="BA30" i="16"/>
  <c r="BE30" i="16"/>
  <c r="BI30" i="16"/>
  <c r="BM30" i="16"/>
  <c r="BQ30" i="16"/>
  <c r="BU30" i="16"/>
  <c r="AT30" i="16"/>
  <c r="AX30" i="16"/>
  <c r="BB30" i="16"/>
  <c r="BF30" i="16"/>
  <c r="BJ30" i="16"/>
  <c r="BN30" i="16"/>
  <c r="BR30" i="16"/>
  <c r="BV30" i="16"/>
  <c r="AU30" i="16"/>
  <c r="BC30" i="16"/>
  <c r="BK30" i="16"/>
  <c r="BS30" i="16"/>
  <c r="AZ30" i="16"/>
  <c r="BH30" i="16"/>
  <c r="BP30" i="16"/>
  <c r="BD30" i="16"/>
  <c r="BT30" i="16"/>
  <c r="BL30" i="16"/>
  <c r="AY30" i="16"/>
  <c r="BG30" i="16"/>
  <c r="BW30" i="16"/>
  <c r="AV30" i="16"/>
  <c r="BO30" i="16"/>
  <c r="Y10" i="16"/>
  <c r="AT10" i="16"/>
  <c r="AX10" i="16"/>
  <c r="BB10" i="16"/>
  <c r="BF10" i="16"/>
  <c r="BJ10" i="16"/>
  <c r="BN10" i="16"/>
  <c r="BR10" i="16"/>
  <c r="BV10" i="16"/>
  <c r="AU10" i="16"/>
  <c r="AY10" i="16"/>
  <c r="BC10" i="16"/>
  <c r="BG10" i="16"/>
  <c r="BK10" i="16"/>
  <c r="BO10" i="16"/>
  <c r="BS10" i="16"/>
  <c r="BW10" i="16"/>
  <c r="AV10" i="16"/>
  <c r="AZ10" i="16"/>
  <c r="BD10" i="16"/>
  <c r="BH10" i="16"/>
  <c r="BL10" i="16"/>
  <c r="BP10" i="16"/>
  <c r="BT10" i="16"/>
  <c r="BA10" i="16"/>
  <c r="BQ10" i="16"/>
  <c r="BE10" i="16"/>
  <c r="BU10" i="16"/>
  <c r="AS10" i="16"/>
  <c r="BI10" i="16"/>
  <c r="AW10" i="16"/>
  <c r="BM10" i="16"/>
  <c r="AT40" i="16"/>
  <c r="AX40" i="16"/>
  <c r="BB40" i="16"/>
  <c r="BF40" i="16"/>
  <c r="BJ40" i="16"/>
  <c r="BN40" i="16"/>
  <c r="BR40" i="16"/>
  <c r="BV40" i="16"/>
  <c r="AU40" i="16"/>
  <c r="AY40" i="16"/>
  <c r="BC40" i="16"/>
  <c r="BG40" i="16"/>
  <c r="BK40" i="16"/>
  <c r="BO40" i="16"/>
  <c r="BS40" i="16"/>
  <c r="BW40" i="16"/>
  <c r="AR40" i="16"/>
  <c r="AV40" i="16"/>
  <c r="AZ40" i="16"/>
  <c r="BD40" i="16"/>
  <c r="BH40" i="16"/>
  <c r="BL40" i="16"/>
  <c r="BP40" i="16"/>
  <c r="BT40" i="16"/>
  <c r="AW40" i="16"/>
  <c r="BM40" i="16"/>
  <c r="BA40" i="16"/>
  <c r="BU40" i="16"/>
  <c r="BE40" i="16"/>
  <c r="BI40" i="16"/>
  <c r="AS40" i="16"/>
  <c r="BQ40" i="16"/>
  <c r="AU16" i="16"/>
  <c r="AY16" i="16"/>
  <c r="BC16" i="16"/>
  <c r="BG16" i="16"/>
  <c r="BK16" i="16"/>
  <c r="BO16" i="16"/>
  <c r="BS16" i="16"/>
  <c r="BW16" i="16"/>
  <c r="AV16" i="16"/>
  <c r="AZ16" i="16"/>
  <c r="BD16" i="16"/>
  <c r="BH16" i="16"/>
  <c r="BL16" i="16"/>
  <c r="BP16" i="16"/>
  <c r="BT16" i="16"/>
  <c r="AS16" i="16"/>
  <c r="AW16" i="16"/>
  <c r="BA16" i="16"/>
  <c r="BE16" i="16"/>
  <c r="BI16" i="16"/>
  <c r="BM16" i="16"/>
  <c r="BQ16" i="16"/>
  <c r="BU16" i="16"/>
  <c r="AT16" i="16"/>
  <c r="BJ16" i="16"/>
  <c r="AX16" i="16"/>
  <c r="BN16" i="16"/>
  <c r="BR16" i="16"/>
  <c r="BF16" i="16"/>
  <c r="BB16" i="16"/>
  <c r="BV16" i="16"/>
  <c r="AR41" i="16"/>
  <c r="AV41" i="16"/>
  <c r="AZ41" i="16"/>
  <c r="BD41" i="16"/>
  <c r="BH41" i="16"/>
  <c r="BL41" i="16"/>
  <c r="BP41" i="16"/>
  <c r="BT41" i="16"/>
  <c r="AS41" i="16"/>
  <c r="AW41" i="16"/>
  <c r="BA41" i="16"/>
  <c r="BE41" i="16"/>
  <c r="BI41" i="16"/>
  <c r="BM41" i="16"/>
  <c r="BQ41" i="16"/>
  <c r="BU41" i="16"/>
  <c r="AT41" i="16"/>
  <c r="AX41" i="16"/>
  <c r="BB41" i="16"/>
  <c r="BF41" i="16"/>
  <c r="BJ41" i="16"/>
  <c r="BN41" i="16"/>
  <c r="BR41" i="16"/>
  <c r="BV41" i="16"/>
  <c r="AY41" i="16"/>
  <c r="BO41" i="16"/>
  <c r="AU41" i="16"/>
  <c r="BS41" i="16"/>
  <c r="BC41" i="16"/>
  <c r="BW41" i="16"/>
  <c r="BG41" i="16"/>
  <c r="BK41" i="16"/>
  <c r="AP44" i="16"/>
  <c r="AR44" i="16"/>
  <c r="AV44" i="16"/>
  <c r="AZ44" i="16"/>
  <c r="BD44" i="16"/>
  <c r="BH44" i="16"/>
  <c r="BL44" i="16"/>
  <c r="BP44" i="16"/>
  <c r="BT44" i="16"/>
  <c r="AU44" i="16"/>
  <c r="BA44" i="16"/>
  <c r="BF44" i="16"/>
  <c r="BK44" i="16"/>
  <c r="BQ44" i="16"/>
  <c r="BV44" i="16"/>
  <c r="AW44" i="16"/>
  <c r="BB44" i="16"/>
  <c r="BG44" i="16"/>
  <c r="BM44" i="16"/>
  <c r="BR44" i="16"/>
  <c r="BW44" i="16"/>
  <c r="AS44" i="16"/>
  <c r="AX44" i="16"/>
  <c r="BC44" i="16"/>
  <c r="BI44" i="16"/>
  <c r="BN44" i="16"/>
  <c r="BS44" i="16"/>
  <c r="AT44" i="16"/>
  <c r="BO44" i="16"/>
  <c r="AY44" i="16"/>
  <c r="BU44" i="16"/>
  <c r="BE44" i="16"/>
  <c r="BJ44" i="16"/>
  <c r="AT47" i="16"/>
  <c r="AX47" i="16"/>
  <c r="BB47" i="16"/>
  <c r="BF47" i="16"/>
  <c r="BJ47" i="16"/>
  <c r="BN47" i="16"/>
  <c r="BR47" i="16"/>
  <c r="BV47" i="16"/>
  <c r="AV47" i="16"/>
  <c r="BA47" i="16"/>
  <c r="BG47" i="16"/>
  <c r="BL47" i="16"/>
  <c r="BQ47" i="16"/>
  <c r="BW47" i="16"/>
  <c r="AR47" i="16"/>
  <c r="AW47" i="16"/>
  <c r="BC47" i="16"/>
  <c r="BH47" i="16"/>
  <c r="BM47" i="16"/>
  <c r="BS47" i="16"/>
  <c r="AS47" i="16"/>
  <c r="AY47" i="16"/>
  <c r="BD47" i="16"/>
  <c r="BI47" i="16"/>
  <c r="BO47" i="16"/>
  <c r="BT47" i="16"/>
  <c r="BE47" i="16"/>
  <c r="BK47" i="16"/>
  <c r="AU47" i="16"/>
  <c r="BP47" i="16"/>
  <c r="AZ47" i="16"/>
  <c r="BU47" i="16"/>
  <c r="AR35" i="16"/>
  <c r="AV35" i="16"/>
  <c r="AZ35" i="16"/>
  <c r="BD35" i="16"/>
  <c r="BH35" i="16"/>
  <c r="BL35" i="16"/>
  <c r="BP35" i="16"/>
  <c r="BT35" i="16"/>
  <c r="AS35" i="16"/>
  <c r="AW35" i="16"/>
  <c r="BA35" i="16"/>
  <c r="BE35" i="16"/>
  <c r="BI35" i="16"/>
  <c r="BM35" i="16"/>
  <c r="BQ35" i="16"/>
  <c r="BU35" i="16"/>
  <c r="AT35" i="16"/>
  <c r="AX35" i="16"/>
  <c r="BB35" i="16"/>
  <c r="BF35" i="16"/>
  <c r="BJ35" i="16"/>
  <c r="BN35" i="16"/>
  <c r="BR35" i="16"/>
  <c r="BV35" i="16"/>
  <c r="AU35" i="16"/>
  <c r="BK35" i="16"/>
  <c r="AY35" i="16"/>
  <c r="BO35" i="16"/>
  <c r="BC35" i="16"/>
  <c r="BS35" i="16"/>
  <c r="BG35" i="16"/>
  <c r="BW35" i="16"/>
  <c r="AO37" i="16"/>
  <c r="AR37" i="16"/>
  <c r="AV37" i="16"/>
  <c r="AZ37" i="16"/>
  <c r="BD37" i="16"/>
  <c r="BH37" i="16"/>
  <c r="BL37" i="16"/>
  <c r="BP37" i="16"/>
  <c r="BT37" i="16"/>
  <c r="AS37" i="16"/>
  <c r="AW37" i="16"/>
  <c r="BA37" i="16"/>
  <c r="BE37" i="16"/>
  <c r="BI37" i="16"/>
  <c r="BM37" i="16"/>
  <c r="BQ37" i="16"/>
  <c r="BU37" i="16"/>
  <c r="AT37" i="16"/>
  <c r="AX37" i="16"/>
  <c r="BB37" i="16"/>
  <c r="BF37" i="16"/>
  <c r="BJ37" i="16"/>
  <c r="BN37" i="16"/>
  <c r="BR37" i="16"/>
  <c r="BV37" i="16"/>
  <c r="BG37" i="16"/>
  <c r="BW37" i="16"/>
  <c r="BK37" i="16"/>
  <c r="AU37" i="16"/>
  <c r="BO37" i="16"/>
  <c r="AY37" i="16"/>
  <c r="BS37" i="16"/>
  <c r="BC37" i="16"/>
  <c r="AT42" i="16"/>
  <c r="AX42" i="16"/>
  <c r="BB42" i="16"/>
  <c r="BF42" i="16"/>
  <c r="AU42" i="16"/>
  <c r="AR42" i="16"/>
  <c r="AV42" i="16"/>
  <c r="AZ42" i="16"/>
  <c r="BD42" i="16"/>
  <c r="BH42" i="16"/>
  <c r="AY42" i="16"/>
  <c r="BG42" i="16"/>
  <c r="BL42" i="16"/>
  <c r="BP42" i="16"/>
  <c r="BT42" i="16"/>
  <c r="AS42" i="16"/>
  <c r="BE42" i="16"/>
  <c r="BM42" i="16"/>
  <c r="BR42" i="16"/>
  <c r="BW42" i="16"/>
  <c r="AW42" i="16"/>
  <c r="BI42" i="16"/>
  <c r="BN42" i="16"/>
  <c r="BS42" i="16"/>
  <c r="BA42" i="16"/>
  <c r="BJ42" i="16"/>
  <c r="BO42" i="16"/>
  <c r="BU42" i="16"/>
  <c r="BV42" i="16"/>
  <c r="BC42" i="16"/>
  <c r="BK42" i="16"/>
  <c r="BQ42" i="16"/>
  <c r="AT25" i="16"/>
  <c r="AX25" i="16"/>
  <c r="BB25" i="16"/>
  <c r="BF25" i="16"/>
  <c r="BJ25" i="16"/>
  <c r="BN25" i="16"/>
  <c r="BR25" i="16"/>
  <c r="BV25" i="16"/>
  <c r="AU25" i="16"/>
  <c r="AY25" i="16"/>
  <c r="BC25" i="16"/>
  <c r="BG25" i="16"/>
  <c r="BK25" i="16"/>
  <c r="BO25" i="16"/>
  <c r="BS25" i="16"/>
  <c r="BW25" i="16"/>
  <c r="AV25" i="16"/>
  <c r="BD25" i="16"/>
  <c r="BL25" i="16"/>
  <c r="BT25" i="16"/>
  <c r="AS25" i="16"/>
  <c r="BA25" i="16"/>
  <c r="BI25" i="16"/>
  <c r="BQ25" i="16"/>
  <c r="BE25" i="16"/>
  <c r="BU25" i="16"/>
  <c r="AZ25" i="16"/>
  <c r="BH25" i="16"/>
  <c r="AW25" i="16"/>
  <c r="BM25" i="16"/>
  <c r="BP25" i="16"/>
  <c r="AN19" i="16"/>
  <c r="AV19" i="16"/>
  <c r="AZ19" i="16"/>
  <c r="BD19" i="16"/>
  <c r="BH19" i="16"/>
  <c r="BL19" i="16"/>
  <c r="BP19" i="16"/>
  <c r="BT19" i="16"/>
  <c r="AS19" i="16"/>
  <c r="AW19" i="16"/>
  <c r="BA19" i="16"/>
  <c r="BE19" i="16"/>
  <c r="BI19" i="16"/>
  <c r="BM19" i="16"/>
  <c r="BQ19" i="16"/>
  <c r="BU19" i="16"/>
  <c r="AT19" i="16"/>
  <c r="AX19" i="16"/>
  <c r="BB19" i="16"/>
  <c r="BF19" i="16"/>
  <c r="BJ19" i="16"/>
  <c r="BN19" i="16"/>
  <c r="BR19" i="16"/>
  <c r="BV19" i="16"/>
  <c r="BC19" i="16"/>
  <c r="BS19" i="16"/>
  <c r="BG19" i="16"/>
  <c r="BW19" i="16"/>
  <c r="BK19" i="16"/>
  <c r="AY19" i="16"/>
  <c r="AU19" i="16"/>
  <c r="BO19" i="16"/>
  <c r="AT36" i="16"/>
  <c r="AX36" i="16"/>
  <c r="BB36" i="16"/>
  <c r="BF36" i="16"/>
  <c r="BJ36" i="16"/>
  <c r="BN36" i="16"/>
  <c r="BR36" i="16"/>
  <c r="BV36" i="16"/>
  <c r="AU36" i="16"/>
  <c r="AY36" i="16"/>
  <c r="BC36" i="16"/>
  <c r="BG36" i="16"/>
  <c r="BK36" i="16"/>
  <c r="BO36" i="16"/>
  <c r="BS36" i="16"/>
  <c r="BW36" i="16"/>
  <c r="AR36" i="16"/>
  <c r="AV36" i="16"/>
  <c r="AZ36" i="16"/>
  <c r="BD36" i="16"/>
  <c r="BH36" i="16"/>
  <c r="BL36" i="16"/>
  <c r="BP36" i="16"/>
  <c r="BT36" i="16"/>
  <c r="AW36" i="16"/>
  <c r="BA36" i="16"/>
  <c r="BE36" i="16"/>
  <c r="BU36" i="16"/>
  <c r="BM36" i="16"/>
  <c r="BQ36" i="16"/>
  <c r="AS36" i="16"/>
  <c r="BI36" i="16"/>
  <c r="AQ8" i="16"/>
  <c r="AS8" i="16"/>
  <c r="AW8" i="16"/>
  <c r="BA8" i="16"/>
  <c r="BE8" i="16"/>
  <c r="BI8" i="16"/>
  <c r="BM8" i="16"/>
  <c r="BQ8" i="16"/>
  <c r="BU8" i="16"/>
  <c r="AU8" i="16"/>
  <c r="BC8" i="16"/>
  <c r="BK8" i="16"/>
  <c r="BS8" i="16"/>
  <c r="AV8" i="16"/>
  <c r="BD8" i="16"/>
  <c r="BL8" i="16"/>
  <c r="BT8" i="16"/>
  <c r="AT8" i="16"/>
  <c r="AX8" i="16"/>
  <c r="BB8" i="16"/>
  <c r="BF8" i="16"/>
  <c r="BJ8" i="16"/>
  <c r="BN8" i="16"/>
  <c r="BR8" i="16"/>
  <c r="BV8" i="16"/>
  <c r="AY8" i="16"/>
  <c r="BG8" i="16"/>
  <c r="BO8" i="16"/>
  <c r="BW8" i="16"/>
  <c r="AR8" i="16"/>
  <c r="AZ8" i="16"/>
  <c r="BH8" i="16"/>
  <c r="BP8" i="16"/>
  <c r="T39" i="16"/>
  <c r="AR39" i="16"/>
  <c r="AV39" i="16"/>
  <c r="AZ39" i="16"/>
  <c r="BD39" i="16"/>
  <c r="BH39" i="16"/>
  <c r="BL39" i="16"/>
  <c r="BP39" i="16"/>
  <c r="BT39" i="16"/>
  <c r="AS39" i="16"/>
  <c r="AW39" i="16"/>
  <c r="BA39" i="16"/>
  <c r="BE39" i="16"/>
  <c r="BI39" i="16"/>
  <c r="BM39" i="16"/>
  <c r="BQ39" i="16"/>
  <c r="BU39" i="16"/>
  <c r="AT39" i="16"/>
  <c r="AX39" i="16"/>
  <c r="BB39" i="16"/>
  <c r="BF39" i="16"/>
  <c r="BJ39" i="16"/>
  <c r="BN39" i="16"/>
  <c r="BR39" i="16"/>
  <c r="BV39" i="16"/>
  <c r="AU39" i="16"/>
  <c r="BK39" i="16"/>
  <c r="BC39" i="16"/>
  <c r="BW39" i="16"/>
  <c r="BG39" i="16"/>
  <c r="BO39" i="16"/>
  <c r="AY39" i="16"/>
  <c r="BS39" i="16"/>
  <c r="AJ13" i="16"/>
  <c r="AT13" i="16"/>
  <c r="AX13" i="16"/>
  <c r="BB13" i="16"/>
  <c r="BF13" i="16"/>
  <c r="BJ13" i="16"/>
  <c r="BN13" i="16"/>
  <c r="BR13" i="16"/>
  <c r="BV13" i="16"/>
  <c r="AU13" i="16"/>
  <c r="AY13" i="16"/>
  <c r="BC13" i="16"/>
  <c r="BG13" i="16"/>
  <c r="BK13" i="16"/>
  <c r="BO13" i="16"/>
  <c r="BS13" i="16"/>
  <c r="BW13" i="16"/>
  <c r="AV13" i="16"/>
  <c r="AZ13" i="16"/>
  <c r="BD13" i="16"/>
  <c r="BH13" i="16"/>
  <c r="BL13" i="16"/>
  <c r="BP13" i="16"/>
  <c r="BT13" i="16"/>
  <c r="BA13" i="16"/>
  <c r="BQ13" i="16"/>
  <c r="BE13" i="16"/>
  <c r="BU13" i="16"/>
  <c r="AS13" i="16"/>
  <c r="BM13" i="16"/>
  <c r="AW13" i="16"/>
  <c r="BI13" i="16"/>
  <c r="AU48" i="16"/>
  <c r="AY48" i="16"/>
  <c r="BC48" i="16"/>
  <c r="BG48" i="16"/>
  <c r="BK48" i="16"/>
  <c r="BO48" i="16"/>
  <c r="BS48" i="16"/>
  <c r="BW48" i="16"/>
  <c r="AR48" i="16"/>
  <c r="AV48" i="16"/>
  <c r="AZ48" i="16"/>
  <c r="BD48" i="16"/>
  <c r="BH48" i="16"/>
  <c r="BL48" i="16"/>
  <c r="BP48" i="16"/>
  <c r="BT48" i="16"/>
  <c r="AS48" i="16"/>
  <c r="AW48" i="16"/>
  <c r="BA48" i="16"/>
  <c r="BE48" i="16"/>
  <c r="BI48" i="16"/>
  <c r="BM48" i="16"/>
  <c r="BQ48" i="16"/>
  <c r="BU48" i="16"/>
  <c r="AX48" i="16"/>
  <c r="BN48" i="16"/>
  <c r="BB48" i="16"/>
  <c r="BR48" i="16"/>
  <c r="BF48" i="16"/>
  <c r="BV48" i="16"/>
  <c r="BJ48" i="16"/>
  <c r="AT48" i="16"/>
  <c r="AS26" i="16"/>
  <c r="AW26" i="16"/>
  <c r="BA26" i="16"/>
  <c r="BE26" i="16"/>
  <c r="BI26" i="16"/>
  <c r="BM26" i="16"/>
  <c r="BQ26" i="16"/>
  <c r="BU26" i="16"/>
  <c r="AT26" i="16"/>
  <c r="AX26" i="16"/>
  <c r="BB26" i="16"/>
  <c r="BF26" i="16"/>
  <c r="BJ26" i="16"/>
  <c r="BN26" i="16"/>
  <c r="BR26" i="16"/>
  <c r="BV26" i="16"/>
  <c r="AY26" i="16"/>
  <c r="BG26" i="16"/>
  <c r="BO26" i="16"/>
  <c r="BW26" i="16"/>
  <c r="AV26" i="16"/>
  <c r="BD26" i="16"/>
  <c r="BL26" i="16"/>
  <c r="BT26" i="16"/>
  <c r="BH26" i="16"/>
  <c r="BP26" i="16"/>
  <c r="BS26" i="16"/>
  <c r="AU26" i="16"/>
  <c r="BK26" i="16"/>
  <c r="AZ26" i="16"/>
  <c r="BC26" i="16"/>
  <c r="U14" i="16"/>
  <c r="AS14" i="16"/>
  <c r="AW14" i="16"/>
  <c r="BA14" i="16"/>
  <c r="BE14" i="16"/>
  <c r="BI14" i="16"/>
  <c r="BM14" i="16"/>
  <c r="BQ14" i="16"/>
  <c r="BU14" i="16"/>
  <c r="AT14" i="16"/>
  <c r="AX14" i="16"/>
  <c r="BB14" i="16"/>
  <c r="BF14" i="16"/>
  <c r="BJ14" i="16"/>
  <c r="BN14" i="16"/>
  <c r="BR14" i="16"/>
  <c r="BV14" i="16"/>
  <c r="AU14" i="16"/>
  <c r="AY14" i="16"/>
  <c r="BC14" i="16"/>
  <c r="BG14" i="16"/>
  <c r="BK14" i="16"/>
  <c r="BO14" i="16"/>
  <c r="BS14" i="16"/>
  <c r="BW14" i="16"/>
  <c r="BD14" i="16"/>
  <c r="BT14" i="16"/>
  <c r="BH14" i="16"/>
  <c r="BL14" i="16"/>
  <c r="AZ14" i="16"/>
  <c r="BP14" i="16"/>
  <c r="AV14" i="16"/>
  <c r="T22" i="16"/>
  <c r="AS22" i="16"/>
  <c r="AW22" i="16"/>
  <c r="BA22" i="16"/>
  <c r="BE22" i="16"/>
  <c r="BI22" i="16"/>
  <c r="BM22" i="16"/>
  <c r="BQ22" i="16"/>
  <c r="BU22" i="16"/>
  <c r="AT22" i="16"/>
  <c r="AX22" i="16"/>
  <c r="BB22" i="16"/>
  <c r="BF22" i="16"/>
  <c r="BJ22" i="16"/>
  <c r="BN22" i="16"/>
  <c r="AU22" i="16"/>
  <c r="AY22" i="16"/>
  <c r="BC22" i="16"/>
  <c r="BG22" i="16"/>
  <c r="BK22" i="16"/>
  <c r="BO22" i="16"/>
  <c r="BS22" i="16"/>
  <c r="BW22" i="16"/>
  <c r="AV22" i="16"/>
  <c r="BL22" i="16"/>
  <c r="BV22" i="16"/>
  <c r="AZ22" i="16"/>
  <c r="BP22" i="16"/>
  <c r="BD22" i="16"/>
  <c r="BT22" i="16"/>
  <c r="BR22" i="16"/>
  <c r="BH22" i="16"/>
  <c r="AM12" i="16"/>
  <c r="AV12" i="16"/>
  <c r="AZ12" i="16"/>
  <c r="BD12" i="16"/>
  <c r="BH12" i="16"/>
  <c r="BL12" i="16"/>
  <c r="BP12" i="16"/>
  <c r="BT12" i="16"/>
  <c r="AT12" i="16"/>
  <c r="AX12" i="16"/>
  <c r="BB12" i="16"/>
  <c r="BF12" i="16"/>
  <c r="BJ12" i="16"/>
  <c r="BN12" i="16"/>
  <c r="AY12" i="16"/>
  <c r="BG12" i="16"/>
  <c r="BO12" i="16"/>
  <c r="BU12" i="16"/>
  <c r="AS12" i="16"/>
  <c r="BA12" i="16"/>
  <c r="BI12" i="16"/>
  <c r="BQ12" i="16"/>
  <c r="BV12" i="16"/>
  <c r="AU12" i="16"/>
  <c r="BC12" i="16"/>
  <c r="BK12" i="16"/>
  <c r="BR12" i="16"/>
  <c r="BW12" i="16"/>
  <c r="BE12" i="16"/>
  <c r="BM12" i="16"/>
  <c r="BS12" i="16"/>
  <c r="AW12" i="16"/>
  <c r="U45" i="16"/>
  <c r="AT45" i="16"/>
  <c r="AX45" i="16"/>
  <c r="BB45" i="16"/>
  <c r="BF45" i="16"/>
  <c r="BJ45" i="16"/>
  <c r="BN45" i="16"/>
  <c r="BR45" i="16"/>
  <c r="BV45" i="16"/>
  <c r="AR45" i="16"/>
  <c r="AW45" i="16"/>
  <c r="BC45" i="16"/>
  <c r="BH45" i="16"/>
  <c r="BM45" i="16"/>
  <c r="BS45" i="16"/>
  <c r="AS45" i="16"/>
  <c r="AY45" i="16"/>
  <c r="BD45" i="16"/>
  <c r="BI45" i="16"/>
  <c r="BO45" i="16"/>
  <c r="BT45" i="16"/>
  <c r="AU45" i="16"/>
  <c r="AZ45" i="16"/>
  <c r="BE45" i="16"/>
  <c r="BK45" i="16"/>
  <c r="BP45" i="16"/>
  <c r="BU45" i="16"/>
  <c r="BL45" i="16"/>
  <c r="AV45" i="16"/>
  <c r="BQ45" i="16"/>
  <c r="BA45" i="16"/>
  <c r="BW45" i="16"/>
  <c r="BG45" i="16"/>
  <c r="AT38" i="16"/>
  <c r="AX38" i="16"/>
  <c r="BB38" i="16"/>
  <c r="BF38" i="16"/>
  <c r="BJ38" i="16"/>
  <c r="BN38" i="16"/>
  <c r="BR38" i="16"/>
  <c r="BV38" i="16"/>
  <c r="AU38" i="16"/>
  <c r="AY38" i="16"/>
  <c r="BC38" i="16"/>
  <c r="BG38" i="16"/>
  <c r="BK38" i="16"/>
  <c r="BO38" i="16"/>
  <c r="BS38" i="16"/>
  <c r="BW38" i="16"/>
  <c r="AR38" i="16"/>
  <c r="AV38" i="16"/>
  <c r="AZ38" i="16"/>
  <c r="BD38" i="16"/>
  <c r="BH38" i="16"/>
  <c r="BL38" i="16"/>
  <c r="BP38" i="16"/>
  <c r="BT38" i="16"/>
  <c r="AS38" i="16"/>
  <c r="BI38" i="16"/>
  <c r="BE38" i="16"/>
  <c r="BM38" i="16"/>
  <c r="AW38" i="16"/>
  <c r="BQ38" i="16"/>
  <c r="BA38" i="16"/>
  <c r="BU38" i="16"/>
  <c r="AS11" i="16"/>
  <c r="AW11" i="16"/>
  <c r="BA11" i="16"/>
  <c r="BE11" i="16"/>
  <c r="BI11" i="16"/>
  <c r="BM11" i="16"/>
  <c r="BQ11" i="16"/>
  <c r="BU11" i="16"/>
  <c r="AU11" i="16"/>
  <c r="AY11" i="16"/>
  <c r="BC11" i="16"/>
  <c r="BG11" i="16"/>
  <c r="BK11" i="16"/>
  <c r="BO11" i="16"/>
  <c r="BS11" i="16"/>
  <c r="BW11" i="16"/>
  <c r="AV11" i="16"/>
  <c r="BD11" i="16"/>
  <c r="BL11" i="16"/>
  <c r="BT11" i="16"/>
  <c r="AX11" i="16"/>
  <c r="BF11" i="16"/>
  <c r="BN11" i="16"/>
  <c r="BV11" i="16"/>
  <c r="AZ11" i="16"/>
  <c r="BH11" i="16"/>
  <c r="BP11" i="16"/>
  <c r="BR11" i="16"/>
  <c r="AT11" i="16"/>
  <c r="BJ11" i="16"/>
  <c r="BB11" i="16"/>
  <c r="AV31" i="16"/>
  <c r="AZ31" i="16"/>
  <c r="BD31" i="16"/>
  <c r="BH31" i="16"/>
  <c r="BL31" i="16"/>
  <c r="BP31" i="16"/>
  <c r="BT31" i="16"/>
  <c r="AS31" i="16"/>
  <c r="AW31" i="16"/>
  <c r="BA31" i="16"/>
  <c r="BE31" i="16"/>
  <c r="BI31" i="16"/>
  <c r="BM31" i="16"/>
  <c r="BQ31" i="16"/>
  <c r="BU31" i="16"/>
  <c r="AX31" i="16"/>
  <c r="BF31" i="16"/>
  <c r="BN31" i="16"/>
  <c r="BV31" i="16"/>
  <c r="AU31" i="16"/>
  <c r="BC31" i="16"/>
  <c r="BK31" i="16"/>
  <c r="BS31" i="16"/>
  <c r="BG31" i="16"/>
  <c r="BW31" i="16"/>
  <c r="BO31" i="16"/>
  <c r="BB31" i="16"/>
  <c r="AT31" i="16"/>
  <c r="BJ31" i="16"/>
  <c r="AY31" i="16"/>
  <c r="BR31" i="16"/>
  <c r="AR46" i="16"/>
  <c r="AV46" i="16"/>
  <c r="AZ46" i="16"/>
  <c r="BD46" i="16"/>
  <c r="BH46" i="16"/>
  <c r="BL46" i="16"/>
  <c r="BP46" i="16"/>
  <c r="BT46" i="16"/>
  <c r="AT46" i="16"/>
  <c r="AY46" i="16"/>
  <c r="BE46" i="16"/>
  <c r="BJ46" i="16"/>
  <c r="BO46" i="16"/>
  <c r="BU46" i="16"/>
  <c r="AU46" i="16"/>
  <c r="BA46" i="16"/>
  <c r="BF46" i="16"/>
  <c r="BK46" i="16"/>
  <c r="BQ46" i="16"/>
  <c r="BV46" i="16"/>
  <c r="AW46" i="16"/>
  <c r="BB46" i="16"/>
  <c r="BG46" i="16"/>
  <c r="BM46" i="16"/>
  <c r="BR46" i="16"/>
  <c r="BW46" i="16"/>
  <c r="BI46" i="16"/>
  <c r="AS46" i="16"/>
  <c r="BN46" i="16"/>
  <c r="AX46" i="16"/>
  <c r="BS46" i="16"/>
  <c r="BC46" i="16"/>
  <c r="AV15" i="16"/>
  <c r="AZ15" i="16"/>
  <c r="BD15" i="16"/>
  <c r="BH15" i="16"/>
  <c r="BL15" i="16"/>
  <c r="BP15" i="16"/>
  <c r="BT15" i="16"/>
  <c r="AS15" i="16"/>
  <c r="AW15" i="16"/>
  <c r="BA15" i="16"/>
  <c r="BE15" i="16"/>
  <c r="BI15" i="16"/>
  <c r="BM15" i="16"/>
  <c r="BQ15" i="16"/>
  <c r="BU15" i="16"/>
  <c r="AT15" i="16"/>
  <c r="AX15" i="16"/>
  <c r="BB15" i="16"/>
  <c r="BF15" i="16"/>
  <c r="BJ15" i="16"/>
  <c r="BN15" i="16"/>
  <c r="BR15" i="16"/>
  <c r="BV15" i="16"/>
  <c r="BG15" i="16"/>
  <c r="BW15" i="16"/>
  <c r="AU15" i="16"/>
  <c r="BK15" i="16"/>
  <c r="AY15" i="16"/>
  <c r="BS15" i="16"/>
  <c r="BC15" i="16"/>
  <c r="BO15" i="16"/>
  <c r="AT33" i="16"/>
  <c r="AX33" i="16"/>
  <c r="BB33" i="16"/>
  <c r="BF33" i="16"/>
  <c r="BJ33" i="16"/>
  <c r="BN33" i="16"/>
  <c r="BR33" i="16"/>
  <c r="BV33" i="16"/>
  <c r="AU33" i="16"/>
  <c r="AY33" i="16"/>
  <c r="BC33" i="16"/>
  <c r="BG33" i="16"/>
  <c r="BK33" i="16"/>
  <c r="BO33" i="16"/>
  <c r="BS33" i="16"/>
  <c r="BW33" i="16"/>
  <c r="AV33" i="16"/>
  <c r="BD33" i="16"/>
  <c r="BL33" i="16"/>
  <c r="BT33" i="16"/>
  <c r="AS33" i="16"/>
  <c r="BA33" i="16"/>
  <c r="BI33" i="16"/>
  <c r="BQ33" i="16"/>
  <c r="AW33" i="16"/>
  <c r="BM33" i="16"/>
  <c r="BU33" i="16"/>
  <c r="BH33" i="16"/>
  <c r="AZ33" i="16"/>
  <c r="BP33" i="16"/>
  <c r="BE33" i="16"/>
  <c r="AU6" i="16"/>
  <c r="AY6" i="16"/>
  <c r="BC6" i="16"/>
  <c r="BG6" i="16"/>
  <c r="BK6" i="16"/>
  <c r="BO6" i="16"/>
  <c r="BS6" i="16"/>
  <c r="AV6" i="16"/>
  <c r="BA6" i="16"/>
  <c r="BF6" i="16"/>
  <c r="BL6" i="16"/>
  <c r="BQ6" i="16"/>
  <c r="BV6" i="16"/>
  <c r="AT6" i="16"/>
  <c r="AZ6" i="16"/>
  <c r="AW6" i="16"/>
  <c r="BE6" i="16"/>
  <c r="BM6" i="16"/>
  <c r="BT6" i="16"/>
  <c r="BB6" i="16"/>
  <c r="BP6" i="16"/>
  <c r="BD6" i="16"/>
  <c r="BR6" i="16"/>
  <c r="AX6" i="16"/>
  <c r="BH6" i="16"/>
  <c r="BN6" i="16"/>
  <c r="BU6" i="16"/>
  <c r="AR6" i="16"/>
  <c r="BI6" i="16"/>
  <c r="BW6" i="16"/>
  <c r="AS6" i="16"/>
  <c r="BJ6" i="16"/>
  <c r="J21" i="20"/>
  <c r="J20" i="20"/>
  <c r="J13" i="20"/>
  <c r="I13" i="20"/>
  <c r="H20" i="20"/>
  <c r="I20" i="20" s="1"/>
  <c r="H21" i="20"/>
  <c r="I21" i="20" s="1"/>
  <c r="P15" i="20"/>
  <c r="AD15" i="20"/>
  <c r="Y15" i="20"/>
  <c r="S15" i="20"/>
  <c r="R15" i="20"/>
  <c r="AI15" i="20"/>
  <c r="W15" i="20"/>
  <c r="U15" i="20"/>
  <c r="AB15" i="20"/>
  <c r="X15" i="20"/>
  <c r="AJ15" i="20"/>
  <c r="AC15" i="20"/>
  <c r="AH15" i="20"/>
  <c r="O15" i="20"/>
  <c r="AL15" i="20"/>
  <c r="AF15" i="20"/>
  <c r="N15" i="20"/>
  <c r="L15" i="20"/>
  <c r="Q15" i="20"/>
  <c r="AE15" i="20"/>
  <c r="T15" i="20"/>
  <c r="Z15" i="20"/>
  <c r="AG15" i="20"/>
  <c r="AA15" i="20"/>
  <c r="AK15" i="20"/>
  <c r="M15" i="20"/>
  <c r="V15" i="20"/>
  <c r="N26" i="20"/>
  <c r="Y26" i="20"/>
  <c r="U26" i="20"/>
  <c r="Q26" i="20"/>
  <c r="AH26" i="20"/>
  <c r="AJ26" i="20"/>
  <c r="AF26" i="20"/>
  <c r="V26" i="20"/>
  <c r="P26" i="20"/>
  <c r="AC26" i="20"/>
  <c r="W26" i="20"/>
  <c r="M26" i="20"/>
  <c r="AL26" i="20"/>
  <c r="AK26" i="20"/>
  <c r="Z26" i="20"/>
  <c r="AD26" i="20"/>
  <c r="O26" i="20"/>
  <c r="R26" i="20"/>
  <c r="AG26" i="20"/>
  <c r="AB26" i="20"/>
  <c r="S26" i="20"/>
  <c r="X26" i="20"/>
  <c r="AE26" i="20"/>
  <c r="T26" i="20"/>
  <c r="AI26" i="20"/>
  <c r="L26" i="20"/>
  <c r="AA26" i="20"/>
  <c r="V24" i="20"/>
  <c r="P24" i="20"/>
  <c r="AJ24" i="20"/>
  <c r="Y24" i="20"/>
  <c r="Q24" i="20"/>
  <c r="T24" i="20"/>
  <c r="AE24" i="20"/>
  <c r="AD24" i="20"/>
  <c r="AF24" i="20"/>
  <c r="AI24" i="20"/>
  <c r="AC24" i="20"/>
  <c r="Z24" i="20"/>
  <c r="W24" i="20"/>
  <c r="AL24" i="20"/>
  <c r="AG24" i="20"/>
  <c r="AH24" i="20"/>
  <c r="AK24" i="20"/>
  <c r="M24" i="20"/>
  <c r="N24" i="20"/>
  <c r="L24" i="20"/>
  <c r="O24" i="20"/>
  <c r="R24" i="20"/>
  <c r="S24" i="20"/>
  <c r="X24" i="20"/>
  <c r="AA24" i="20"/>
  <c r="AB24" i="20"/>
  <c r="U24" i="20"/>
  <c r="M7" i="20"/>
  <c r="X7" i="20"/>
  <c r="R7" i="20"/>
  <c r="AL7" i="20"/>
  <c r="T7" i="20"/>
  <c r="AA7" i="20"/>
  <c r="Y7" i="20"/>
  <c r="U7" i="20"/>
  <c r="AE7" i="20"/>
  <c r="O7" i="20"/>
  <c r="AK7" i="20"/>
  <c r="N7" i="20"/>
  <c r="Z7" i="20"/>
  <c r="AG7" i="20"/>
  <c r="AH7" i="20"/>
  <c r="AC7" i="20"/>
  <c r="P7" i="20"/>
  <c r="AD7" i="20"/>
  <c r="V7" i="20"/>
  <c r="Q7" i="20"/>
  <c r="L7" i="20"/>
  <c r="S7" i="20"/>
  <c r="AF7" i="20"/>
  <c r="AI7" i="20"/>
  <c r="AB7" i="20"/>
  <c r="AJ7" i="20"/>
  <c r="W7" i="20"/>
  <c r="W12" i="20"/>
  <c r="X12" i="20"/>
  <c r="AE12" i="20"/>
  <c r="Q12" i="20"/>
  <c r="AH12" i="20"/>
  <c r="AB12" i="20"/>
  <c r="U12" i="20"/>
  <c r="M12" i="20"/>
  <c r="L12" i="20"/>
  <c r="AC12" i="20"/>
  <c r="AF12" i="20"/>
  <c r="AL12" i="20"/>
  <c r="AD12" i="20"/>
  <c r="R12" i="20"/>
  <c r="AI12" i="20"/>
  <c r="N12" i="20"/>
  <c r="AG12" i="20"/>
  <c r="V12" i="20"/>
  <c r="S12" i="20"/>
  <c r="T12" i="20"/>
  <c r="P12" i="20"/>
  <c r="Z12" i="20"/>
  <c r="AK12" i="20"/>
  <c r="Y12" i="20"/>
  <c r="AJ12" i="20"/>
  <c r="AA12" i="20"/>
  <c r="O12" i="20"/>
  <c r="Q22" i="20"/>
  <c r="AL22" i="20"/>
  <c r="AH22" i="20"/>
  <c r="T22" i="20"/>
  <c r="P22" i="20"/>
  <c r="W22" i="20"/>
  <c r="O22" i="20"/>
  <c r="Z22" i="20"/>
  <c r="AF22" i="20"/>
  <c r="L22" i="20"/>
  <c r="AJ22" i="20"/>
  <c r="AI22" i="20"/>
  <c r="S22" i="20"/>
  <c r="U22" i="20"/>
  <c r="AC22" i="20"/>
  <c r="AB22" i="20"/>
  <c r="AK22" i="20"/>
  <c r="M22" i="20"/>
  <c r="AE22" i="20"/>
  <c r="AG22" i="20"/>
  <c r="X22" i="20"/>
  <c r="R22" i="20"/>
  <c r="AD22" i="20"/>
  <c r="V22" i="20"/>
  <c r="AA22" i="20"/>
  <c r="N22" i="20"/>
  <c r="Y22" i="20"/>
  <c r="AK11" i="20"/>
  <c r="AB11" i="20"/>
  <c r="Z11" i="20"/>
  <c r="AL11" i="20"/>
  <c r="AC11" i="20"/>
  <c r="S11" i="20"/>
  <c r="AE11" i="20"/>
  <c r="R11" i="20"/>
  <c r="Y11" i="20"/>
  <c r="N11" i="20"/>
  <c r="AA11" i="20"/>
  <c r="AG11" i="20"/>
  <c r="AJ11" i="20"/>
  <c r="V11" i="20"/>
  <c r="W11" i="20"/>
  <c r="M11" i="20"/>
  <c r="AF11" i="20"/>
  <c r="L11" i="20"/>
  <c r="P11" i="20"/>
  <c r="AH11" i="20"/>
  <c r="T11" i="20"/>
  <c r="O11" i="20"/>
  <c r="U11" i="20"/>
  <c r="Q11" i="20"/>
  <c r="AI11" i="20"/>
  <c r="X11" i="20"/>
  <c r="AD11" i="20"/>
  <c r="U14" i="20"/>
  <c r="AK14" i="20"/>
  <c r="P14" i="20"/>
  <c r="AI14" i="20"/>
  <c r="R14" i="20"/>
  <c r="S14" i="20"/>
  <c r="AL14" i="20"/>
  <c r="X14" i="20"/>
  <c r="Z14" i="20"/>
  <c r="AC14" i="20"/>
  <c r="O14" i="20"/>
  <c r="AB14" i="20"/>
  <c r="W14" i="20"/>
  <c r="V14" i="20"/>
  <c r="T14" i="20"/>
  <c r="Q14" i="20"/>
  <c r="AE14" i="20"/>
  <c r="AJ14" i="20"/>
  <c r="Y14" i="20"/>
  <c r="AH14" i="20"/>
  <c r="AG14" i="20"/>
  <c r="L14" i="20"/>
  <c r="N14" i="20"/>
  <c r="AD14" i="20"/>
  <c r="AF14" i="20"/>
  <c r="M14" i="20"/>
  <c r="AA14" i="20"/>
  <c r="AL5" i="20"/>
  <c r="V5" i="20"/>
  <c r="AI5" i="20"/>
  <c r="T5" i="20"/>
  <c r="Q5" i="20"/>
  <c r="X5" i="20"/>
  <c r="N5" i="20"/>
  <c r="O5" i="20"/>
  <c r="S5" i="20"/>
  <c r="AH5" i="20"/>
  <c r="AC5" i="20"/>
  <c r="AA5" i="20"/>
  <c r="Y5" i="20"/>
  <c r="AD5" i="20"/>
  <c r="L5" i="20"/>
  <c r="U5" i="20"/>
  <c r="R5" i="20"/>
  <c r="AE5" i="20"/>
  <c r="W5" i="20"/>
  <c r="AK5" i="20"/>
  <c r="AB5" i="20"/>
  <c r="P5" i="20"/>
  <c r="AJ5" i="20"/>
  <c r="Z5" i="20"/>
  <c r="M5" i="20"/>
  <c r="AG5" i="20"/>
  <c r="AF5" i="20"/>
  <c r="AB6" i="20"/>
  <c r="AE6" i="20"/>
  <c r="AD6" i="20"/>
  <c r="L6" i="20"/>
  <c r="T6" i="20"/>
  <c r="W6" i="20"/>
  <c r="AA6" i="20"/>
  <c r="U6" i="20"/>
  <c r="Z6" i="20"/>
  <c r="AI6" i="20"/>
  <c r="AG6" i="20"/>
  <c r="M6" i="20"/>
  <c r="AC6" i="20"/>
  <c r="AJ6" i="20"/>
  <c r="O6" i="20"/>
  <c r="Y6" i="20"/>
  <c r="AL6" i="20"/>
  <c r="AH6" i="20"/>
  <c r="V6" i="20"/>
  <c r="X6" i="20"/>
  <c r="S6" i="20"/>
  <c r="N6" i="20"/>
  <c r="Q6" i="20"/>
  <c r="R6" i="20"/>
  <c r="AK6" i="20"/>
  <c r="P6" i="20"/>
  <c r="AF6" i="20"/>
  <c r="AC25" i="20"/>
  <c r="T25" i="20"/>
  <c r="Q25" i="20"/>
  <c r="AI25" i="20"/>
  <c r="N25" i="20"/>
  <c r="P25" i="20"/>
  <c r="U25" i="20"/>
  <c r="AD25" i="20"/>
  <c r="Z25" i="20"/>
  <c r="M25" i="20"/>
  <c r="W25" i="20"/>
  <c r="S25" i="20"/>
  <c r="AF25" i="20"/>
  <c r="O25" i="20"/>
  <c r="AL25" i="20"/>
  <c r="L25" i="20"/>
  <c r="AK25" i="20"/>
  <c r="AJ25" i="20"/>
  <c r="R25" i="20"/>
  <c r="X25" i="20"/>
  <c r="AA25" i="20"/>
  <c r="AE25" i="20"/>
  <c r="V25" i="20"/>
  <c r="Y25" i="20"/>
  <c r="AH25" i="20"/>
  <c r="AB25" i="20"/>
  <c r="AG25" i="20"/>
  <c r="AI10" i="20"/>
  <c r="V10" i="20"/>
  <c r="S10" i="20"/>
  <c r="R10" i="20"/>
  <c r="Y10" i="20"/>
  <c r="AF10" i="20"/>
  <c r="P10" i="20"/>
  <c r="AG10" i="20"/>
  <c r="L10" i="20"/>
  <c r="AE10" i="20"/>
  <c r="AD10" i="20"/>
  <c r="T10" i="20"/>
  <c r="Z10" i="20"/>
  <c r="M10" i="20"/>
  <c r="AA10" i="20"/>
  <c r="O10" i="20"/>
  <c r="AL10" i="20"/>
  <c r="AJ10" i="20"/>
  <c r="X10" i="20"/>
  <c r="AH10" i="20"/>
  <c r="AK10" i="20"/>
  <c r="Q10" i="20"/>
  <c r="W10" i="20"/>
  <c r="AB10" i="20"/>
  <c r="AC10" i="20"/>
  <c r="U10" i="20"/>
  <c r="N10" i="20"/>
  <c r="AH18" i="20"/>
  <c r="Q18" i="20"/>
  <c r="X18" i="20"/>
  <c r="M18" i="20"/>
  <c r="U18" i="20"/>
  <c r="W18" i="20"/>
  <c r="AI18" i="20"/>
  <c r="R18" i="20"/>
  <c r="AA18" i="20"/>
  <c r="Y18" i="20"/>
  <c r="P18" i="20"/>
  <c r="AC18" i="20"/>
  <c r="N18" i="20"/>
  <c r="AD18" i="20"/>
  <c r="O18" i="20"/>
  <c r="AL18" i="20"/>
  <c r="S18" i="20"/>
  <c r="AJ18" i="20"/>
  <c r="L18" i="20"/>
  <c r="AF18" i="20"/>
  <c r="V18" i="20"/>
  <c r="AG18" i="20"/>
  <c r="AE18" i="20"/>
  <c r="AK18" i="20"/>
  <c r="Z18" i="20"/>
  <c r="AB18" i="20"/>
  <c r="T18" i="20"/>
  <c r="AF23" i="16"/>
  <c r="AO11" i="16"/>
  <c r="P7" i="16"/>
  <c r="Z7" i="16"/>
  <c r="AN7" i="16"/>
  <c r="Y43" i="16"/>
  <c r="AG19" i="16"/>
  <c r="AB19" i="16"/>
  <c r="L25" i="16"/>
  <c r="AD37" i="16"/>
  <c r="W16" i="16"/>
  <c r="AA37" i="16"/>
  <c r="AR25" i="16"/>
  <c r="AF37" i="16"/>
  <c r="AK7" i="16"/>
  <c r="AF7" i="16"/>
  <c r="AM43" i="16"/>
  <c r="AP7" i="16"/>
  <c r="AC7" i="16"/>
  <c r="AA43" i="16"/>
  <c r="V11" i="16"/>
  <c r="AA23" i="16"/>
  <c r="N7" i="16"/>
  <c r="R7" i="16"/>
  <c r="V7" i="16"/>
  <c r="AI7" i="16"/>
  <c r="AG43" i="16"/>
  <c r="AI19" i="16"/>
  <c r="M7" i="16"/>
  <c r="AB33" i="16"/>
  <c r="T7" i="16"/>
  <c r="AD7" i="16"/>
  <c r="O7" i="16"/>
  <c r="AO7" i="16"/>
  <c r="AG7" i="16"/>
  <c r="L43" i="16"/>
  <c r="AJ43" i="16"/>
  <c r="M11" i="16"/>
  <c r="L7" i="16"/>
  <c r="Y7" i="16"/>
  <c r="X7" i="16"/>
  <c r="AM7" i="16"/>
  <c r="AJ7" i="16"/>
  <c r="Q7" i="16"/>
  <c r="AP43" i="16"/>
  <c r="AI43" i="16"/>
  <c r="AN11" i="16"/>
  <c r="AA19" i="16"/>
  <c r="AH25" i="16"/>
  <c r="M19" i="16"/>
  <c r="Z37" i="16"/>
  <c r="T19" i="16"/>
  <c r="AJ25" i="16"/>
  <c r="AF25" i="16"/>
  <c r="T37" i="16"/>
  <c r="Q19" i="16"/>
  <c r="M37" i="16"/>
  <c r="X41" i="16"/>
  <c r="X25" i="16"/>
  <c r="U41" i="16"/>
  <c r="Y37" i="16"/>
  <c r="AQ19" i="16"/>
  <c r="U19" i="16"/>
  <c r="O25" i="16"/>
  <c r="Z25" i="16"/>
  <c r="AC37" i="16"/>
  <c r="AN37" i="16"/>
  <c r="M44" i="16"/>
  <c r="M41" i="16"/>
  <c r="H19" i="20"/>
  <c r="I19" i="20" s="1"/>
  <c r="H23" i="20"/>
  <c r="I23" i="20" s="1"/>
  <c r="H27" i="20"/>
  <c r="I27" i="20" s="1"/>
  <c r="O37" i="16"/>
  <c r="J23" i="20"/>
  <c r="J16" i="20"/>
  <c r="J27" i="20"/>
  <c r="J19" i="20"/>
  <c r="C26" i="20"/>
  <c r="V19" i="16"/>
  <c r="AG44" i="16"/>
  <c r="AH44" i="16"/>
  <c r="AJ44" i="16"/>
  <c r="X28" i="16"/>
  <c r="AR28" i="16"/>
  <c r="O19" i="16"/>
  <c r="AC19" i="16"/>
  <c r="N19" i="16"/>
  <c r="AL19" i="16"/>
  <c r="R19" i="16"/>
  <c r="AR19" i="16"/>
  <c r="Z19" i="16"/>
  <c r="AM19" i="16"/>
  <c r="W19" i="16"/>
  <c r="Z16" i="16"/>
  <c r="T16" i="16"/>
  <c r="Y16" i="16"/>
  <c r="AM44" i="16"/>
  <c r="AB44" i="16"/>
  <c r="T44" i="16"/>
  <c r="X44" i="16"/>
  <c r="S44" i="16"/>
  <c r="AQ44" i="16"/>
  <c r="L44" i="16"/>
  <c r="P44" i="16"/>
  <c r="AK19" i="16"/>
  <c r="X19" i="16"/>
  <c r="AK37" i="16"/>
  <c r="AF16" i="16"/>
  <c r="T10" i="16"/>
  <c r="X40" i="16"/>
  <c r="O40" i="16"/>
  <c r="AQ40" i="16"/>
  <c r="R25" i="16"/>
  <c r="Q25" i="16"/>
  <c r="V25" i="16"/>
  <c r="AC25" i="16"/>
  <c r="Y25" i="16"/>
  <c r="S25" i="16"/>
  <c r="AG25" i="16"/>
  <c r="W25" i="16"/>
  <c r="AQ25" i="16"/>
  <c r="AD25" i="16"/>
  <c r="AE25" i="16"/>
  <c r="U25" i="16"/>
  <c r="M25" i="16"/>
  <c r="U36" i="16"/>
  <c r="AB41" i="16"/>
  <c r="AK41" i="16"/>
  <c r="AQ41" i="16"/>
  <c r="AE41" i="16"/>
  <c r="AA41" i="16"/>
  <c r="X37" i="16"/>
  <c r="Q37" i="16"/>
  <c r="N37" i="16"/>
  <c r="P37" i="16"/>
  <c r="AQ37" i="16"/>
  <c r="U37" i="16"/>
  <c r="AB37" i="16"/>
  <c r="AG37" i="16"/>
  <c r="V37" i="16"/>
  <c r="AI37" i="16"/>
  <c r="AP37" i="16"/>
  <c r="AE37" i="16"/>
  <c r="S37" i="16"/>
  <c r="AA25" i="16"/>
  <c r="AL25" i="16"/>
  <c r="AB25" i="16"/>
  <c r="AM37" i="16"/>
  <c r="W37" i="16"/>
  <c r="AH19" i="16"/>
  <c r="N41" i="16"/>
  <c r="AI44" i="16"/>
  <c r="AC44" i="16"/>
  <c r="X16" i="16"/>
  <c r="AM25" i="16"/>
  <c r="Q10" i="16"/>
  <c r="Y19" i="16"/>
  <c r="AO19" i="16"/>
  <c r="AL37" i="16"/>
  <c r="R10" i="16"/>
  <c r="AF19" i="16"/>
  <c r="AP25" i="16"/>
  <c r="T25" i="16"/>
  <c r="AO25" i="16"/>
  <c r="AN25" i="16"/>
  <c r="N25" i="16"/>
  <c r="AK25" i="16"/>
  <c r="L40" i="16"/>
  <c r="AE10" i="16"/>
  <c r="P19" i="16"/>
  <c r="AJ37" i="16"/>
  <c r="L37" i="16"/>
  <c r="AH37" i="16"/>
  <c r="W21" i="16"/>
  <c r="AM41" i="16"/>
  <c r="V44" i="16"/>
  <c r="AN16" i="16"/>
  <c r="S16" i="16"/>
  <c r="AF10" i="16"/>
  <c r="L10" i="16"/>
  <c r="AA40" i="16"/>
  <c r="M40" i="16"/>
  <c r="AE40" i="16"/>
  <c r="V40" i="16"/>
  <c r="AA10" i="16"/>
  <c r="AH10" i="16"/>
  <c r="AC21" i="16"/>
  <c r="AI28" i="16"/>
  <c r="AC10" i="16"/>
  <c r="AJ10" i="16"/>
  <c r="AP40" i="16"/>
  <c r="R40" i="16"/>
  <c r="T40" i="16"/>
  <c r="P40" i="16"/>
  <c r="Q21" i="16"/>
  <c r="AB10" i="16"/>
  <c r="S10" i="16"/>
  <c r="O10" i="16"/>
  <c r="AC40" i="16"/>
  <c r="AO40" i="16"/>
  <c r="AG40" i="16"/>
  <c r="AD28" i="16"/>
  <c r="T32" i="16"/>
  <c r="M28" i="16"/>
  <c r="AO32" i="16"/>
  <c r="AJ32" i="16"/>
  <c r="AL17" i="16"/>
  <c r="AN10" i="16"/>
  <c r="AA21" i="16"/>
  <c r="Z21" i="16"/>
  <c r="AC28" i="16"/>
  <c r="AP21" i="16"/>
  <c r="AG21" i="16"/>
  <c r="N43" i="16"/>
  <c r="Y11" i="16"/>
  <c r="T23" i="16"/>
  <c r="AK11" i="16"/>
  <c r="W33" i="16"/>
  <c r="L23" i="16"/>
  <c r="AI10" i="16"/>
  <c r="AG10" i="16"/>
  <c r="AK10" i="16"/>
  <c r="W40" i="16"/>
  <c r="AF40" i="16"/>
  <c r="U40" i="16"/>
  <c r="AJ40" i="16"/>
  <c r="AI40" i="16"/>
  <c r="Y40" i="16"/>
  <c r="N40" i="16"/>
  <c r="AK43" i="16"/>
  <c r="W43" i="16"/>
  <c r="AL40" i="16"/>
  <c r="AQ10" i="16"/>
  <c r="AD10" i="16"/>
  <c r="AP10" i="16"/>
  <c r="AO21" i="16"/>
  <c r="S21" i="16"/>
  <c r="AF28" i="16"/>
  <c r="AK28" i="16"/>
  <c r="AA11" i="16"/>
  <c r="Q11" i="16"/>
  <c r="AM11" i="16"/>
  <c r="W32" i="16"/>
  <c r="AC32" i="16"/>
  <c r="Z28" i="16"/>
  <c r="P23" i="16"/>
  <c r="U10" i="16"/>
  <c r="AL10" i="16"/>
  <c r="N10" i="16"/>
  <c r="P10" i="16"/>
  <c r="X10" i="16"/>
  <c r="Q40" i="16"/>
  <c r="AD40" i="16"/>
  <c r="AH40" i="16"/>
  <c r="AK40" i="16"/>
  <c r="AN40" i="16"/>
  <c r="AB40" i="16"/>
  <c r="Z40" i="16"/>
  <c r="AM40" i="16"/>
  <c r="AE43" i="16"/>
  <c r="M43" i="16"/>
  <c r="AM10" i="16"/>
  <c r="Z10" i="16"/>
  <c r="AR21" i="16"/>
  <c r="X21" i="16"/>
  <c r="AQ21" i="16"/>
  <c r="O28" i="16"/>
  <c r="AB28" i="16"/>
  <c r="AP11" i="16"/>
  <c r="T11" i="16"/>
  <c r="Q33" i="16"/>
  <c r="AI32" i="16"/>
  <c r="AJ23" i="16"/>
  <c r="AN33" i="16"/>
  <c r="AH11" i="16"/>
  <c r="AB11" i="16"/>
  <c r="AR11" i="16"/>
  <c r="L33" i="16"/>
  <c r="Y33" i="16"/>
  <c r="R33" i="16"/>
  <c r="M33" i="16"/>
  <c r="O33" i="16"/>
  <c r="AC11" i="16"/>
  <c r="Z11" i="16"/>
  <c r="P11" i="16"/>
  <c r="AA33" i="16"/>
  <c r="V33" i="16"/>
  <c r="AM33" i="16"/>
  <c r="AM23" i="16"/>
  <c r="AO23" i="16"/>
  <c r="Y21" i="16"/>
  <c r="AB21" i="16"/>
  <c r="AJ21" i="16"/>
  <c r="AK21" i="16"/>
  <c r="O21" i="16"/>
  <c r="AN21" i="16"/>
  <c r="AH21" i="16"/>
  <c r="P21" i="16"/>
  <c r="R21" i="16"/>
  <c r="AM21" i="16"/>
  <c r="AL21" i="16"/>
  <c r="V10" i="16"/>
  <c r="AR10" i="16"/>
  <c r="M10" i="16"/>
  <c r="W10" i="16"/>
  <c r="AO10" i="16"/>
  <c r="S40" i="16"/>
  <c r="R28" i="16"/>
  <c r="AJ28" i="16"/>
  <c r="S28" i="16"/>
  <c r="AA28" i="16"/>
  <c r="AN28" i="16"/>
  <c r="P28" i="16"/>
  <c r="N28" i="16"/>
  <c r="Q28" i="16"/>
  <c r="AH28" i="16"/>
  <c r="AL28" i="16"/>
  <c r="V28" i="16"/>
  <c r="T28" i="16"/>
  <c r="W28" i="16"/>
  <c r="Y28" i="16"/>
  <c r="AQ28" i="16"/>
  <c r="L28" i="16"/>
  <c r="U28" i="16"/>
  <c r="AG28" i="16"/>
  <c r="O32" i="16"/>
  <c r="AH32" i="16"/>
  <c r="L32" i="16"/>
  <c r="AQ32" i="16"/>
  <c r="AM32" i="16"/>
  <c r="S32" i="16"/>
  <c r="AE32" i="16"/>
  <c r="AD32" i="16"/>
  <c r="AL32" i="16"/>
  <c r="R32" i="16"/>
  <c r="N32" i="16"/>
  <c r="AK32" i="16"/>
  <c r="U32" i="16"/>
  <c r="M32" i="16"/>
  <c r="AP32" i="16"/>
  <c r="AA32" i="16"/>
  <c r="Z32" i="16"/>
  <c r="AG32" i="16"/>
  <c r="V18" i="16"/>
  <c r="Y18" i="16"/>
  <c r="Y17" i="16"/>
  <c r="W17" i="16"/>
  <c r="T24" i="16"/>
  <c r="W24" i="16"/>
  <c r="AD19" i="16"/>
  <c r="AJ19" i="16"/>
  <c r="AP19" i="16"/>
  <c r="S19" i="16"/>
  <c r="V16" i="16"/>
  <c r="AH16" i="16"/>
  <c r="AO16" i="16"/>
  <c r="N16" i="16"/>
  <c r="R16" i="16"/>
  <c r="AL16" i="16"/>
  <c r="U16" i="16"/>
  <c r="O16" i="16"/>
  <c r="AP16" i="16"/>
  <c r="AK16" i="16"/>
  <c r="M16" i="16"/>
  <c r="L16" i="16"/>
  <c r="AJ16" i="16"/>
  <c r="AD16" i="16"/>
  <c r="AR16" i="16"/>
  <c r="AG16" i="16"/>
  <c r="AC16" i="16"/>
  <c r="AM16" i="16"/>
  <c r="AI16" i="16"/>
  <c r="AL41" i="16"/>
  <c r="Q41" i="16"/>
  <c r="P41" i="16"/>
  <c r="AG41" i="16"/>
  <c r="O41" i="16"/>
  <c r="Z41" i="16"/>
  <c r="AH41" i="16"/>
  <c r="S41" i="16"/>
  <c r="AC41" i="16"/>
  <c r="AP41" i="16"/>
  <c r="R41" i="16"/>
  <c r="AN44" i="16"/>
  <c r="AD44" i="16"/>
  <c r="AO44" i="16"/>
  <c r="Q44" i="16"/>
  <c r="AL44" i="16"/>
  <c r="AK44" i="16"/>
  <c r="U44" i="16"/>
  <c r="R44" i="16"/>
  <c r="AA44" i="16"/>
  <c r="N44" i="16"/>
  <c r="AE44" i="16"/>
  <c r="Z44" i="16"/>
  <c r="O44" i="16"/>
  <c r="AF44" i="16"/>
  <c r="W44" i="16"/>
  <c r="R37" i="16"/>
  <c r="L41" i="16"/>
  <c r="AQ16" i="16"/>
  <c r="AA16" i="16"/>
  <c r="Q16" i="16"/>
  <c r="AB16" i="16"/>
  <c r="AE28" i="16"/>
  <c r="W41" i="16"/>
  <c r="Q32" i="16"/>
  <c r="AR32" i="16"/>
  <c r="M24" i="16"/>
  <c r="AG24" i="16"/>
  <c r="P16" i="16"/>
  <c r="AE16" i="16"/>
  <c r="X32" i="16"/>
  <c r="AP28" i="16"/>
  <c r="P32" i="16"/>
  <c r="AF32" i="16"/>
  <c r="AN32" i="16"/>
  <c r="AB32" i="16"/>
  <c r="V32" i="16"/>
  <c r="AO28" i="16"/>
  <c r="BS21" i="19"/>
  <c r="BS49" i="19" s="1"/>
  <c r="BS50" i="19" s="1"/>
  <c r="BO49" i="19"/>
  <c r="AR20" i="16"/>
  <c r="DJ5" i="16"/>
  <c r="DL5" i="16" s="1"/>
  <c r="Y45" i="16"/>
  <c r="U39" i="16"/>
  <c r="AB7" i="16"/>
  <c r="AC12" i="16"/>
  <c r="U20" i="16"/>
  <c r="AQ7" i="16"/>
  <c r="AH7" i="16"/>
  <c r="U7" i="16"/>
  <c r="AL7" i="16"/>
  <c r="AA7" i="16"/>
  <c r="S7" i="16"/>
  <c r="R43" i="16"/>
  <c r="U43" i="16"/>
  <c r="T43" i="16"/>
  <c r="S43" i="16"/>
  <c r="P43" i="16"/>
  <c r="AB43" i="16"/>
  <c r="AQ43" i="16"/>
  <c r="AC43" i="16"/>
  <c r="AF43" i="16"/>
  <c r="AL43" i="16"/>
  <c r="AE7" i="16"/>
  <c r="AL12" i="16"/>
  <c r="AD43" i="16"/>
  <c r="AC39" i="16"/>
  <c r="R8" i="16"/>
  <c r="L11" i="16"/>
  <c r="Z33" i="16"/>
  <c r="X11" i="16"/>
  <c r="S11" i="16"/>
  <c r="AF11" i="16"/>
  <c r="AL11" i="16"/>
  <c r="N11" i="16"/>
  <c r="U11" i="16"/>
  <c r="W11" i="16"/>
  <c r="AG11" i="16"/>
  <c r="AC33" i="16"/>
  <c r="T33" i="16"/>
  <c r="X33" i="16"/>
  <c r="AI33" i="16"/>
  <c r="AJ33" i="16"/>
  <c r="AK33" i="16"/>
  <c r="AL33" i="16"/>
  <c r="AP33" i="16"/>
  <c r="S23" i="16"/>
  <c r="AK23" i="16"/>
  <c r="N23" i="16"/>
  <c r="AQ20" i="16"/>
  <c r="O45" i="16"/>
  <c r="Z43" i="16"/>
  <c r="AH43" i="16"/>
  <c r="Q43" i="16"/>
  <c r="AN43" i="16"/>
  <c r="AO43" i="16"/>
  <c r="V43" i="16"/>
  <c r="O43" i="16"/>
  <c r="X45" i="16"/>
  <c r="X43" i="16"/>
  <c r="AQ33" i="16"/>
  <c r="AJ11" i="16"/>
  <c r="R11" i="16"/>
  <c r="AE11" i="16"/>
  <c r="AI11" i="16"/>
  <c r="O11" i="16"/>
  <c r="AQ11" i="16"/>
  <c r="AD11" i="16"/>
  <c r="U33" i="16"/>
  <c r="AO33" i="16"/>
  <c r="S33" i="16"/>
  <c r="AH33" i="16"/>
  <c r="AD33" i="16"/>
  <c r="P33" i="16"/>
  <c r="AE33" i="16"/>
  <c r="AF33" i="16"/>
  <c r="AR33" i="16"/>
  <c r="M23" i="16"/>
  <c r="AI23" i="16"/>
  <c r="AN14" i="16"/>
  <c r="H27" i="17"/>
  <c r="I27" i="17" s="1"/>
  <c r="H23" i="17"/>
  <c r="I23" i="17" s="1"/>
  <c r="J23" i="17"/>
  <c r="J27" i="17"/>
  <c r="AI12" i="16"/>
  <c r="AJ12" i="16"/>
  <c r="R12" i="16"/>
  <c r="AH12" i="16"/>
  <c r="AA12" i="16"/>
  <c r="S12" i="16"/>
  <c r="Z12" i="16"/>
  <c r="AQ12" i="16"/>
  <c r="M12" i="16"/>
  <c r="W12" i="16"/>
  <c r="V12" i="16"/>
  <c r="T12" i="16"/>
  <c r="Q12" i="16"/>
  <c r="AG12" i="16"/>
  <c r="AP12" i="16"/>
  <c r="AD12" i="16"/>
  <c r="AK8" i="16"/>
  <c r="M8" i="16"/>
  <c r="U8" i="16"/>
  <c r="O8" i="16"/>
  <c r="N8" i="16"/>
  <c r="AN8" i="16"/>
  <c r="AM8" i="16"/>
  <c r="Z8" i="16"/>
  <c r="AL8" i="16"/>
  <c r="AI8" i="16"/>
  <c r="AH8" i="16"/>
  <c r="AG8" i="16"/>
  <c r="AA8" i="16"/>
  <c r="X8" i="16"/>
  <c r="AD8" i="16"/>
  <c r="AO8" i="16"/>
  <c r="AC8" i="16"/>
  <c r="V8" i="16"/>
  <c r="L8" i="16"/>
  <c r="AP8" i="16"/>
  <c r="Y8" i="16"/>
  <c r="AJ8" i="16"/>
  <c r="AF13" i="16"/>
  <c r="AB13" i="16"/>
  <c r="U13" i="16"/>
  <c r="AR13" i="16"/>
  <c r="S13" i="16"/>
  <c r="V13" i="16"/>
  <c r="M13" i="16"/>
  <c r="Q13" i="16"/>
  <c r="Z13" i="16"/>
  <c r="AE13" i="16"/>
  <c r="AQ13" i="16"/>
  <c r="T13" i="16"/>
  <c r="W13" i="16"/>
  <c r="AN13" i="16"/>
  <c r="AC13" i="16"/>
  <c r="N13" i="16"/>
  <c r="Y13" i="16"/>
  <c r="AD13" i="16"/>
  <c r="L13" i="16"/>
  <c r="AK13" i="16"/>
  <c r="AP13" i="16"/>
  <c r="AH13" i="16"/>
  <c r="AG13" i="16"/>
  <c r="AO13" i="16"/>
  <c r="AM13" i="16"/>
  <c r="AR26" i="16"/>
  <c r="AA26" i="16"/>
  <c r="AO26" i="16"/>
  <c r="T26" i="16"/>
  <c r="AI26" i="16"/>
  <c r="P22" i="16"/>
  <c r="AJ22" i="16"/>
  <c r="AI22" i="16"/>
  <c r="L22" i="16"/>
  <c r="AK22" i="16"/>
  <c r="O22" i="16"/>
  <c r="R22" i="16"/>
  <c r="AA22" i="16"/>
  <c r="Y22" i="16"/>
  <c r="AF22" i="16"/>
  <c r="AR22" i="16"/>
  <c r="Z22" i="16"/>
  <c r="AB22" i="16"/>
  <c r="AB12" i="16"/>
  <c r="T45" i="16"/>
  <c r="AH39" i="16"/>
  <c r="W8" i="16"/>
  <c r="AA13" i="16"/>
  <c r="AI13" i="16"/>
  <c r="P8" i="16"/>
  <c r="S8" i="16"/>
  <c r="AB8" i="16"/>
  <c r="X22" i="16"/>
  <c r="AC22" i="16"/>
  <c r="S26" i="16"/>
  <c r="M20" i="16"/>
  <c r="AG20" i="16"/>
  <c r="AO20" i="16"/>
  <c r="Z20" i="16"/>
  <c r="X20" i="16"/>
  <c r="AN20" i="16"/>
  <c r="AJ20" i="16"/>
  <c r="V20" i="16"/>
  <c r="AI20" i="16"/>
  <c r="P20" i="16"/>
  <c r="S20" i="16"/>
  <c r="W20" i="16"/>
  <c r="O20" i="16"/>
  <c r="AL20" i="16"/>
  <c r="AD20" i="16"/>
  <c r="Y20" i="16"/>
  <c r="AA20" i="16"/>
  <c r="R20" i="16"/>
  <c r="V39" i="16"/>
  <c r="AG39" i="16"/>
  <c r="X39" i="16"/>
  <c r="O39" i="16"/>
  <c r="AL39" i="16"/>
  <c r="P39" i="16"/>
  <c r="AQ39" i="16"/>
  <c r="AN39" i="16"/>
  <c r="AD39" i="16"/>
  <c r="M39" i="16"/>
  <c r="Q39" i="16"/>
  <c r="AO39" i="16"/>
  <c r="AJ39" i="16"/>
  <c r="W39" i="16"/>
  <c r="N39" i="16"/>
  <c r="AE39" i="16"/>
  <c r="AM39" i="16"/>
  <c r="AF39" i="16"/>
  <c r="AA39" i="16"/>
  <c r="Z39" i="16"/>
  <c r="L39" i="16"/>
  <c r="Y39" i="16"/>
  <c r="R39" i="16"/>
  <c r="AI39" i="16"/>
  <c r="AE20" i="16"/>
  <c r="AM20" i="16"/>
  <c r="N20" i="16"/>
  <c r="N12" i="16"/>
  <c r="AB39" i="16"/>
  <c r="AO12" i="16"/>
  <c r="X12" i="16"/>
  <c r="AC20" i="16"/>
  <c r="L20" i="16"/>
  <c r="AK20" i="16"/>
  <c r="AP20" i="16"/>
  <c r="L12" i="16"/>
  <c r="AE12" i="16"/>
  <c r="AC45" i="16"/>
  <c r="M45" i="16"/>
  <c r="AE45" i="16"/>
  <c r="P12" i="16"/>
  <c r="P13" i="16"/>
  <c r="AL13" i="16"/>
  <c r="S39" i="16"/>
  <c r="AF8" i="16"/>
  <c r="T8" i="16"/>
  <c r="R13" i="16"/>
  <c r="AP26" i="16"/>
  <c r="AI45" i="16"/>
  <c r="AL45" i="16"/>
  <c r="AP45" i="16"/>
  <c r="N45" i="16"/>
  <c r="AQ45" i="16"/>
  <c r="AO45" i="16"/>
  <c r="R45" i="16"/>
  <c r="AD45" i="16"/>
  <c r="AF45" i="16"/>
  <c r="AG45" i="16"/>
  <c r="AJ45" i="16"/>
  <c r="Q45" i="16"/>
  <c r="V45" i="16"/>
  <c r="P45" i="16"/>
  <c r="AH45" i="16"/>
  <c r="AN45" i="16"/>
  <c r="AR14" i="16"/>
  <c r="W14" i="16"/>
  <c r="X14" i="16"/>
  <c r="Z14" i="16"/>
  <c r="AL14" i="16"/>
  <c r="Q14" i="16"/>
  <c r="P14" i="16"/>
  <c r="AF14" i="16"/>
  <c r="AK12" i="16"/>
  <c r="AN12" i="16"/>
  <c r="AF20" i="16"/>
  <c r="AH20" i="16"/>
  <c r="U12" i="16"/>
  <c r="Y12" i="16"/>
  <c r="AR12" i="16"/>
  <c r="Z45" i="16"/>
  <c r="AK45" i="16"/>
  <c r="Q20" i="16"/>
  <c r="O12" i="16"/>
  <c r="AF12" i="16"/>
  <c r="AA45" i="16"/>
  <c r="AB45" i="16"/>
  <c r="S45" i="16"/>
  <c r="AB20" i="16"/>
  <c r="X13" i="16"/>
  <c r="O13" i="16"/>
  <c r="AK39" i="16"/>
  <c r="AP39" i="16"/>
  <c r="AE8" i="16"/>
  <c r="Q8" i="16"/>
  <c r="V22" i="16"/>
  <c r="N33" i="16"/>
  <c r="H21" i="17"/>
  <c r="I21" i="17" s="1"/>
  <c r="H19" i="17"/>
  <c r="I19" i="17" s="1"/>
  <c r="C21" i="17"/>
  <c r="J21" i="17" s="1"/>
  <c r="J20" i="17"/>
  <c r="J19" i="17"/>
  <c r="J13" i="17"/>
  <c r="T41" i="16"/>
  <c r="O23" i="16"/>
  <c r="U23" i="16"/>
  <c r="AH23" i="16"/>
  <c r="AP23" i="16"/>
  <c r="AR23" i="16"/>
  <c r="AG23" i="16"/>
  <c r="Z23" i="16"/>
  <c r="AN23" i="16"/>
  <c r="AL23" i="16"/>
  <c r="Y41" i="16"/>
  <c r="V41" i="16"/>
  <c r="AQ23" i="16"/>
  <c r="AE23" i="16"/>
  <c r="Y23" i="16"/>
  <c r="AD23" i="16"/>
  <c r="AB23" i="16"/>
  <c r="AN41" i="16"/>
  <c r="AO41" i="16"/>
  <c r="AD41" i="16"/>
  <c r="AF41" i="16"/>
  <c r="Y44" i="16"/>
  <c r="AF21" i="16"/>
  <c r="AD17" i="16"/>
  <c r="AP17" i="16"/>
  <c r="AA24" i="16"/>
  <c r="X24" i="16"/>
  <c r="Q24" i="16"/>
  <c r="AJ41" i="16"/>
  <c r="AI41" i="16"/>
  <c r="AM28" i="16"/>
  <c r="AI21" i="16"/>
  <c r="AG36" i="16"/>
  <c r="AP35" i="16"/>
  <c r="Y24" i="16"/>
  <c r="AD18" i="16"/>
  <c r="M21" i="16"/>
  <c r="AA17" i="16"/>
  <c r="AF17" i="16"/>
  <c r="O24" i="16"/>
  <c r="AQ36" i="16"/>
  <c r="AH24" i="16"/>
  <c r="U24" i="16"/>
  <c r="M18" i="16"/>
  <c r="T21" i="16"/>
  <c r="Z17" i="16"/>
  <c r="AK36" i="16"/>
  <c r="AN24" i="16"/>
  <c r="S36" i="16"/>
  <c r="AD35" i="16"/>
  <c r="P24" i="16"/>
  <c r="AC35" i="16"/>
  <c r="O35" i="16"/>
  <c r="AG18" i="16"/>
  <c r="Q18" i="16"/>
  <c r="L21" i="16"/>
  <c r="Q17" i="16"/>
  <c r="AC17" i="16"/>
  <c r="AR17" i="16"/>
  <c r="AH17" i="16"/>
  <c r="Z36" i="16"/>
  <c r="AO36" i="16"/>
  <c r="AP36" i="16"/>
  <c r="R24" i="16"/>
  <c r="S24" i="16"/>
  <c r="AP24" i="16"/>
  <c r="AI36" i="16"/>
  <c r="AI24" i="16"/>
  <c r="AI35" i="16"/>
  <c r="AD24" i="16"/>
  <c r="V24" i="16"/>
  <c r="Z24" i="16"/>
  <c r="U35" i="16"/>
  <c r="AF18" i="16"/>
  <c r="AQ18" i="16"/>
  <c r="AQ24" i="16"/>
  <c r="V35" i="16"/>
  <c r="Z18" i="16"/>
  <c r="AH18" i="16"/>
  <c r="AD21" i="16"/>
  <c r="AI17" i="16"/>
  <c r="AG17" i="16"/>
  <c r="AQ17" i="16"/>
  <c r="R17" i="16"/>
  <c r="AB24" i="16"/>
  <c r="L24" i="16"/>
  <c r="AR24" i="16"/>
  <c r="N24" i="16"/>
  <c r="AF24" i="16"/>
  <c r="AJ24" i="16"/>
  <c r="AO24" i="16"/>
  <c r="AJ35" i="16"/>
  <c r="S35" i="16"/>
  <c r="AL24" i="16"/>
  <c r="AM24" i="16"/>
  <c r="AR18" i="16"/>
  <c r="L35" i="16"/>
  <c r="AO18" i="16"/>
  <c r="AA18" i="16"/>
  <c r="W23" i="16"/>
  <c r="M14" i="16"/>
  <c r="AL26" i="16"/>
  <c r="N14" i="16"/>
  <c r="AM26" i="16"/>
  <c r="AG14" i="16"/>
  <c r="AN26" i="16"/>
  <c r="M26" i="16"/>
  <c r="AH26" i="16"/>
  <c r="N26" i="16"/>
  <c r="W6" i="16"/>
  <c r="AC6" i="16"/>
  <c r="AQ6" i="16"/>
  <c r="O6" i="16"/>
  <c r="R6" i="16"/>
  <c r="Y6" i="16"/>
  <c r="AL6" i="16"/>
  <c r="AJ6" i="16"/>
  <c r="AI6" i="16"/>
  <c r="AB6" i="16"/>
  <c r="AN6" i="16"/>
  <c r="AE6" i="16"/>
  <c r="M6" i="16"/>
  <c r="Q6" i="16"/>
  <c r="U6" i="16"/>
  <c r="AF6" i="16"/>
  <c r="T6" i="16"/>
  <c r="S6" i="16"/>
  <c r="L6" i="16"/>
  <c r="AO6" i="16"/>
  <c r="AD6" i="16"/>
  <c r="X6" i="16"/>
  <c r="Z6" i="16"/>
  <c r="AG6" i="16"/>
  <c r="AP6" i="16"/>
  <c r="N6" i="16"/>
  <c r="AM6" i="16"/>
  <c r="AK6" i="16"/>
  <c r="P6" i="16"/>
  <c r="V6" i="16"/>
  <c r="AA6" i="16"/>
  <c r="AH6" i="16"/>
  <c r="AL36" i="16"/>
  <c r="T36" i="16"/>
  <c r="AC36" i="16"/>
  <c r="AH36" i="16"/>
  <c r="L36" i="16"/>
  <c r="AF36" i="16"/>
  <c r="Q35" i="16"/>
  <c r="AH14" i="16"/>
  <c r="AB14" i="16"/>
  <c r="AM14" i="16"/>
  <c r="AJ26" i="16"/>
  <c r="R26" i="16"/>
  <c r="Z26" i="16"/>
  <c r="Y36" i="16"/>
  <c r="Y35" i="16"/>
  <c r="AE35" i="16"/>
  <c r="W26" i="16"/>
  <c r="AG26" i="16"/>
  <c r="S14" i="16"/>
  <c r="L14" i="16"/>
  <c r="M35" i="16"/>
  <c r="AO35" i="16"/>
  <c r="AP14" i="16"/>
  <c r="AI14" i="16"/>
  <c r="Y27" i="16"/>
  <c r="V27" i="16"/>
  <c r="AK27" i="16"/>
  <c r="AP27" i="16"/>
  <c r="Q27" i="16"/>
  <c r="AN27" i="16"/>
  <c r="AM27" i="16"/>
  <c r="P27" i="16"/>
  <c r="AQ27" i="16"/>
  <c r="AH27" i="16"/>
  <c r="L27" i="16"/>
  <c r="S27" i="16"/>
  <c r="AE27" i="16"/>
  <c r="Z27" i="16"/>
  <c r="X27" i="16"/>
  <c r="AF27" i="16"/>
  <c r="AB27" i="16"/>
  <c r="AD27" i="16"/>
  <c r="R27" i="16"/>
  <c r="AL27" i="16"/>
  <c r="M27" i="16"/>
  <c r="AR27" i="16"/>
  <c r="AA27" i="16"/>
  <c r="T27" i="16"/>
  <c r="O27" i="16"/>
  <c r="U27" i="16"/>
  <c r="AI27" i="16"/>
  <c r="AJ27" i="16"/>
  <c r="AC27" i="16"/>
  <c r="AO27" i="16"/>
  <c r="W27" i="16"/>
  <c r="AG27" i="16"/>
  <c r="N27" i="16"/>
  <c r="AC23" i="16"/>
  <c r="R23" i="16"/>
  <c r="V23" i="16"/>
  <c r="Q23" i="16"/>
  <c r="AE31" i="16"/>
  <c r="M31" i="16"/>
  <c r="AK31" i="16"/>
  <c r="P31" i="16"/>
  <c r="W31" i="16"/>
  <c r="AG31" i="16"/>
  <c r="X31" i="16"/>
  <c r="AO31" i="16"/>
  <c r="AB31" i="16"/>
  <c r="AJ31" i="16"/>
  <c r="AC31" i="16"/>
  <c r="R31" i="16"/>
  <c r="Q31" i="16"/>
  <c r="AH31" i="16"/>
  <c r="AI31" i="16"/>
  <c r="AA31" i="16"/>
  <c r="AQ31" i="16"/>
  <c r="N31" i="16"/>
  <c r="Y31" i="16"/>
  <c r="AL31" i="16"/>
  <c r="U31" i="16"/>
  <c r="AR31" i="16"/>
  <c r="AM31" i="16"/>
  <c r="AN31" i="16"/>
  <c r="O31" i="16"/>
  <c r="T31" i="16"/>
  <c r="L31" i="16"/>
  <c r="V31" i="16"/>
  <c r="AF31" i="16"/>
  <c r="S31" i="16"/>
  <c r="AD31" i="16"/>
  <c r="AP31" i="16"/>
  <c r="Z31" i="16"/>
  <c r="AQ46" i="16"/>
  <c r="AP46" i="16"/>
  <c r="Q46" i="16"/>
  <c r="R46" i="16"/>
  <c r="AM46" i="16"/>
  <c r="AL46" i="16"/>
  <c r="AI46" i="16"/>
  <c r="Y46" i="16"/>
  <c r="AO46" i="16"/>
  <c r="AD46" i="16"/>
  <c r="AN46" i="16"/>
  <c r="AA46" i="16"/>
  <c r="Z46" i="16"/>
  <c r="AF46" i="16"/>
  <c r="W46" i="16"/>
  <c r="V46" i="16"/>
  <c r="AH46" i="16"/>
  <c r="U46" i="16"/>
  <c r="AJ46" i="16"/>
  <c r="X46" i="16"/>
  <c r="P46" i="16"/>
  <c r="AB46" i="16"/>
  <c r="M46" i="16"/>
  <c r="N46" i="16"/>
  <c r="AE46" i="16"/>
  <c r="S46" i="16"/>
  <c r="L46" i="16"/>
  <c r="AK46" i="16"/>
  <c r="AG46" i="16"/>
  <c r="AC46" i="16"/>
  <c r="O46" i="16"/>
  <c r="T46" i="16"/>
  <c r="AP15" i="16"/>
  <c r="S15" i="16"/>
  <c r="R15" i="16"/>
  <c r="AM15" i="16"/>
  <c r="AA15" i="16"/>
  <c r="AQ15" i="16"/>
  <c r="AJ15" i="16"/>
  <c r="AI15" i="16"/>
  <c r="AE15" i="16"/>
  <c r="U15" i="16"/>
  <c r="L15" i="16"/>
  <c r="M15" i="16"/>
  <c r="AN15" i="16"/>
  <c r="AD15" i="16"/>
  <c r="X15" i="16"/>
  <c r="V15" i="16"/>
  <c r="W15" i="16"/>
  <c r="AK15" i="16"/>
  <c r="N15" i="16"/>
  <c r="P15" i="16"/>
  <c r="AO15" i="16"/>
  <c r="AH15" i="16"/>
  <c r="O15" i="16"/>
  <c r="AF15" i="16"/>
  <c r="AC15" i="16"/>
  <c r="Q15" i="16"/>
  <c r="T15" i="16"/>
  <c r="AR15" i="16"/>
  <c r="Y15" i="16"/>
  <c r="AL15" i="16"/>
  <c r="Z15" i="16"/>
  <c r="AG15" i="16"/>
  <c r="AB15" i="16"/>
  <c r="W36" i="16"/>
  <c r="X36" i="16"/>
  <c r="AN36" i="16"/>
  <c r="AB36" i="16"/>
  <c r="AA36" i="16"/>
  <c r="R36" i="16"/>
  <c r="AQ35" i="16"/>
  <c r="T35" i="16"/>
  <c r="Z35" i="16"/>
  <c r="W35" i="16"/>
  <c r="AD14" i="16"/>
  <c r="V14" i="16"/>
  <c r="V26" i="16"/>
  <c r="AD26" i="16"/>
  <c r="U26" i="16"/>
  <c r="Q36" i="16"/>
  <c r="AN35" i="16"/>
  <c r="AH35" i="16"/>
  <c r="AE14" i="16"/>
  <c r="AK26" i="16"/>
  <c r="L26" i="16"/>
  <c r="AF35" i="16"/>
  <c r="AA35" i="16"/>
  <c r="AC26" i="16"/>
  <c r="X26" i="16"/>
  <c r="AG35" i="16"/>
  <c r="AC14" i="16"/>
  <c r="V21" i="16"/>
  <c r="N21" i="16"/>
  <c r="AE21" i="16"/>
  <c r="AQ30" i="16"/>
  <c r="L30" i="16"/>
  <c r="U30" i="16"/>
  <c r="AD30" i="16"/>
  <c r="AG30" i="16"/>
  <c r="Q30" i="16"/>
  <c r="AA30" i="16"/>
  <c r="AP30" i="16"/>
  <c r="AL30" i="16"/>
  <c r="AF30" i="16"/>
  <c r="AM30" i="16"/>
  <c r="AI30" i="16"/>
  <c r="AR30" i="16"/>
  <c r="W30" i="16"/>
  <c r="AJ30" i="16"/>
  <c r="O30" i="16"/>
  <c r="N30" i="16"/>
  <c r="Y30" i="16"/>
  <c r="Z30" i="16"/>
  <c r="AC30" i="16"/>
  <c r="S30" i="16"/>
  <c r="AB30" i="16"/>
  <c r="P30" i="16"/>
  <c r="AE30" i="16"/>
  <c r="AH30" i="16"/>
  <c r="AO30" i="16"/>
  <c r="AK30" i="16"/>
  <c r="M30" i="16"/>
  <c r="V30" i="16"/>
  <c r="X30" i="16"/>
  <c r="T30" i="16"/>
  <c r="R30" i="16"/>
  <c r="AN30" i="16"/>
  <c r="S18" i="16"/>
  <c r="AB18" i="16"/>
  <c r="T18" i="16"/>
  <c r="AL18" i="16"/>
  <c r="AI18" i="16"/>
  <c r="P18" i="16"/>
  <c r="O18" i="16"/>
  <c r="AN18" i="16"/>
  <c r="N18" i="16"/>
  <c r="X18" i="16"/>
  <c r="AK18" i="16"/>
  <c r="U18" i="16"/>
  <c r="AP18" i="16"/>
  <c r="AM18" i="16"/>
  <c r="AE18" i="16"/>
  <c r="L18" i="16"/>
  <c r="R18" i="16"/>
  <c r="AJ18" i="16"/>
  <c r="AC18" i="16"/>
  <c r="W18" i="16"/>
  <c r="AM17" i="16"/>
  <c r="AK17" i="16"/>
  <c r="O17" i="16"/>
  <c r="AJ17" i="16"/>
  <c r="N17" i="16"/>
  <c r="P17" i="16"/>
  <c r="AE17" i="16"/>
  <c r="S17" i="16"/>
  <c r="AN17" i="16"/>
  <c r="U17" i="16"/>
  <c r="AO17" i="16"/>
  <c r="AB17" i="16"/>
  <c r="T17" i="16"/>
  <c r="M17" i="16"/>
  <c r="L17" i="16"/>
  <c r="X17" i="16"/>
  <c r="AK24" i="16"/>
  <c r="AC24" i="16"/>
  <c r="AE24" i="16"/>
  <c r="AK29" i="16"/>
  <c r="AB29" i="16"/>
  <c r="AE29" i="16"/>
  <c r="AJ29" i="16"/>
  <c r="AM29" i="16"/>
  <c r="AP29" i="16"/>
  <c r="AA29" i="16"/>
  <c r="AG29" i="16"/>
  <c r="R29" i="16"/>
  <c r="AR29" i="16"/>
  <c r="AF29" i="16"/>
  <c r="V29" i="16"/>
  <c r="AI29" i="16"/>
  <c r="AQ29" i="16"/>
  <c r="U29" i="16"/>
  <c r="O29" i="16"/>
  <c r="N29" i="16"/>
  <c r="L29" i="16"/>
  <c r="AC29" i="16"/>
  <c r="T29" i="16"/>
  <c r="W29" i="16"/>
  <c r="AL29" i="16"/>
  <c r="X29" i="16"/>
  <c r="S29" i="16"/>
  <c r="Z29" i="16"/>
  <c r="AD29" i="16"/>
  <c r="AO29" i="16"/>
  <c r="AN29" i="16"/>
  <c r="P29" i="16"/>
  <c r="AH29" i="16"/>
  <c r="M29" i="16"/>
  <c r="Q29" i="16"/>
  <c r="Y29" i="16"/>
  <c r="AE42" i="16"/>
  <c r="AO42" i="16"/>
  <c r="X42" i="16"/>
  <c r="S42" i="16"/>
  <c r="AQ42" i="16"/>
  <c r="V42" i="16"/>
  <c r="AC42" i="16"/>
  <c r="R42" i="16"/>
  <c r="O42" i="16"/>
  <c r="L42" i="16"/>
  <c r="AD42" i="16"/>
  <c r="AL42" i="16"/>
  <c r="AJ42" i="16"/>
  <c r="AA42" i="16"/>
  <c r="N42" i="16"/>
  <c r="T42" i="16"/>
  <c r="M42" i="16"/>
  <c r="Q42" i="16"/>
  <c r="W42" i="16"/>
  <c r="AM42" i="16"/>
  <c r="AK42" i="16"/>
  <c r="AH42" i="16"/>
  <c r="AB42" i="16"/>
  <c r="AG42" i="16"/>
  <c r="AI42" i="16"/>
  <c r="AF42" i="16"/>
  <c r="U42" i="16"/>
  <c r="P42" i="16"/>
  <c r="Y42" i="16"/>
  <c r="AN42" i="16"/>
  <c r="AP42" i="16"/>
  <c r="Z42" i="16"/>
  <c r="P25" i="16"/>
  <c r="AI25" i="16"/>
  <c r="AE19" i="16"/>
  <c r="AD36" i="16"/>
  <c r="AE36" i="16"/>
  <c r="N36" i="16"/>
  <c r="M36" i="16"/>
  <c r="P36" i="16"/>
  <c r="AJ36" i="16"/>
  <c r="V36" i="16"/>
  <c r="O36" i="16"/>
  <c r="AM36" i="16"/>
  <c r="AA47" i="16"/>
  <c r="T47" i="16"/>
  <c r="AC47" i="16"/>
  <c r="AP47" i="16"/>
  <c r="Q47" i="16"/>
  <c r="V47" i="16"/>
  <c r="AM47" i="16"/>
  <c r="AI47" i="16"/>
  <c r="AG47" i="16"/>
  <c r="AQ47" i="16"/>
  <c r="P47" i="16"/>
  <c r="Z47" i="16"/>
  <c r="AO47" i="16"/>
  <c r="AH47" i="16"/>
  <c r="AJ47" i="16"/>
  <c r="AD47" i="16"/>
  <c r="U47" i="16"/>
  <c r="R47" i="16"/>
  <c r="M47" i="16"/>
  <c r="O47" i="16"/>
  <c r="AL47" i="16"/>
  <c r="AE47" i="16"/>
  <c r="AK47" i="16"/>
  <c r="Y47" i="16"/>
  <c r="AB47" i="16"/>
  <c r="AN47" i="16"/>
  <c r="X47" i="16"/>
  <c r="W47" i="16"/>
  <c r="N47" i="16"/>
  <c r="AF47" i="16"/>
  <c r="L47" i="16"/>
  <c r="S47" i="16"/>
  <c r="AM35" i="16"/>
  <c r="P35" i="16"/>
  <c r="AB35" i="16"/>
  <c r="AK35" i="16"/>
  <c r="X35" i="16"/>
  <c r="AL35" i="16"/>
  <c r="N35" i="16"/>
  <c r="R35" i="16"/>
  <c r="W45" i="16"/>
  <c r="L45" i="16"/>
  <c r="AM45" i="16"/>
  <c r="M38" i="16"/>
  <c r="V38" i="16"/>
  <c r="O38" i="16"/>
  <c r="AP38" i="16"/>
  <c r="AJ38" i="16"/>
  <c r="Q38" i="16"/>
  <c r="Y38" i="16"/>
  <c r="U38" i="16"/>
  <c r="AF38" i="16"/>
  <c r="P38" i="16"/>
  <c r="AK38" i="16"/>
  <c r="N38" i="16"/>
  <c r="L38" i="16"/>
  <c r="AL38" i="16"/>
  <c r="W38" i="16"/>
  <c r="X38" i="16"/>
  <c r="AD38" i="16"/>
  <c r="AH38" i="16"/>
  <c r="AQ38" i="16"/>
  <c r="AI38" i="16"/>
  <c r="AN38" i="16"/>
  <c r="AO38" i="16"/>
  <c r="T38" i="16"/>
  <c r="AA38" i="16"/>
  <c r="AB38" i="16"/>
  <c r="AM38" i="16"/>
  <c r="AE38" i="16"/>
  <c r="R38" i="16"/>
  <c r="AC38" i="16"/>
  <c r="S38" i="16"/>
  <c r="Z38" i="16"/>
  <c r="AG38" i="16"/>
  <c r="AN48" i="16"/>
  <c r="AF48" i="16"/>
  <c r="R48" i="16"/>
  <c r="AM48" i="16"/>
  <c r="AI48" i="16"/>
  <c r="AJ48" i="16"/>
  <c r="L48" i="16"/>
  <c r="AG48" i="16"/>
  <c r="Z48" i="16"/>
  <c r="V48" i="16"/>
  <c r="O48" i="16"/>
  <c r="X48" i="16"/>
  <c r="AD48" i="16"/>
  <c r="AQ48" i="16"/>
  <c r="AH48" i="16"/>
  <c r="N48" i="16"/>
  <c r="W48" i="16"/>
  <c r="AP48" i="16"/>
  <c r="AE48" i="16"/>
  <c r="T48" i="16"/>
  <c r="AA48" i="16"/>
  <c r="U48" i="16"/>
  <c r="P48" i="16"/>
  <c r="AO48" i="16"/>
  <c r="AC48" i="16"/>
  <c r="AK48" i="16"/>
  <c r="Y48" i="16"/>
  <c r="M48" i="16"/>
  <c r="S48" i="16"/>
  <c r="AB48" i="16"/>
  <c r="Q48" i="16"/>
  <c r="AL48" i="16"/>
  <c r="AB26" i="16"/>
  <c r="AQ26" i="16"/>
  <c r="P26" i="16"/>
  <c r="O26" i="16"/>
  <c r="Q26" i="16"/>
  <c r="AF26" i="16"/>
  <c r="AE26" i="16"/>
  <c r="Y26" i="16"/>
  <c r="AJ14" i="16"/>
  <c r="AA14" i="16"/>
  <c r="R14" i="16"/>
  <c r="Y14" i="16"/>
  <c r="T14" i="16"/>
  <c r="O14" i="16"/>
  <c r="AQ14" i="16"/>
  <c r="AO14" i="16"/>
  <c r="AK14" i="16"/>
  <c r="AL22" i="16"/>
  <c r="AE22" i="16"/>
  <c r="AQ22" i="16"/>
  <c r="N22" i="16"/>
  <c r="Q22" i="16"/>
  <c r="AH22" i="16"/>
  <c r="AM22" i="16"/>
  <c r="AG22" i="16"/>
  <c r="AD22" i="16"/>
  <c r="AO22" i="16"/>
  <c r="AN22" i="16"/>
  <c r="W22" i="16"/>
  <c r="M22" i="16"/>
  <c r="S22" i="16"/>
  <c r="U22" i="16"/>
  <c r="AP22" i="16"/>
  <c r="D5" i="7"/>
  <c r="BS51" i="19" l="1"/>
  <c r="BS52" i="19" s="1"/>
  <c r="C22" i="17"/>
  <c r="AN21" i="20"/>
  <c r="AR21" i="20"/>
  <c r="AV21" i="20"/>
  <c r="AZ21" i="20"/>
  <c r="BD21" i="20"/>
  <c r="BH21" i="20"/>
  <c r="BL21" i="20"/>
  <c r="BP21" i="20"/>
  <c r="BT21" i="20"/>
  <c r="BX21" i="20"/>
  <c r="CB21" i="20"/>
  <c r="CF21" i="20"/>
  <c r="CJ21" i="20"/>
  <c r="CN21" i="20"/>
  <c r="CR21" i="20"/>
  <c r="CV21" i="20"/>
  <c r="CZ21" i="20"/>
  <c r="DD21" i="20"/>
  <c r="AO21" i="20"/>
  <c r="AS21" i="20"/>
  <c r="AW21" i="20"/>
  <c r="BA21" i="20"/>
  <c r="BE21" i="20"/>
  <c r="BI21" i="20"/>
  <c r="BM21" i="20"/>
  <c r="BQ21" i="20"/>
  <c r="BU21" i="20"/>
  <c r="BY21" i="20"/>
  <c r="CC21" i="20"/>
  <c r="CG21" i="20"/>
  <c r="CK21" i="20"/>
  <c r="CO21" i="20"/>
  <c r="CS21" i="20"/>
  <c r="CW21" i="20"/>
  <c r="DA21" i="20"/>
  <c r="DE21" i="20"/>
  <c r="AP21" i="20"/>
  <c r="AT21" i="20"/>
  <c r="AX21" i="20"/>
  <c r="BB21" i="20"/>
  <c r="BF21" i="20"/>
  <c r="BJ21" i="20"/>
  <c r="BN21" i="20"/>
  <c r="BR21" i="20"/>
  <c r="BV21" i="20"/>
  <c r="BZ21" i="20"/>
  <c r="CD21" i="20"/>
  <c r="CH21" i="20"/>
  <c r="CL21" i="20"/>
  <c r="CP21" i="20"/>
  <c r="CT21" i="20"/>
  <c r="CX21" i="20"/>
  <c r="DB21" i="20"/>
  <c r="DF21" i="20"/>
  <c r="AM21" i="20"/>
  <c r="AQ21" i="20"/>
  <c r="AU21" i="20"/>
  <c r="AY21" i="20"/>
  <c r="BC21" i="20"/>
  <c r="BG21" i="20"/>
  <c r="BK21" i="20"/>
  <c r="BO21" i="20"/>
  <c r="BS21" i="20"/>
  <c r="BW21" i="20"/>
  <c r="CA21" i="20"/>
  <c r="CE21" i="20"/>
  <c r="CI21" i="20"/>
  <c r="CM21" i="20"/>
  <c r="CQ21" i="20"/>
  <c r="CU21" i="20"/>
  <c r="CY21" i="20"/>
  <c r="DC21" i="20"/>
  <c r="DG21" i="20"/>
  <c r="AN23" i="20"/>
  <c r="AR23" i="20"/>
  <c r="AV23" i="20"/>
  <c r="AZ23" i="20"/>
  <c r="BD23" i="20"/>
  <c r="BH23" i="20"/>
  <c r="BL23" i="20"/>
  <c r="BP23" i="20"/>
  <c r="BT23" i="20"/>
  <c r="BX23" i="20"/>
  <c r="CB23" i="20"/>
  <c r="CF23" i="20"/>
  <c r="CJ23" i="20"/>
  <c r="CN23" i="20"/>
  <c r="CR23" i="20"/>
  <c r="CV23" i="20"/>
  <c r="CZ23" i="20"/>
  <c r="DD23" i="20"/>
  <c r="AO23" i="20"/>
  <c r="AS23" i="20"/>
  <c r="AW23" i="20"/>
  <c r="BA23" i="20"/>
  <c r="BE23" i="20"/>
  <c r="BI23" i="20"/>
  <c r="BM23" i="20"/>
  <c r="BQ23" i="20"/>
  <c r="BU23" i="20"/>
  <c r="BY23" i="20"/>
  <c r="CC23" i="20"/>
  <c r="CG23" i="20"/>
  <c r="CK23" i="20"/>
  <c r="CO23" i="20"/>
  <c r="CS23" i="20"/>
  <c r="CW23" i="20"/>
  <c r="DA23" i="20"/>
  <c r="DE23" i="20"/>
  <c r="AP23" i="20"/>
  <c r="AX23" i="20"/>
  <c r="BF23" i="20"/>
  <c r="BN23" i="20"/>
  <c r="BV23" i="20"/>
  <c r="CD23" i="20"/>
  <c r="CL23" i="20"/>
  <c r="CT23" i="20"/>
  <c r="DB23" i="20"/>
  <c r="AQ23" i="20"/>
  <c r="AY23" i="20"/>
  <c r="BG23" i="20"/>
  <c r="BO23" i="20"/>
  <c r="BW23" i="20"/>
  <c r="CE23" i="20"/>
  <c r="CM23" i="20"/>
  <c r="CU23" i="20"/>
  <c r="DC23" i="20"/>
  <c r="BC23" i="20"/>
  <c r="BS23" i="20"/>
  <c r="CI23" i="20"/>
  <c r="CY23" i="20"/>
  <c r="AT23" i="20"/>
  <c r="BB23" i="20"/>
  <c r="BJ23" i="20"/>
  <c r="BR23" i="20"/>
  <c r="BZ23" i="20"/>
  <c r="CH23" i="20"/>
  <c r="CP23" i="20"/>
  <c r="CX23" i="20"/>
  <c r="DF23" i="20"/>
  <c r="AM23" i="20"/>
  <c r="AU23" i="20"/>
  <c r="BK23" i="20"/>
  <c r="CA23" i="20"/>
  <c r="CQ23" i="20"/>
  <c r="DG23" i="20"/>
  <c r="AO19" i="20"/>
  <c r="AS19" i="20"/>
  <c r="AW19" i="20"/>
  <c r="BA19" i="20"/>
  <c r="BE19" i="20"/>
  <c r="BI19" i="20"/>
  <c r="BM19" i="20"/>
  <c r="BQ19" i="20"/>
  <c r="BU19" i="20"/>
  <c r="BY19" i="20"/>
  <c r="CC19" i="20"/>
  <c r="CG19" i="20"/>
  <c r="CK19" i="20"/>
  <c r="CO19" i="20"/>
  <c r="CS19" i="20"/>
  <c r="CW19" i="20"/>
  <c r="DA19" i="20"/>
  <c r="DE19" i="20"/>
  <c r="AP19" i="20"/>
  <c r="AT19" i="20"/>
  <c r="AX19" i="20"/>
  <c r="BB19" i="20"/>
  <c r="BF19" i="20"/>
  <c r="BJ19" i="20"/>
  <c r="BN19" i="20"/>
  <c r="BR19" i="20"/>
  <c r="BV19" i="20"/>
  <c r="BZ19" i="20"/>
  <c r="CD19" i="20"/>
  <c r="CH19" i="20"/>
  <c r="CL19" i="20"/>
  <c r="CP19" i="20"/>
  <c r="CT19" i="20"/>
  <c r="CX19" i="20"/>
  <c r="DB19" i="20"/>
  <c r="AM19" i="20"/>
  <c r="AQ19" i="20"/>
  <c r="AU19" i="20"/>
  <c r="AY19" i="20"/>
  <c r="BC19" i="20"/>
  <c r="BG19" i="20"/>
  <c r="BK19" i="20"/>
  <c r="BO19" i="20"/>
  <c r="BS19" i="20"/>
  <c r="BW19" i="20"/>
  <c r="CA19" i="20"/>
  <c r="CE19" i="20"/>
  <c r="CI19" i="20"/>
  <c r="CM19" i="20"/>
  <c r="CQ19" i="20"/>
  <c r="CU19" i="20"/>
  <c r="CY19" i="20"/>
  <c r="DC19" i="20"/>
  <c r="DG19" i="20"/>
  <c r="AN19" i="20"/>
  <c r="AR19" i="20"/>
  <c r="AV19" i="20"/>
  <c r="AZ19" i="20"/>
  <c r="BD19" i="20"/>
  <c r="BH19" i="20"/>
  <c r="BL19" i="20"/>
  <c r="BP19" i="20"/>
  <c r="BT19" i="20"/>
  <c r="BX19" i="20"/>
  <c r="CB19" i="20"/>
  <c r="CF19" i="20"/>
  <c r="CJ19" i="20"/>
  <c r="CN19" i="20"/>
  <c r="CR19" i="20"/>
  <c r="CV19" i="20"/>
  <c r="CZ19" i="20"/>
  <c r="DD19" i="20"/>
  <c r="DF19" i="20"/>
  <c r="AN13" i="20"/>
  <c r="AR13" i="20"/>
  <c r="AV13" i="20"/>
  <c r="AZ13" i="20"/>
  <c r="BD13" i="20"/>
  <c r="BH13" i="20"/>
  <c r="BL13" i="20"/>
  <c r="BP13" i="20"/>
  <c r="BT13" i="20"/>
  <c r="BX13" i="20"/>
  <c r="CB13" i="20"/>
  <c r="CF13" i="20"/>
  <c r="CJ13" i="20"/>
  <c r="CN13" i="20"/>
  <c r="CR13" i="20"/>
  <c r="CV13" i="20"/>
  <c r="CZ13" i="20"/>
  <c r="DD13" i="20"/>
  <c r="AO13" i="20"/>
  <c r="AS13" i="20"/>
  <c r="AW13" i="20"/>
  <c r="BA13" i="20"/>
  <c r="BE13" i="20"/>
  <c r="BI13" i="20"/>
  <c r="BM13" i="20"/>
  <c r="BQ13" i="20"/>
  <c r="BU13" i="20"/>
  <c r="BY13" i="20"/>
  <c r="CC13" i="20"/>
  <c r="CG13" i="20"/>
  <c r="CK13" i="20"/>
  <c r="CO13" i="20"/>
  <c r="CS13" i="20"/>
  <c r="CW13" i="20"/>
  <c r="DA13" i="20"/>
  <c r="DE13" i="20"/>
  <c r="AP13" i="20"/>
  <c r="AT13" i="20"/>
  <c r="AX13" i="20"/>
  <c r="BB13" i="20"/>
  <c r="BF13" i="20"/>
  <c r="BJ13" i="20"/>
  <c r="BN13" i="20"/>
  <c r="BR13" i="20"/>
  <c r="BV13" i="20"/>
  <c r="BZ13" i="20"/>
  <c r="CD13" i="20"/>
  <c r="CH13" i="20"/>
  <c r="CL13" i="20"/>
  <c r="CP13" i="20"/>
  <c r="CT13" i="20"/>
  <c r="CX13" i="20"/>
  <c r="DB13" i="20"/>
  <c r="DF13" i="20"/>
  <c r="AU13" i="20"/>
  <c r="BK13" i="20"/>
  <c r="CA13" i="20"/>
  <c r="CQ13" i="20"/>
  <c r="DG13" i="20"/>
  <c r="AY13" i="20"/>
  <c r="BO13" i="20"/>
  <c r="CE13" i="20"/>
  <c r="CU13" i="20"/>
  <c r="BC13" i="20"/>
  <c r="CI13" i="20"/>
  <c r="BG13" i="20"/>
  <c r="CM13" i="20"/>
  <c r="AM13" i="20"/>
  <c r="BS13" i="20"/>
  <c r="CY13" i="20"/>
  <c r="AQ13" i="20"/>
  <c r="BW13" i="20"/>
  <c r="DC13" i="20"/>
  <c r="AN27" i="20"/>
  <c r="AR27" i="20"/>
  <c r="AV27" i="20"/>
  <c r="AZ27" i="20"/>
  <c r="BD27" i="20"/>
  <c r="BH27" i="20"/>
  <c r="BL27" i="20"/>
  <c r="BP27" i="20"/>
  <c r="BT27" i="20"/>
  <c r="BX27" i="20"/>
  <c r="CB27" i="20"/>
  <c r="CF27" i="20"/>
  <c r="CJ27" i="20"/>
  <c r="CN27" i="20"/>
  <c r="CR27" i="20"/>
  <c r="CV27" i="20"/>
  <c r="CZ27" i="20"/>
  <c r="DD27" i="20"/>
  <c r="AO27" i="20"/>
  <c r="AS27" i="20"/>
  <c r="AW27" i="20"/>
  <c r="BA27" i="20"/>
  <c r="BE27" i="20"/>
  <c r="BI27" i="20"/>
  <c r="BM27" i="20"/>
  <c r="BQ27" i="20"/>
  <c r="BU27" i="20"/>
  <c r="BY27" i="20"/>
  <c r="CC27" i="20"/>
  <c r="CG27" i="20"/>
  <c r="CK27" i="20"/>
  <c r="CO27" i="20"/>
  <c r="CS27" i="20"/>
  <c r="CW27" i="20"/>
  <c r="DA27" i="20"/>
  <c r="DE27" i="20"/>
  <c r="CU27" i="20"/>
  <c r="BR27" i="20"/>
  <c r="CH27" i="20"/>
  <c r="AT27" i="20"/>
  <c r="BZ27" i="20"/>
  <c r="DF27" i="20"/>
  <c r="AM27" i="20"/>
  <c r="AU27" i="20"/>
  <c r="BC27" i="20"/>
  <c r="BK27" i="20"/>
  <c r="BS27" i="20"/>
  <c r="CA27" i="20"/>
  <c r="CI27" i="20"/>
  <c r="CQ27" i="20"/>
  <c r="CY27" i="20"/>
  <c r="DG27" i="20"/>
  <c r="AY27" i="20"/>
  <c r="BO27" i="20"/>
  <c r="CE27" i="20"/>
  <c r="BJ27" i="20"/>
  <c r="CX27" i="20"/>
  <c r="AP27" i="20"/>
  <c r="AX27" i="20"/>
  <c r="BF27" i="20"/>
  <c r="BN27" i="20"/>
  <c r="BV27" i="20"/>
  <c r="CD27" i="20"/>
  <c r="CL27" i="20"/>
  <c r="CT27" i="20"/>
  <c r="DB27" i="20"/>
  <c r="AQ27" i="20"/>
  <c r="BG27" i="20"/>
  <c r="BW27" i="20"/>
  <c r="CM27" i="20"/>
  <c r="DC27" i="20"/>
  <c r="BB27" i="20"/>
  <c r="CP27" i="20"/>
  <c r="AN20" i="20"/>
  <c r="AP20" i="20"/>
  <c r="AT20" i="20"/>
  <c r="AX20" i="20"/>
  <c r="BB20" i="20"/>
  <c r="BF20" i="20"/>
  <c r="BJ20" i="20"/>
  <c r="BN20" i="20"/>
  <c r="BR20" i="20"/>
  <c r="BV20" i="20"/>
  <c r="AM20" i="20"/>
  <c r="AQ20" i="20"/>
  <c r="AU20" i="20"/>
  <c r="AY20" i="20"/>
  <c r="BC20" i="20"/>
  <c r="BG20" i="20"/>
  <c r="BK20" i="20"/>
  <c r="BO20" i="20"/>
  <c r="BS20" i="20"/>
  <c r="BW20" i="20"/>
  <c r="CA20" i="20"/>
  <c r="CE20" i="20"/>
  <c r="CI20" i="20"/>
  <c r="AV20" i="20"/>
  <c r="BD20" i="20"/>
  <c r="BL20" i="20"/>
  <c r="BT20" i="20"/>
  <c r="BZ20" i="20"/>
  <c r="CF20" i="20"/>
  <c r="CK20" i="20"/>
  <c r="CO20" i="20"/>
  <c r="CS20" i="20"/>
  <c r="CW20" i="20"/>
  <c r="DA20" i="20"/>
  <c r="DE20" i="20"/>
  <c r="AO20" i="20"/>
  <c r="AW20" i="20"/>
  <c r="BE20" i="20"/>
  <c r="BM20" i="20"/>
  <c r="BU20" i="20"/>
  <c r="CB20" i="20"/>
  <c r="CG20" i="20"/>
  <c r="CL20" i="20"/>
  <c r="CP20" i="20"/>
  <c r="CT20" i="20"/>
  <c r="CX20" i="20"/>
  <c r="DB20" i="20"/>
  <c r="DF20" i="20"/>
  <c r="AR20" i="20"/>
  <c r="AZ20" i="20"/>
  <c r="BH20" i="20"/>
  <c r="BP20" i="20"/>
  <c r="BX20" i="20"/>
  <c r="CC20" i="20"/>
  <c r="CH20" i="20"/>
  <c r="CM20" i="20"/>
  <c r="CQ20" i="20"/>
  <c r="CU20" i="20"/>
  <c r="CY20" i="20"/>
  <c r="DC20" i="20"/>
  <c r="DG20" i="20"/>
  <c r="AS20" i="20"/>
  <c r="BA20" i="20"/>
  <c r="BI20" i="20"/>
  <c r="BQ20" i="20"/>
  <c r="BY20" i="20"/>
  <c r="CD20" i="20"/>
  <c r="CJ20" i="20"/>
  <c r="CN20" i="20"/>
  <c r="CR20" i="20"/>
  <c r="CV20" i="20"/>
  <c r="CZ20" i="20"/>
  <c r="DD20" i="20"/>
  <c r="AE5" i="18"/>
  <c r="DH22" i="20"/>
  <c r="DJ22" i="20" s="1"/>
  <c r="DN22" i="20" s="1"/>
  <c r="DI11" i="20"/>
  <c r="DK11" i="20" s="1"/>
  <c r="DO11" i="20" s="1"/>
  <c r="DI25" i="20"/>
  <c r="DK25" i="20" s="1"/>
  <c r="DO25" i="20" s="1"/>
  <c r="DH7" i="20"/>
  <c r="DJ7" i="20" s="1"/>
  <c r="DN7" i="20" s="1"/>
  <c r="Z8" i="20"/>
  <c r="AB8" i="20"/>
  <c r="L8" i="20"/>
  <c r="AE8" i="20"/>
  <c r="AK8" i="20"/>
  <c r="AH8" i="20"/>
  <c r="AJ8" i="20"/>
  <c r="AG8" i="20"/>
  <c r="AL8" i="20"/>
  <c r="V8" i="20"/>
  <c r="X8" i="20"/>
  <c r="W8" i="20"/>
  <c r="AC8" i="20"/>
  <c r="U8" i="20"/>
  <c r="AI8" i="20"/>
  <c r="R8" i="20"/>
  <c r="T8" i="20"/>
  <c r="S8" i="20"/>
  <c r="O8" i="20"/>
  <c r="P8" i="20"/>
  <c r="N8" i="20"/>
  <c r="M8" i="20"/>
  <c r="AF8" i="20"/>
  <c r="Y8" i="20"/>
  <c r="AD8" i="20"/>
  <c r="Q8" i="20"/>
  <c r="AA8" i="20"/>
  <c r="DH10" i="20"/>
  <c r="DJ10" i="20" s="1"/>
  <c r="DN10" i="20" s="1"/>
  <c r="DI6" i="20"/>
  <c r="DK6" i="20" s="1"/>
  <c r="DO6" i="20" s="1"/>
  <c r="DH5" i="20"/>
  <c r="DJ5" i="20" s="1"/>
  <c r="DN5" i="20" s="1"/>
  <c r="DI15" i="20"/>
  <c r="DK15" i="20" s="1"/>
  <c r="DO15" i="20" s="1"/>
  <c r="DH18" i="20"/>
  <c r="DJ18" i="20" s="1"/>
  <c r="DN18" i="20" s="1"/>
  <c r="DH14" i="20"/>
  <c r="DJ14" i="20" s="1"/>
  <c r="DN14" i="20" s="1"/>
  <c r="DH12" i="20"/>
  <c r="DJ12" i="20" s="1"/>
  <c r="DN12" i="20" s="1"/>
  <c r="DH24" i="20"/>
  <c r="DJ24" i="20" s="1"/>
  <c r="DN24" i="20" s="1"/>
  <c r="DH26" i="20"/>
  <c r="DJ26" i="20" s="1"/>
  <c r="DN26" i="20" s="1"/>
  <c r="L23" i="17"/>
  <c r="AB23" i="17"/>
  <c r="AB21" i="20"/>
  <c r="S21" i="20"/>
  <c r="Z21" i="20"/>
  <c r="L21" i="20"/>
  <c r="R21" i="20"/>
  <c r="AG21" i="20"/>
  <c r="AI21" i="20"/>
  <c r="Q21" i="20"/>
  <c r="Y21" i="20"/>
  <c r="V21" i="20"/>
  <c r="U21" i="20"/>
  <c r="O21" i="20"/>
  <c r="N21" i="20"/>
  <c r="X21" i="20"/>
  <c r="AL21" i="20"/>
  <c r="AK21" i="20"/>
  <c r="T21" i="20"/>
  <c r="M21" i="20"/>
  <c r="AE21" i="20"/>
  <c r="AH21" i="20"/>
  <c r="P21" i="20"/>
  <c r="AA21" i="20"/>
  <c r="AJ21" i="20"/>
  <c r="AD21" i="20"/>
  <c r="AC21" i="20"/>
  <c r="W21" i="20"/>
  <c r="AF21" i="20"/>
  <c r="V23" i="20"/>
  <c r="P23" i="20"/>
  <c r="Z23" i="20"/>
  <c r="Y23" i="20"/>
  <c r="AA23" i="20"/>
  <c r="AH23" i="20"/>
  <c r="AF23" i="20"/>
  <c r="O23" i="20"/>
  <c r="AL23" i="20"/>
  <c r="AK23" i="20"/>
  <c r="T23" i="20"/>
  <c r="M23" i="20"/>
  <c r="Q23" i="20"/>
  <c r="AE23" i="20"/>
  <c r="AJ23" i="20"/>
  <c r="AB23" i="20"/>
  <c r="AI23" i="20"/>
  <c r="N23" i="20"/>
  <c r="S23" i="20"/>
  <c r="L23" i="20"/>
  <c r="X23" i="20"/>
  <c r="AG23" i="20"/>
  <c r="AC23" i="20"/>
  <c r="U23" i="20"/>
  <c r="AD23" i="20"/>
  <c r="W23" i="20"/>
  <c r="R23" i="20"/>
  <c r="X19" i="20"/>
  <c r="AD19" i="20"/>
  <c r="N19" i="20"/>
  <c r="AG19" i="20"/>
  <c r="W19" i="20"/>
  <c r="M19" i="20"/>
  <c r="AI19" i="20"/>
  <c r="AJ19" i="20"/>
  <c r="T19" i="20"/>
  <c r="Z19" i="20"/>
  <c r="Y19" i="20"/>
  <c r="O19" i="20"/>
  <c r="AK19" i="20"/>
  <c r="AA19" i="20"/>
  <c r="AF19" i="20"/>
  <c r="P19" i="20"/>
  <c r="AL19" i="20"/>
  <c r="V19" i="20"/>
  <c r="Q19" i="20"/>
  <c r="AC19" i="20"/>
  <c r="S19" i="20"/>
  <c r="AB19" i="20"/>
  <c r="L19" i="20"/>
  <c r="AH19" i="20"/>
  <c r="R19" i="20"/>
  <c r="AE19" i="20"/>
  <c r="U19" i="20"/>
  <c r="C27" i="20"/>
  <c r="L27" i="20"/>
  <c r="Z27" i="20"/>
  <c r="S27" i="20"/>
  <c r="N27" i="20"/>
  <c r="AK27" i="20"/>
  <c r="Q27" i="20"/>
  <c r="U27" i="20"/>
  <c r="Y27" i="20"/>
  <c r="W27" i="20"/>
  <c r="AB27" i="20"/>
  <c r="P27" i="20"/>
  <c r="AD27" i="20"/>
  <c r="AA27" i="20"/>
  <c r="R27" i="20"/>
  <c r="AI27" i="20"/>
  <c r="V27" i="20"/>
  <c r="AE27" i="20"/>
  <c r="AF27" i="20"/>
  <c r="T27" i="20"/>
  <c r="AH27" i="20"/>
  <c r="O27" i="20"/>
  <c r="X27" i="20"/>
  <c r="AL27" i="20"/>
  <c r="AG27" i="20"/>
  <c r="M27" i="20"/>
  <c r="AJ27" i="20"/>
  <c r="AC27" i="20"/>
  <c r="AI20" i="20"/>
  <c r="AJ20" i="20"/>
  <c r="S20" i="20"/>
  <c r="U20" i="20"/>
  <c r="N20" i="20"/>
  <c r="AE20" i="20"/>
  <c r="AF20" i="20"/>
  <c r="AG20" i="20"/>
  <c r="O20" i="20"/>
  <c r="AK20" i="20"/>
  <c r="Q20" i="20"/>
  <c r="AB20" i="20"/>
  <c r="AL20" i="20"/>
  <c r="AH20" i="20"/>
  <c r="AA20" i="20"/>
  <c r="AC20" i="20"/>
  <c r="M20" i="20"/>
  <c r="T20" i="20"/>
  <c r="Z20" i="20"/>
  <c r="X20" i="20"/>
  <c r="AD20" i="20"/>
  <c r="W20" i="20"/>
  <c r="Y20" i="20"/>
  <c r="L20" i="20"/>
  <c r="R20" i="20"/>
  <c r="P20" i="20"/>
  <c r="V20" i="20"/>
  <c r="W23" i="17"/>
  <c r="R23" i="17"/>
  <c r="M23" i="17"/>
  <c r="DJ37" i="16"/>
  <c r="DL37" i="16" s="1"/>
  <c r="DP37" i="16" s="1"/>
  <c r="DJ10" i="16"/>
  <c r="DL10" i="16" s="1"/>
  <c r="DP10" i="16" s="1"/>
  <c r="DK44" i="16"/>
  <c r="DM44" i="16" s="1"/>
  <c r="DQ44" i="16" s="1"/>
  <c r="DJ16" i="16"/>
  <c r="DL16" i="16" s="1"/>
  <c r="DP16" i="16" s="1"/>
  <c r="DJ32" i="16"/>
  <c r="DL32" i="16" s="1"/>
  <c r="DP32" i="16" s="1"/>
  <c r="DK40" i="16"/>
  <c r="DM40" i="16" s="1"/>
  <c r="DQ40" i="16" s="1"/>
  <c r="DJ28" i="16"/>
  <c r="DL28" i="16" s="1"/>
  <c r="DP28" i="16" s="1"/>
  <c r="BA23" i="17"/>
  <c r="AN23" i="17"/>
  <c r="AU23" i="17"/>
  <c r="AP23" i="17"/>
  <c r="AZ23" i="17"/>
  <c r="BG23" i="17"/>
  <c r="AI23" i="17"/>
  <c r="AD23" i="17"/>
  <c r="Y23" i="17"/>
  <c r="BJ23" i="17"/>
  <c r="BB23" i="17"/>
  <c r="AK23" i="17"/>
  <c r="X23" i="17"/>
  <c r="S23" i="17"/>
  <c r="AW23" i="17"/>
  <c r="AJ23" i="17"/>
  <c r="AE23" i="17"/>
  <c r="N23" i="17"/>
  <c r="AV23" i="17"/>
  <c r="AQ23" i="17"/>
  <c r="Z23" i="17"/>
  <c r="BH23" i="17"/>
  <c r="BC23" i="17"/>
  <c r="AL23" i="17"/>
  <c r="U23" i="17"/>
  <c r="BI23" i="17"/>
  <c r="AX23" i="17"/>
  <c r="AG23" i="17"/>
  <c r="T23" i="17"/>
  <c r="O23" i="17"/>
  <c r="AS23" i="17"/>
  <c r="AF23" i="17"/>
  <c r="AA23" i="17"/>
  <c r="BE23" i="17"/>
  <c r="AR23" i="17"/>
  <c r="AM23" i="17"/>
  <c r="V23" i="17"/>
  <c r="BD23" i="17"/>
  <c r="AY23" i="17"/>
  <c r="AH23" i="17"/>
  <c r="Q23" i="17"/>
  <c r="BK23" i="17"/>
  <c r="AT23" i="17"/>
  <c r="AC23" i="17"/>
  <c r="P23" i="17"/>
  <c r="BF23" i="17"/>
  <c r="AO23" i="17"/>
  <c r="DK8" i="16"/>
  <c r="DM8" i="16" s="1"/>
  <c r="DQ8" i="16" s="1"/>
  <c r="DJ43" i="16"/>
  <c r="DL43" i="16" s="1"/>
  <c r="DP43" i="16" s="1"/>
  <c r="DK25" i="16"/>
  <c r="DM25" i="16" s="1"/>
  <c r="DQ25" i="16" s="1"/>
  <c r="DK21" i="16"/>
  <c r="DM21" i="16" s="1"/>
  <c r="DQ21" i="16" s="1"/>
  <c r="DJ7" i="16"/>
  <c r="DL7" i="16" s="1"/>
  <c r="DP7" i="16" s="1"/>
  <c r="DK19" i="16"/>
  <c r="DM19" i="16" s="1"/>
  <c r="DQ19" i="16" s="1"/>
  <c r="DK33" i="16"/>
  <c r="DM33" i="16" s="1"/>
  <c r="DQ33" i="16" s="1"/>
  <c r="DK11" i="16"/>
  <c r="DM11" i="16" s="1"/>
  <c r="DQ11" i="16" s="1"/>
  <c r="DK13" i="16"/>
  <c r="DM13" i="16" s="1"/>
  <c r="DQ13" i="16" s="1"/>
  <c r="DK17" i="16"/>
  <c r="DM17" i="16" s="1"/>
  <c r="DQ17" i="16" s="1"/>
  <c r="DJ41" i="16"/>
  <c r="DL41" i="16" s="1"/>
  <c r="DP41" i="16" s="1"/>
  <c r="DK23" i="16"/>
  <c r="DM23" i="16" s="1"/>
  <c r="DQ23" i="16" s="1"/>
  <c r="DJ12" i="16"/>
  <c r="DL12" i="16" s="1"/>
  <c r="DP12" i="16" s="1"/>
  <c r="DJ45" i="16"/>
  <c r="DL45" i="16" s="1"/>
  <c r="DP45" i="16" s="1"/>
  <c r="DJ20" i="16"/>
  <c r="DL20" i="16" s="1"/>
  <c r="DP20" i="16" s="1"/>
  <c r="DJ39" i="16"/>
  <c r="DL39" i="16" s="1"/>
  <c r="DP39" i="16" s="1"/>
  <c r="O27" i="17"/>
  <c r="AE27" i="17"/>
  <c r="AU27" i="17"/>
  <c r="BK27" i="17"/>
  <c r="X27" i="17"/>
  <c r="AN27" i="17"/>
  <c r="BD27" i="17"/>
  <c r="U27" i="17"/>
  <c r="AK27" i="17"/>
  <c r="BA27" i="17"/>
  <c r="R27" i="17"/>
  <c r="AH27" i="17"/>
  <c r="AX27" i="17"/>
  <c r="AM27" i="17"/>
  <c r="P27" i="17"/>
  <c r="AV27" i="17"/>
  <c r="AS27" i="17"/>
  <c r="Z27" i="17"/>
  <c r="BF27" i="17"/>
  <c r="AA27" i="17"/>
  <c r="BG27" i="17"/>
  <c r="Q27" i="17"/>
  <c r="AW27" i="17"/>
  <c r="AT27" i="17"/>
  <c r="S27" i="17"/>
  <c r="AI27" i="17"/>
  <c r="AY27" i="17"/>
  <c r="L27" i="17"/>
  <c r="AB27" i="17"/>
  <c r="AR27" i="17"/>
  <c r="BH27" i="17"/>
  <c r="Y27" i="17"/>
  <c r="AO27" i="17"/>
  <c r="BE27" i="17"/>
  <c r="V27" i="17"/>
  <c r="AL27" i="17"/>
  <c r="BB27" i="17"/>
  <c r="W27" i="17"/>
  <c r="BC27" i="17"/>
  <c r="AF27" i="17"/>
  <c r="AC27" i="17"/>
  <c r="BI27" i="17"/>
  <c r="AP27" i="17"/>
  <c r="AQ27" i="17"/>
  <c r="T27" i="17"/>
  <c r="AG27" i="17"/>
  <c r="AD27" i="17"/>
  <c r="M27" i="17"/>
  <c r="AZ27" i="17"/>
  <c r="N27" i="17"/>
  <c r="AJ27" i="17"/>
  <c r="BJ27" i="17"/>
  <c r="C23" i="17"/>
  <c r="H16" i="17" s="1"/>
  <c r="I16" i="17" s="1"/>
  <c r="H17" i="17" s="1"/>
  <c r="I17" i="17" s="1"/>
  <c r="L21" i="17"/>
  <c r="AB21" i="17"/>
  <c r="AR21" i="17"/>
  <c r="BH21" i="17"/>
  <c r="Y21" i="17"/>
  <c r="AO21" i="17"/>
  <c r="BE21" i="17"/>
  <c r="V21" i="17"/>
  <c r="AL21" i="17"/>
  <c r="BB21" i="17"/>
  <c r="S21" i="17"/>
  <c r="AI21" i="17"/>
  <c r="AY21" i="17"/>
  <c r="X21" i="17"/>
  <c r="AK21" i="17"/>
  <c r="R21" i="17"/>
  <c r="AX21" i="17"/>
  <c r="AE21" i="17"/>
  <c r="BK21" i="17"/>
  <c r="P21" i="17"/>
  <c r="AF21" i="17"/>
  <c r="AV21" i="17"/>
  <c r="M21" i="17"/>
  <c r="AC21" i="17"/>
  <c r="AS21" i="17"/>
  <c r="BI21" i="17"/>
  <c r="Z21" i="17"/>
  <c r="AP21" i="17"/>
  <c r="BF21" i="17"/>
  <c r="W21" i="17"/>
  <c r="AM21" i="17"/>
  <c r="BC21" i="17"/>
  <c r="BD21" i="17"/>
  <c r="U21" i="17"/>
  <c r="BA21" i="17"/>
  <c r="AH21" i="17"/>
  <c r="O21" i="17"/>
  <c r="AU21" i="17"/>
  <c r="T21" i="17"/>
  <c r="AJ21" i="17"/>
  <c r="AZ21" i="17"/>
  <c r="Q21" i="17"/>
  <c r="AG21" i="17"/>
  <c r="AW21" i="17"/>
  <c r="N21" i="17"/>
  <c r="AD21" i="17"/>
  <c r="AT21" i="17"/>
  <c r="BJ21" i="17"/>
  <c r="AA21" i="17"/>
  <c r="AQ21" i="17"/>
  <c r="BG21" i="17"/>
  <c r="AN21" i="17"/>
  <c r="L20" i="17"/>
  <c r="AB20" i="17"/>
  <c r="AR20" i="17"/>
  <c r="BH20" i="17"/>
  <c r="Y20" i="17"/>
  <c r="AO20" i="17"/>
  <c r="BE20" i="17"/>
  <c r="V20" i="17"/>
  <c r="AL20" i="17"/>
  <c r="BB20" i="17"/>
  <c r="S20" i="17"/>
  <c r="AI20" i="17"/>
  <c r="AY20" i="17"/>
  <c r="P20" i="17"/>
  <c r="AF20" i="17"/>
  <c r="AV20" i="17"/>
  <c r="M20" i="17"/>
  <c r="AC20" i="17"/>
  <c r="AS20" i="17"/>
  <c r="BI20" i="17"/>
  <c r="Z20" i="17"/>
  <c r="AP20" i="17"/>
  <c r="BF20" i="17"/>
  <c r="W20" i="17"/>
  <c r="AM20" i="17"/>
  <c r="BC20" i="17"/>
  <c r="T20" i="17"/>
  <c r="AJ20" i="17"/>
  <c r="AZ20" i="17"/>
  <c r="Q20" i="17"/>
  <c r="AG20" i="17"/>
  <c r="AW20" i="17"/>
  <c r="N20" i="17"/>
  <c r="AD20" i="17"/>
  <c r="AT20" i="17"/>
  <c r="BJ20" i="17"/>
  <c r="AA20" i="17"/>
  <c r="AQ20" i="17"/>
  <c r="BG20" i="17"/>
  <c r="X20" i="17"/>
  <c r="AK20" i="17"/>
  <c r="AX20" i="17"/>
  <c r="BK20" i="17"/>
  <c r="AN20" i="17"/>
  <c r="BA20" i="17"/>
  <c r="O20" i="17"/>
  <c r="U20" i="17"/>
  <c r="AU20" i="17"/>
  <c r="BD20" i="17"/>
  <c r="R20" i="17"/>
  <c r="AE20" i="17"/>
  <c r="AH20" i="17"/>
  <c r="L19" i="17"/>
  <c r="AB19" i="17"/>
  <c r="AR19" i="17"/>
  <c r="BH19" i="17"/>
  <c r="Y19" i="17"/>
  <c r="AO19" i="17"/>
  <c r="BE19" i="17"/>
  <c r="V19" i="17"/>
  <c r="AL19" i="17"/>
  <c r="BB19" i="17"/>
  <c r="S19" i="17"/>
  <c r="AI19" i="17"/>
  <c r="AY19" i="17"/>
  <c r="P19" i="17"/>
  <c r="AF19" i="17"/>
  <c r="AV19" i="17"/>
  <c r="M19" i="17"/>
  <c r="AC19" i="17"/>
  <c r="AS19" i="17"/>
  <c r="BI19" i="17"/>
  <c r="Z19" i="17"/>
  <c r="AP19" i="17"/>
  <c r="BF19" i="17"/>
  <c r="W19" i="17"/>
  <c r="AM19" i="17"/>
  <c r="BC19" i="17"/>
  <c r="T19" i="17"/>
  <c r="AJ19" i="17"/>
  <c r="AZ19" i="17"/>
  <c r="Q19" i="17"/>
  <c r="AG19" i="17"/>
  <c r="AW19" i="17"/>
  <c r="N19" i="17"/>
  <c r="AD19" i="17"/>
  <c r="AT19" i="17"/>
  <c r="BJ19" i="17"/>
  <c r="AA19" i="17"/>
  <c r="AQ19" i="17"/>
  <c r="BG19" i="17"/>
  <c r="U19" i="17"/>
  <c r="AH19" i="17"/>
  <c r="AU19" i="17"/>
  <c r="R19" i="17"/>
  <c r="X19" i="17"/>
  <c r="AK19" i="17"/>
  <c r="AX19" i="17"/>
  <c r="BK19" i="17"/>
  <c r="BD19" i="17"/>
  <c r="AN19" i="17"/>
  <c r="BA19" i="17"/>
  <c r="O19" i="17"/>
  <c r="AE19" i="17"/>
  <c r="DJ22" i="16"/>
  <c r="DL22" i="16" s="1"/>
  <c r="DP22" i="16" s="1"/>
  <c r="DJ24" i="16"/>
  <c r="DL24" i="16" s="1"/>
  <c r="DP24" i="16" s="1"/>
  <c r="DK6" i="16"/>
  <c r="DM6" i="16" s="1"/>
  <c r="DQ6" i="16" s="1"/>
  <c r="DK48" i="16"/>
  <c r="DM48" i="16" s="1"/>
  <c r="DQ48" i="16" s="1"/>
  <c r="DJ47" i="16"/>
  <c r="DL47" i="16" s="1"/>
  <c r="DP47" i="16" s="1"/>
  <c r="DJ30" i="16"/>
  <c r="DL30" i="16" s="1"/>
  <c r="DP30" i="16" s="1"/>
  <c r="DK46" i="16"/>
  <c r="DM46" i="16" s="1"/>
  <c r="DQ46" i="16" s="1"/>
  <c r="DK27" i="16"/>
  <c r="DM27" i="16" s="1"/>
  <c r="DQ27" i="16" s="1"/>
  <c r="DJ14" i="16"/>
  <c r="DL14" i="16" s="1"/>
  <c r="DP14" i="16" s="1"/>
  <c r="DK38" i="16"/>
  <c r="DM38" i="16" s="1"/>
  <c r="DQ38" i="16" s="1"/>
  <c r="DK29" i="16"/>
  <c r="DM29" i="16" s="1"/>
  <c r="DQ29" i="16" s="1"/>
  <c r="DJ18" i="16"/>
  <c r="DL18" i="16" s="1"/>
  <c r="DP18" i="16" s="1"/>
  <c r="DJ26" i="16"/>
  <c r="DL26" i="16" s="1"/>
  <c r="DP26" i="16" s="1"/>
  <c r="DK42" i="16"/>
  <c r="DM42" i="16" s="1"/>
  <c r="DQ42" i="16" s="1"/>
  <c r="DK15" i="16"/>
  <c r="DM15" i="16" s="1"/>
  <c r="DQ15" i="16" s="1"/>
  <c r="DJ35" i="16"/>
  <c r="DL35" i="16" s="1"/>
  <c r="DP35" i="16" s="1"/>
  <c r="DK36" i="16"/>
  <c r="DM36" i="16" s="1"/>
  <c r="DQ36" i="16" s="1"/>
  <c r="DK31" i="16"/>
  <c r="DM31" i="16" s="1"/>
  <c r="DQ31" i="16" s="1"/>
  <c r="DP5" i="16"/>
  <c r="C7" i="7"/>
  <c r="DI8" i="20" l="1"/>
  <c r="DK8" i="20" s="1"/>
  <c r="DO8" i="20" s="1"/>
  <c r="DI19" i="20"/>
  <c r="DK19" i="20" s="1"/>
  <c r="DO19" i="20" s="1"/>
  <c r="DI21" i="20"/>
  <c r="DK21" i="20" s="1"/>
  <c r="DO21" i="20" s="1"/>
  <c r="DI27" i="20"/>
  <c r="DK27" i="20" s="1"/>
  <c r="DO27" i="20" s="1"/>
  <c r="DI23" i="20"/>
  <c r="DK23" i="20" s="1"/>
  <c r="DO23" i="20" s="1"/>
  <c r="DH20" i="20"/>
  <c r="DJ20" i="20" s="1"/>
  <c r="DN20" i="20" s="1"/>
  <c r="C28" i="20"/>
  <c r="H16" i="20" s="1"/>
  <c r="I16" i="20" s="1"/>
  <c r="AD16" i="17"/>
  <c r="BI16" i="17"/>
  <c r="BJ16" i="17"/>
  <c r="P16" i="17"/>
  <c r="AP16" i="17"/>
  <c r="BM23" i="17"/>
  <c r="BO23" i="17" s="1"/>
  <c r="BS23" i="17" s="1"/>
  <c r="AW16" i="17"/>
  <c r="BG16" i="17"/>
  <c r="AC16" i="17"/>
  <c r="AG16" i="17"/>
  <c r="AZ16" i="17"/>
  <c r="AV16" i="17"/>
  <c r="AM16" i="17"/>
  <c r="AA16" i="17"/>
  <c r="AL16" i="17"/>
  <c r="AT16" i="17"/>
  <c r="AJ16" i="17"/>
  <c r="N16" i="17"/>
  <c r="Z16" i="17"/>
  <c r="M16" i="17"/>
  <c r="BC16" i="17"/>
  <c r="BB16" i="17"/>
  <c r="T16" i="17"/>
  <c r="Q16" i="17"/>
  <c r="BF16" i="17"/>
  <c r="AS16" i="17"/>
  <c r="AF16" i="17"/>
  <c r="W16" i="17"/>
  <c r="BE16" i="17"/>
  <c r="AR16" i="17"/>
  <c r="AI16" i="17"/>
  <c r="Y16" i="17"/>
  <c r="V16" i="17"/>
  <c r="BH16" i="17"/>
  <c r="AH16" i="17"/>
  <c r="AO16" i="17"/>
  <c r="L16" i="17"/>
  <c r="U16" i="17"/>
  <c r="AQ16" i="17"/>
  <c r="AY16" i="17"/>
  <c r="AX16" i="17"/>
  <c r="BD16" i="17"/>
  <c r="AB16" i="17"/>
  <c r="S16" i="17"/>
  <c r="R16" i="17"/>
  <c r="AK16" i="17"/>
  <c r="BK16" i="17"/>
  <c r="AE16" i="17"/>
  <c r="BA16" i="17"/>
  <c r="AN16" i="17"/>
  <c r="AU16" i="17"/>
  <c r="BM27" i="17"/>
  <c r="BO27" i="17" s="1"/>
  <c r="BS27" i="17" s="1"/>
  <c r="X16" i="17"/>
  <c r="H13" i="17"/>
  <c r="I13" i="17" s="1"/>
  <c r="DJ49" i="16"/>
  <c r="J17" i="17"/>
  <c r="T17" i="17" s="1"/>
  <c r="O16" i="17"/>
  <c r="BM19" i="17"/>
  <c r="BO19" i="17" s="1"/>
  <c r="BS19" i="17" s="1"/>
  <c r="BM21" i="17"/>
  <c r="BO21" i="17" s="1"/>
  <c r="BS21" i="17" s="1"/>
  <c r="BL20" i="17"/>
  <c r="BN20" i="17" s="1"/>
  <c r="BR20" i="17" s="1"/>
  <c r="DM49" i="16"/>
  <c r="DK49" i="16"/>
  <c r="DQ49" i="16"/>
  <c r="DL49" i="16"/>
  <c r="DP49" i="16"/>
  <c r="C6" i="7"/>
  <c r="C5" i="7"/>
  <c r="J17" i="20" l="1"/>
  <c r="AP16" i="20"/>
  <c r="BF16" i="20"/>
  <c r="BV16" i="20"/>
  <c r="CL16" i="20"/>
  <c r="DB16" i="20"/>
  <c r="AU16" i="20"/>
  <c r="BK16" i="20"/>
  <c r="CA16" i="20"/>
  <c r="CQ16" i="20"/>
  <c r="DG16" i="20"/>
  <c r="BP16" i="20"/>
  <c r="CV16" i="20"/>
  <c r="BI16" i="20"/>
  <c r="CO16" i="20"/>
  <c r="AV16" i="20"/>
  <c r="CB16" i="20"/>
  <c r="AO16" i="20"/>
  <c r="BU16" i="20"/>
  <c r="DA16" i="20"/>
  <c r="AT16" i="20"/>
  <c r="BJ16" i="20"/>
  <c r="BZ16" i="20"/>
  <c r="CP16" i="20"/>
  <c r="DF16" i="20"/>
  <c r="AY16" i="20"/>
  <c r="BO16" i="20"/>
  <c r="CE16" i="20"/>
  <c r="CU16" i="20"/>
  <c r="AR16" i="20"/>
  <c r="BX16" i="20"/>
  <c r="DD16" i="20"/>
  <c r="BQ16" i="20"/>
  <c r="CW16" i="20"/>
  <c r="BD16" i="20"/>
  <c r="CJ16" i="20"/>
  <c r="AW16" i="20"/>
  <c r="CC16" i="20"/>
  <c r="AX16" i="20"/>
  <c r="BN16" i="20"/>
  <c r="CD16" i="20"/>
  <c r="CT16" i="20"/>
  <c r="AM16" i="20"/>
  <c r="BC16" i="20"/>
  <c r="BS16" i="20"/>
  <c r="CI16" i="20"/>
  <c r="CY16" i="20"/>
  <c r="AZ16" i="20"/>
  <c r="CF16" i="20"/>
  <c r="AS16" i="20"/>
  <c r="BY16" i="20"/>
  <c r="DE16" i="20"/>
  <c r="BL16" i="20"/>
  <c r="CR16" i="20"/>
  <c r="BE16" i="20"/>
  <c r="CK16" i="20"/>
  <c r="BB16" i="20"/>
  <c r="BR16" i="20"/>
  <c r="CH16" i="20"/>
  <c r="CX16" i="20"/>
  <c r="AQ16" i="20"/>
  <c r="BG16" i="20"/>
  <c r="BW16" i="20"/>
  <c r="CM16" i="20"/>
  <c r="DC16" i="20"/>
  <c r="BH16" i="20"/>
  <c r="CN16" i="20"/>
  <c r="BA16" i="20"/>
  <c r="CG16" i="20"/>
  <c r="AN16" i="20"/>
  <c r="BT16" i="20"/>
  <c r="CZ16" i="20"/>
  <c r="BM16" i="20"/>
  <c r="CS16" i="20"/>
  <c r="O17" i="17"/>
  <c r="I17" i="20"/>
  <c r="Z16" i="20"/>
  <c r="AH16" i="20"/>
  <c r="AA16" i="20"/>
  <c r="P16" i="20"/>
  <c r="S16" i="20"/>
  <c r="W16" i="20"/>
  <c r="AJ16" i="20"/>
  <c r="U16" i="20"/>
  <c r="AK16" i="20"/>
  <c r="AE16" i="20"/>
  <c r="M16" i="20"/>
  <c r="AI16" i="20"/>
  <c r="V16" i="20"/>
  <c r="O16" i="20"/>
  <c r="AB16" i="20"/>
  <c r="Y16" i="20"/>
  <c r="T16" i="20"/>
  <c r="R16" i="20"/>
  <c r="Q16" i="20"/>
  <c r="AC16" i="20"/>
  <c r="L16" i="20"/>
  <c r="AL16" i="20"/>
  <c r="X16" i="20"/>
  <c r="N16" i="20"/>
  <c r="AD16" i="20"/>
  <c r="AF16" i="20"/>
  <c r="AG16" i="20"/>
  <c r="Q17" i="17"/>
  <c r="AA17" i="17"/>
  <c r="AV17" i="17"/>
  <c r="BB17" i="17"/>
  <c r="AR17" i="17"/>
  <c r="Y17" i="17"/>
  <c r="AM17" i="17"/>
  <c r="BK17" i="17"/>
  <c r="AH17" i="17"/>
  <c r="AP17" i="17"/>
  <c r="AF17" i="17"/>
  <c r="AL17" i="17"/>
  <c r="AD17" i="17"/>
  <c r="AX17" i="17"/>
  <c r="X17" i="17"/>
  <c r="BG17" i="17"/>
  <c r="AY17" i="17"/>
  <c r="BA17" i="17"/>
  <c r="AU17" i="17"/>
  <c r="P17" i="17"/>
  <c r="AW17" i="17"/>
  <c r="AB17" i="17"/>
  <c r="BD17" i="17"/>
  <c r="R17" i="17"/>
  <c r="AK17" i="17"/>
  <c r="BF17" i="17"/>
  <c r="AQ17" i="17"/>
  <c r="BH17" i="17"/>
  <c r="L17" i="17"/>
  <c r="AN17" i="17"/>
  <c r="AO17" i="17"/>
  <c r="BL16" i="17"/>
  <c r="BL28" i="17" s="1"/>
  <c r="BJ17" i="17"/>
  <c r="U17" i="17"/>
  <c r="BC17" i="17"/>
  <c r="AS17" i="17"/>
  <c r="AG17" i="17"/>
  <c r="S17" i="17"/>
  <c r="BE17" i="17"/>
  <c r="AE17" i="17"/>
  <c r="V17" i="17"/>
  <c r="N17" i="17"/>
  <c r="W17" i="17"/>
  <c r="BI17" i="17"/>
  <c r="Z17" i="17"/>
  <c r="AI17" i="17"/>
  <c r="AT17" i="17"/>
  <c r="AC17" i="17"/>
  <c r="AZ17" i="17"/>
  <c r="M17" i="17"/>
  <c r="AJ17" i="17"/>
  <c r="AU13" i="17"/>
  <c r="BD13" i="17"/>
  <c r="R13" i="17"/>
  <c r="AI13" i="17"/>
  <c r="AR13" i="17"/>
  <c r="BE13" i="17"/>
  <c r="W13" i="17"/>
  <c r="AF13" i="17"/>
  <c r="AS13" i="17"/>
  <c r="BF13" i="17"/>
  <c r="AA13" i="17"/>
  <c r="AD13" i="17"/>
  <c r="AT13" i="17"/>
  <c r="BK13" i="17"/>
  <c r="U13" i="17"/>
  <c r="AH13" i="17"/>
  <c r="AY13" i="17"/>
  <c r="BH13" i="17"/>
  <c r="V13" i="17"/>
  <c r="AM13" i="17"/>
  <c r="AV13" i="17"/>
  <c r="BI13" i="17"/>
  <c r="AQ13" i="17"/>
  <c r="AW13" i="17"/>
  <c r="AJ13" i="17"/>
  <c r="BJ13" i="17"/>
  <c r="O13" i="17"/>
  <c r="X13" i="17"/>
  <c r="AK13" i="17"/>
  <c r="AX13" i="17"/>
  <c r="L13" i="17"/>
  <c r="Y13" i="17"/>
  <c r="AL13" i="17"/>
  <c r="BC13" i="17"/>
  <c r="M13" i="17"/>
  <c r="Z13" i="17"/>
  <c r="AZ13" i="17"/>
  <c r="BG13" i="17"/>
  <c r="T13" i="17"/>
  <c r="AE13" i="17"/>
  <c r="AN13" i="17"/>
  <c r="BA13" i="17"/>
  <c r="S13" i="17"/>
  <c r="AB13" i="17"/>
  <c r="AO13" i="17"/>
  <c r="BB13" i="17"/>
  <c r="P13" i="17"/>
  <c r="AC13" i="17"/>
  <c r="AP13" i="17"/>
  <c r="N13" i="17"/>
  <c r="Q13" i="17"/>
  <c r="AG13" i="17"/>
  <c r="DQ50" i="16"/>
  <c r="X8" i="17"/>
  <c r="BG8" i="17"/>
  <c r="AD8" i="17"/>
  <c r="R8" i="17"/>
  <c r="BC8" i="17"/>
  <c r="V8" i="17"/>
  <c r="AP8" i="17"/>
  <c r="Z8" i="17"/>
  <c r="M8" i="17"/>
  <c r="AW8" i="17"/>
  <c r="S8" i="17"/>
  <c r="BD8" i="17"/>
  <c r="AU8" i="17"/>
  <c r="AH8" i="17"/>
  <c r="DQ51" i="16" l="1"/>
  <c r="DQ52" i="16" s="1"/>
  <c r="BN16" i="17"/>
  <c r="BR16" i="17" s="1"/>
  <c r="BR28" i="17" s="1"/>
  <c r="AO17" i="20"/>
  <c r="AS17" i="20"/>
  <c r="AW17" i="20"/>
  <c r="BA17" i="20"/>
  <c r="BE17" i="20"/>
  <c r="BI17" i="20"/>
  <c r="BM17" i="20"/>
  <c r="BQ17" i="20"/>
  <c r="BU17" i="20"/>
  <c r="BY17" i="20"/>
  <c r="CC17" i="20"/>
  <c r="CG17" i="20"/>
  <c r="CK17" i="20"/>
  <c r="CO17" i="20"/>
  <c r="CS17" i="20"/>
  <c r="CW17" i="20"/>
  <c r="DA17" i="20"/>
  <c r="DE17" i="20"/>
  <c r="AP17" i="20"/>
  <c r="AT17" i="20"/>
  <c r="AX17" i="20"/>
  <c r="BB17" i="20"/>
  <c r="BF17" i="20"/>
  <c r="BJ17" i="20"/>
  <c r="BN17" i="20"/>
  <c r="BR17" i="20"/>
  <c r="BV17" i="20"/>
  <c r="BZ17" i="20"/>
  <c r="CD17" i="20"/>
  <c r="CH17" i="20"/>
  <c r="CL17" i="20"/>
  <c r="CP17" i="20"/>
  <c r="CT17" i="20"/>
  <c r="CX17" i="20"/>
  <c r="DB17" i="20"/>
  <c r="DF17" i="20"/>
  <c r="AQ17" i="20"/>
  <c r="AY17" i="20"/>
  <c r="BG17" i="20"/>
  <c r="BO17" i="20"/>
  <c r="BW17" i="20"/>
  <c r="CE17" i="20"/>
  <c r="CM17" i="20"/>
  <c r="CU17" i="20"/>
  <c r="DC17" i="20"/>
  <c r="AR17" i="20"/>
  <c r="AZ17" i="20"/>
  <c r="BH17" i="20"/>
  <c r="BP17" i="20"/>
  <c r="BX17" i="20"/>
  <c r="CF17" i="20"/>
  <c r="CN17" i="20"/>
  <c r="CV17" i="20"/>
  <c r="DD17" i="20"/>
  <c r="AM17" i="20"/>
  <c r="AU17" i="20"/>
  <c r="BC17" i="20"/>
  <c r="BK17" i="20"/>
  <c r="BS17" i="20"/>
  <c r="CA17" i="20"/>
  <c r="CI17" i="20"/>
  <c r="CQ17" i="20"/>
  <c r="CY17" i="20"/>
  <c r="DG17" i="20"/>
  <c r="AN17" i="20"/>
  <c r="AV17" i="20"/>
  <c r="BD17" i="20"/>
  <c r="BL17" i="20"/>
  <c r="BT17" i="20"/>
  <c r="CB17" i="20"/>
  <c r="CJ17" i="20"/>
  <c r="CR17" i="20"/>
  <c r="CZ17" i="20"/>
  <c r="P13" i="20"/>
  <c r="AA13" i="20"/>
  <c r="Y13" i="20"/>
  <c r="T13" i="20"/>
  <c r="W13" i="20"/>
  <c r="Q13" i="20"/>
  <c r="AJ13" i="20"/>
  <c r="AF13" i="20"/>
  <c r="O13" i="20"/>
  <c r="M13" i="20"/>
  <c r="AB13" i="20"/>
  <c r="X13" i="20"/>
  <c r="AD13" i="20"/>
  <c r="L13" i="20"/>
  <c r="AK13" i="20"/>
  <c r="AI13" i="20"/>
  <c r="AL13" i="20"/>
  <c r="AH13" i="20"/>
  <c r="U13" i="20"/>
  <c r="V13" i="20"/>
  <c r="Z13" i="20"/>
  <c r="S13" i="20"/>
  <c r="AG13" i="20"/>
  <c r="N13" i="20"/>
  <c r="R13" i="20"/>
  <c r="AE13" i="20"/>
  <c r="AC13" i="20"/>
  <c r="AK17" i="20"/>
  <c r="U17" i="20"/>
  <c r="AA17" i="20"/>
  <c r="AD17" i="20"/>
  <c r="T17" i="20"/>
  <c r="AG17" i="20"/>
  <c r="Q17" i="20"/>
  <c r="W17" i="20"/>
  <c r="V17" i="20"/>
  <c r="L17" i="20"/>
  <c r="AF17" i="20"/>
  <c r="Z17" i="20"/>
  <c r="AH17" i="20"/>
  <c r="AC17" i="20"/>
  <c r="M17" i="20"/>
  <c r="AI17" i="20"/>
  <c r="S17" i="20"/>
  <c r="N17" i="20"/>
  <c r="AJ17" i="20"/>
  <c r="X17" i="20"/>
  <c r="Y17" i="20"/>
  <c r="AE17" i="20"/>
  <c r="O17" i="20"/>
  <c r="AL17" i="20"/>
  <c r="AB17" i="20"/>
  <c r="P17" i="20"/>
  <c r="R17" i="20"/>
  <c r="DH16" i="20"/>
  <c r="BM17" i="17"/>
  <c r="BO17" i="17" s="1"/>
  <c r="BS17" i="17" s="1"/>
  <c r="BM13" i="17"/>
  <c r="BO13" i="17" s="1"/>
  <c r="BS13" i="17" s="1"/>
  <c r="L8" i="17"/>
  <c r="BB8" i="17"/>
  <c r="BK8" i="17"/>
  <c r="N8" i="17"/>
  <c r="AL8" i="17"/>
  <c r="AX8" i="17"/>
  <c r="AB8" i="17"/>
  <c r="AO8" i="17"/>
  <c r="BJ8" i="17"/>
  <c r="O8" i="17"/>
  <c r="Q8" i="17"/>
  <c r="AC8" i="17"/>
  <c r="AT8" i="17"/>
  <c r="AZ8" i="17"/>
  <c r="Y8" i="17"/>
  <c r="BF8" i="17"/>
  <c r="AI8" i="17"/>
  <c r="AR8" i="17"/>
  <c r="BE8" i="17"/>
  <c r="AA8" i="17"/>
  <c r="T8" i="17"/>
  <c r="AF8" i="17"/>
  <c r="AS8" i="17"/>
  <c r="P8" i="17"/>
  <c r="AG8" i="17"/>
  <c r="AK8" i="17"/>
  <c r="AE8" i="17"/>
  <c r="AN8" i="17"/>
  <c r="BA8" i="17"/>
  <c r="U8" i="17"/>
  <c r="AY8" i="17"/>
  <c r="BH8" i="17"/>
  <c r="W8" i="17"/>
  <c r="AJ8" i="17"/>
  <c r="AM8" i="17"/>
  <c r="AV8" i="17"/>
  <c r="BI8" i="17"/>
  <c r="AQ8" i="17"/>
  <c r="BN28" i="17" l="1"/>
  <c r="DQ55" i="16"/>
  <c r="AF5" i="18"/>
  <c r="DI17" i="20"/>
  <c r="DK17" i="20" s="1"/>
  <c r="DO17" i="20" s="1"/>
  <c r="DH28" i="20"/>
  <c r="DJ16" i="20"/>
  <c r="DI13" i="20"/>
  <c r="BM8" i="17"/>
  <c r="B6" i="7"/>
  <c r="B7" i="7"/>
  <c r="DK13" i="20" l="1"/>
  <c r="DI28" i="20"/>
  <c r="DN16" i="20"/>
  <c r="DN28" i="20" s="1"/>
  <c r="DJ28" i="20"/>
  <c r="BO8" i="17"/>
  <c r="BM28" i="17"/>
  <c r="DK28" i="20" l="1"/>
  <c r="DO13" i="20"/>
  <c r="DO28" i="20" s="1"/>
  <c r="DO29" i="20" s="1"/>
  <c r="BS8" i="17"/>
  <c r="BO28" i="17"/>
  <c r="DO31" i="20" l="1"/>
  <c r="DO32" i="20" s="1"/>
  <c r="BS28" i="17"/>
  <c r="BS29" i="17" l="1"/>
  <c r="BS31" i="17" s="1"/>
  <c r="BS32" i="17" l="1"/>
  <c r="AF3" i="18" s="1"/>
  <c r="B5" i="7"/>
  <c r="B2" i="7" l="1"/>
</calcChain>
</file>

<file path=xl/comments1.xml><?xml version="1.0" encoding="utf-8"?>
<comments xmlns="http://schemas.openxmlformats.org/spreadsheetml/2006/main">
  <authors>
    <author>tc={4DA2682B-E57A-4574-9832-CAE24691920B}</author>
  </authors>
  <commentList>
    <comment ref="F18" authorId="0" shapeId="0">
      <text>
        <r>
          <rPr>
            <sz val="10"/>
            <color theme="1" tint="0.24994659260841701"/>
            <rFont val="Lucida Sans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Reduction in duration would affect the final loading. Use with caution. Leave empty in normal cases</t>
        </r>
      </text>
    </comment>
  </commentList>
</comments>
</file>

<file path=xl/sharedStrings.xml><?xml version="1.0" encoding="utf-8"?>
<sst xmlns="http://schemas.openxmlformats.org/spreadsheetml/2006/main" count="1530" uniqueCount="465">
  <si>
    <t>Title of this worksheet is in cell at right. Next instruction is in cell A5.</t>
  </si>
  <si>
    <t>Projected Monthly Income label is in cell at right. Enter Income 1 in cell C5 and Extra Income in C6 to calculate Total monthly income in C7. Next instruction is in cell A7.</t>
  </si>
  <si>
    <t>Basic Details</t>
  </si>
  <si>
    <t>Foundation Scope</t>
  </si>
  <si>
    <t>OS</t>
  </si>
  <si>
    <t>DB</t>
  </si>
  <si>
    <t>Operations  Scope</t>
  </si>
  <si>
    <t>Customer Name</t>
  </si>
  <si>
    <t>ABC</t>
  </si>
  <si>
    <t>Foundation</t>
  </si>
  <si>
    <t>Yes</t>
  </si>
  <si>
    <t>Windows</t>
  </si>
  <si>
    <t>SQL</t>
  </si>
  <si>
    <t>Operations</t>
  </si>
  <si>
    <t>No</t>
  </si>
  <si>
    <t>Total Number of DCs in scope</t>
  </si>
  <si>
    <t>Foundation Type</t>
  </si>
  <si>
    <t>Enterprise</t>
  </si>
  <si>
    <t>Projected Balance is auto calculated in cell H4, Actual Balance in H6, and Difference in H8. Next instruction is in cell A9.</t>
  </si>
  <si>
    <t>Total No of servers in scope</t>
  </si>
  <si>
    <t>Total No of Applications in scope</t>
  </si>
  <si>
    <t>GCP Environment Details</t>
  </si>
  <si>
    <t>Windows containers</t>
  </si>
  <si>
    <t>Oracle</t>
  </si>
  <si>
    <t>Total No of databases in scope</t>
  </si>
  <si>
    <t>Regions (including DR)</t>
  </si>
  <si>
    <t>Linux</t>
  </si>
  <si>
    <t>DR to be set up</t>
  </si>
  <si>
    <t>Assessment Scope</t>
  </si>
  <si>
    <t>Backup type</t>
  </si>
  <si>
    <t>Cloud Native + Third Party</t>
  </si>
  <si>
    <t>Postgres/Others</t>
  </si>
  <si>
    <t>Assessment</t>
  </si>
  <si>
    <t>Devops/IaaC setup</t>
  </si>
  <si>
    <t>Linux containers</t>
  </si>
  <si>
    <t>Complexity</t>
  </si>
  <si>
    <t>Simple</t>
  </si>
  <si>
    <t>Security</t>
  </si>
  <si>
    <t>DB Replatform</t>
  </si>
  <si>
    <t>Tool installation allowed</t>
  </si>
  <si>
    <t>Compliance</t>
  </si>
  <si>
    <t>PaaS Scope</t>
  </si>
  <si>
    <t>Security assessment</t>
  </si>
  <si>
    <t>PaaS Services</t>
  </si>
  <si>
    <t>Compliance assessment</t>
  </si>
  <si>
    <t>Migration Scope</t>
  </si>
  <si>
    <t>Migration</t>
  </si>
  <si>
    <t>Pricing Details</t>
  </si>
  <si>
    <t>Zd Rate</t>
  </si>
  <si>
    <t>Specify duration (Optional)</t>
  </si>
  <si>
    <t>Country</t>
  </si>
  <si>
    <t>Currency</t>
  </si>
  <si>
    <t>Enter details in Food table starting in cell at right and in Savings table starting in cell G42. Next instruction is in cell A50.</t>
  </si>
  <si>
    <t>Enter details in Pets table starting in cell at right and in Gifts table starting in cell G48. Next instruction is in cell A58.</t>
  </si>
  <si>
    <t>Enter details in Personal Care table starting in cell at right and in Legal table starting in cell G54. Next instruction is in cell A61.</t>
  </si>
  <si>
    <t>Total Projected Cost is auto calculated in cell J61, Total Actual Cost in J63, and Total Difference in J65.</t>
  </si>
  <si>
    <t>Summary Dashboard</t>
  </si>
  <si>
    <t>Total Services Cost</t>
  </si>
  <si>
    <t>PROJECT 
PHASE</t>
  </si>
  <si>
    <t>PHASE 
COST</t>
  </si>
  <si>
    <t>PHASE START</t>
  </si>
  <si>
    <t>PHASE DURATION</t>
  </si>
  <si>
    <t>ITEM</t>
  </si>
  <si>
    <t>Weeks</t>
  </si>
  <si>
    <t>Resources</t>
  </si>
  <si>
    <t>L</t>
  </si>
  <si>
    <t>Location</t>
  </si>
  <si>
    <t>DURATION MULTIPLIER</t>
  </si>
  <si>
    <t>DURATION</t>
  </si>
  <si>
    <t>START</t>
  </si>
  <si>
    <t>LOADING VALUE</t>
  </si>
  <si>
    <t>FOUNDATION</t>
  </si>
  <si>
    <t>No. of Weeks</t>
  </si>
  <si>
    <t>No. of Hours</t>
  </si>
  <si>
    <t>HCL Rate</t>
  </si>
  <si>
    <t>Cost</t>
  </si>
  <si>
    <t>BASE DURATION</t>
  </si>
  <si>
    <t>Less than 25 apps, 4, 50,6, till 75 7 weeks, 100 8 weeks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</si>
  <si>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</si>
  <si>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</si>
  <si>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</si>
  <si>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</si>
  <si>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</si>
  <si>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</si>
  <si>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</si>
  <si>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</si>
  <si>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</si>
  <si>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</si>
  <si>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</si>
  <si>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</si>
  <si>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</si>
  <si>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</si>
  <si>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</si>
  <si>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</si>
  <si>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</si>
  <si>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</si>
  <si>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</si>
  <si>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</si>
  <si>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</si>
  <si>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</si>
  <si>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</si>
  <si>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</si>
  <si>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</si>
  <si>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</si>
  <si>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</si>
  <si>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</si>
  <si>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</si>
  <si>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</si>
  <si>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</si>
  <si>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</si>
  <si>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</si>
  <si>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</si>
  <si>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</si>
  <si>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</si>
  <si>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</si>
  <si>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</si>
  <si>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</si>
  <si>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</si>
  <si>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</si>
  <si>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</si>
  <si>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</si>
  <si>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</si>
  <si>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</si>
  <si>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</si>
  <si>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</si>
  <si>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</si>
  <si>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</si>
  <si>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</si>
  <si>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</si>
  <si>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</si>
  <si>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Onsite</t>
  </si>
  <si>
    <t>Offshore</t>
  </si>
  <si>
    <t>INCREMENTAL DURATION</t>
  </si>
  <si>
    <t>Add the Ls</t>
  </si>
  <si>
    <t>Always &lt; = 1</t>
  </si>
  <si>
    <t>Auto Calculated field</t>
  </si>
  <si>
    <t>Can be more than1 if duration multiplier is less than 1</t>
  </si>
  <si>
    <t>No of resources count</t>
  </si>
  <si>
    <t>COMPLEXITY MULTIPLIER</t>
  </si>
  <si>
    <t>PROGRAM MANAGEMENT</t>
  </si>
  <si>
    <t>TOTAL DURATION</t>
  </si>
  <si>
    <t>MSP</t>
  </si>
  <si>
    <t>Value</t>
  </si>
  <si>
    <t>Numeric Value</t>
  </si>
  <si>
    <t>Project Manager</t>
  </si>
  <si>
    <t>Assessment Required</t>
  </si>
  <si>
    <t>TRACKS</t>
  </si>
  <si>
    <t>Number of hours in a week</t>
  </si>
  <si>
    <t>Domain Architect</t>
  </si>
  <si>
    <t>Total Count of VM's</t>
  </si>
  <si>
    <t>Total count of apps in scope</t>
  </si>
  <si>
    <t>Cloud Architect</t>
  </si>
  <si>
    <t>No of DCs in scope</t>
  </si>
  <si>
    <t>Security Architect</t>
  </si>
  <si>
    <t>Phase</t>
  </si>
  <si>
    <t>Duration</t>
  </si>
  <si>
    <t>Cumulative duration</t>
  </si>
  <si>
    <t>Tools Consultant</t>
  </si>
  <si>
    <t>Plan</t>
  </si>
  <si>
    <t>Explore</t>
  </si>
  <si>
    <t>DB Architect</t>
  </si>
  <si>
    <t>Analyse</t>
  </si>
  <si>
    <t>Craft</t>
  </si>
  <si>
    <t>App Architect</t>
  </si>
  <si>
    <t>Data Analyst</t>
  </si>
  <si>
    <t>Cloud consultant</t>
  </si>
  <si>
    <t>App Server ratio</t>
  </si>
  <si>
    <t>D-prizm SME</t>
  </si>
  <si>
    <t>Sub-Total</t>
  </si>
  <si>
    <t>Travel Cost</t>
  </si>
  <si>
    <t>TOTAL COST</t>
  </si>
  <si>
    <t>Plan + explore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</si>
  <si>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</si>
  <si>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</si>
  <si>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</si>
  <si>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</si>
  <si>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</si>
  <si>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</si>
  <si>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</si>
  <si>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</si>
  <si>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</si>
  <si>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</si>
  <si>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</si>
  <si>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</si>
  <si>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</si>
  <si>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</si>
  <si>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</si>
  <si>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</si>
  <si>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</si>
  <si>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</si>
  <si>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</si>
  <si>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</si>
  <si>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</si>
  <si>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</si>
  <si>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</si>
  <si>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</si>
  <si>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</si>
  <si>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</si>
  <si>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</si>
  <si>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</si>
  <si>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</si>
  <si>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</si>
  <si>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</si>
  <si>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</si>
  <si>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</si>
  <si>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</si>
  <si>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</si>
  <si>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</si>
  <si>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</si>
  <si>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</si>
  <si>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</si>
  <si>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</si>
  <si>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</si>
  <si>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</si>
  <si>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</si>
  <si>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</si>
  <si>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</si>
  <si>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</si>
  <si>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</si>
  <si>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</si>
  <si>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Includes complexity &amp; tool allowed</t>
  </si>
  <si>
    <t>Tool installation induced complexity</t>
  </si>
  <si>
    <t>App architect count from logicsheet</t>
  </si>
  <si>
    <t>Total DB Count</t>
  </si>
  <si>
    <t>Security assessment required</t>
  </si>
  <si>
    <t>Compliance assessment required</t>
  </si>
  <si>
    <t>Analyse + explore overalps</t>
  </si>
  <si>
    <t>Compliance Consultant</t>
  </si>
  <si>
    <t>Analyse +Craft waves</t>
  </si>
  <si>
    <t>Final Craft wave</t>
  </si>
  <si>
    <t>Global Program Manager</t>
  </si>
  <si>
    <t>L4</t>
  </si>
  <si>
    <t>Foundation Required</t>
  </si>
  <si>
    <t>No of GCP regions including DR</t>
  </si>
  <si>
    <t>TECHNOLOGY TRACKS</t>
  </si>
  <si>
    <t>Wintel &amp; AD
(Subject Matter Expert)</t>
  </si>
  <si>
    <t>L3</t>
  </si>
  <si>
    <t>Count of Windows VMs in scope</t>
  </si>
  <si>
    <t>Count of Linux VMs in scope</t>
  </si>
  <si>
    <t>Container\Linux
(Subject Matter Expert)</t>
  </si>
  <si>
    <t>Count of DB in scope</t>
  </si>
  <si>
    <t>Networks
(Subject Matter Expert)</t>
  </si>
  <si>
    <t>Operations required</t>
  </si>
  <si>
    <t>DR required</t>
  </si>
  <si>
    <t>Cloud Infra and DevOps Architect</t>
  </si>
  <si>
    <t>Security
(Subject Matter Expert)</t>
  </si>
  <si>
    <t>Autonomics (Monitoring and Patching Tool)
(Subject Matter Expert)</t>
  </si>
  <si>
    <t>Backup 
(Subject Matter Expert)</t>
  </si>
  <si>
    <t>PaaS
(Subject Matter Expert)</t>
  </si>
  <si>
    <t>Application
(Subject Matter Expert)</t>
  </si>
  <si>
    <t>Container Platform (PaaS)</t>
  </si>
  <si>
    <t>L5</t>
  </si>
  <si>
    <t xml:space="preserve">DR/BCP </t>
  </si>
  <si>
    <t xml:space="preserve">GRC </t>
  </si>
  <si>
    <t>CLOUD</t>
  </si>
  <si>
    <t>Cloud Architect (IaaS)</t>
  </si>
  <si>
    <t>Cloud Architect (PaaS)</t>
  </si>
  <si>
    <t>Cloud Engineer (L3,Mode-2)</t>
  </si>
  <si>
    <t>SAP Basis</t>
  </si>
  <si>
    <t>L2</t>
  </si>
  <si>
    <t>Cloud Native SAP Architect</t>
  </si>
  <si>
    <t>Cloud Native Senior SAP Architect</t>
  </si>
  <si>
    <t>Services</t>
  </si>
  <si>
    <t>Basic</t>
  </si>
  <si>
    <t>BASIC PLUS</t>
  </si>
  <si>
    <t>Premium</t>
  </si>
  <si>
    <t>Governance</t>
  </si>
  <si>
    <t>GCP Core Services</t>
  </si>
  <si>
    <t>Organization Setup</t>
  </si>
  <si>
    <t>ü</t>
  </si>
  <si>
    <t>Folders Structure</t>
  </si>
  <si>
    <t>Host and Service Project hierarchy</t>
  </si>
  <si>
    <t>Define and Implement Built-In IAM Roles</t>
  </si>
  <si>
    <t>Define and Implement Custom IAM Roles</t>
  </si>
  <si>
    <t>X</t>
  </si>
  <si>
    <t>Organization Built-In  Polices Enablement</t>
  </si>
  <si>
    <t>Organization Custom Polices Enablement Compliance Requirements</t>
  </si>
  <si>
    <t>Lables design for Billing Governance</t>
  </si>
  <si>
    <t>Billing account linked with Projects</t>
  </si>
  <si>
    <t>Pre-defined Naming Standards Recommendations</t>
  </si>
  <si>
    <t>Cloud Scheduler for GCE</t>
  </si>
  <si>
    <t>Cloud Governance Process (Resources Lifecycle Management)</t>
  </si>
  <si>
    <t>Network &amp; Hybrid Connectivity</t>
  </si>
  <si>
    <t>Shared Network Segmentation VPC Design</t>
  </si>
  <si>
    <t>Network Segmentation VPC Design for NVAs</t>
  </si>
  <si>
    <t>Hub &amp; Spoke Design with technology tier subnets design</t>
  </si>
  <si>
    <t>Hybrid Connectivity using Secure VPN\Interconnect
(Single)</t>
  </si>
  <si>
    <t>Hybrid Connectivity using Secure VPN\Interconnect
(Multiple Network Providers\Datacenters)</t>
  </si>
  <si>
    <t>Cloud Routers Design\Provision for Interconnect</t>
  </si>
  <si>
    <t xml:space="preserve">Customized Routing Enablement for NVAs </t>
  </si>
  <si>
    <t>Enterprise Load Balancer e.g. F5, NetScaler</t>
  </si>
  <si>
    <t xml:space="preserve">Services </t>
  </si>
  <si>
    <t>IAM - Shared Services</t>
  </si>
  <si>
    <t>Extend Single Forest\Domain Corporate Domain Controller in High Availability</t>
  </si>
  <si>
    <t>Extend\New Multi Forest\Domains Corporate Domain Controller in High Availability</t>
  </si>
  <si>
    <t>Single Forest\Domain Corporate Directory Sync using GCDS</t>
  </si>
  <si>
    <t>Cloud DNS integration with Corporate Single DNS\AD</t>
  </si>
  <si>
    <t>Cloud DNS integration with Corporate Multiple DNS\AD</t>
  </si>
  <si>
    <t>Enable secure Corporate AD Groups for Authorization &amp; Authentication - RBAC</t>
  </si>
  <si>
    <t>Extend Active Directory Federation Services</t>
  </si>
  <si>
    <t xml:space="preserve">Existing Privileged Identity &amp; Access Management solution extension e.g. BeyondTrust, Broadcom, CyberArk, One Identity etc. </t>
  </si>
  <si>
    <t xml:space="preserve">New Privileged Identity &amp; Access Management Design\Implementation e.g. BeyondTrust, Broadcom, CyberArk, One Identity etc. </t>
  </si>
  <si>
    <t>Enterprise MFA\SSO design\Implementation</t>
  </si>
  <si>
    <t xml:space="preserve">Monitoring &amp; Logging </t>
  </si>
  <si>
    <t>Monitoring Shared Services</t>
  </si>
  <si>
    <t xml:space="preserve">Cloud Native Monitoring Stackdriver for IaaS </t>
  </si>
  <si>
    <t>Enable Audit Log Management for IAM, VPC, Native Firewalls</t>
  </si>
  <si>
    <t>Logs Retention to Storage Buckets</t>
  </si>
  <si>
    <t>Extension of Enterprise Infra Monitoring Tool from On-Prem to GCP followed by existing process</t>
  </si>
  <si>
    <t>Extension\New Enterprise Monitoring Solution (IaaS \ APM)</t>
  </si>
  <si>
    <t>Existing Enterprise Monitoring Integration with MOM Layer solution extension followed by existing process</t>
  </si>
  <si>
    <t xml:space="preserve">New Enterprise Monitoring Integration solution design and Implementation with MOM Layer </t>
  </si>
  <si>
    <t>Existing SIEM solution extension to GCP followed by existing process</t>
  </si>
  <si>
    <t>New SIEM Solution Design\Implementation\Integration</t>
  </si>
  <si>
    <t>Security Shared Services</t>
  </si>
  <si>
    <t xml:space="preserve">Default Firewall Rules Enablement for WEB, RDP, SSH, AD , DNS, Internet access. </t>
  </si>
  <si>
    <t>Firewall Tagging Strategy for Secure access to GCE</t>
  </si>
  <si>
    <t>Enable Native Firewall Insights for visibility</t>
  </si>
  <si>
    <t>Cloud Native Patching for IaaS Workloads</t>
  </si>
  <si>
    <t>Native Default Disk Encryption</t>
  </si>
  <si>
    <t xml:space="preserve">Custom Disk Encryption Lifecycle management with Cloud KMS, as applicable. </t>
  </si>
  <si>
    <t>Enterprise Encryption Solution Design\Implementation e.g. Bitdefender, MacAfee, Symantec, Check Point, Safenet etc.</t>
  </si>
  <si>
    <t>Accidental Termination Polices for GCE</t>
  </si>
  <si>
    <t>Enterprise Firewall (IPS\IDS) design\Implementation for Internet Facing Traffic (north-South) e.g. Palo Alto, Check Point, Barracuda, FortiGate)</t>
  </si>
  <si>
    <t>Enterprise Firewall  (IPS\IDS) design\Implementation for Internet\Intranet Facing Traffic (north-South, East-West) e.g. Palo Alto, Check Point, Barracuda, FortiGate)</t>
  </si>
  <si>
    <t>Existing Endpoint Protection solution extension followed by existing process</t>
  </si>
  <si>
    <t>New Endpoint Protection agent deployment.</t>
  </si>
  <si>
    <t>Industry standard compliances solutions PCI\DSS, HIPPA, GDPR, SOC1,2 etc.</t>
  </si>
  <si>
    <t>Existing Enterprise Vulnerability Solution extenstion followed by existing process</t>
  </si>
  <si>
    <t>Enterprise GKE Vulnerability Scanning Solution\Implementation e.g Twistlock, Aquasec, Sysdig etc for GCP</t>
  </si>
  <si>
    <t xml:space="preserve">Web Proxy Solution Design\Implementation </t>
  </si>
  <si>
    <t xml:space="preserve">Existing Enterprise Patching Solution extenstion e.g. SCCM, BigFix, Redhat Satellite, SUSE Mgr. </t>
  </si>
  <si>
    <t>Existing Patch Lifecycle Management using automation</t>
  </si>
  <si>
    <t xml:space="preserve">Enterprise Security Cloud Compliance and Governance e.g. Palo Alto Prisma, Dome9 etc. </t>
  </si>
  <si>
    <t xml:space="preserve">Cloud Native WAF DDoS Protection </t>
  </si>
  <si>
    <t xml:space="preserve">Enterprise WAF design and Implementation </t>
  </si>
  <si>
    <t>GKE Image Vulnerability Scanning Cloud native</t>
  </si>
  <si>
    <t>Data Loss Prevention Cloud Native (DLP)</t>
  </si>
  <si>
    <t xml:space="preserve">Enterprise DLP Solution Design and implementation e.g McAfee, Symantec, RSA etc. </t>
  </si>
  <si>
    <t>Data Protection and Auditing Design and Implementation e.g Imperva</t>
  </si>
  <si>
    <t xml:space="preserve">Existing Certificate authority extenstion from On-prem to GCP </t>
  </si>
  <si>
    <t>Business Continuity Planning (BCP)</t>
  </si>
  <si>
    <t>Cloud Native backup for GCE</t>
  </si>
  <si>
    <t xml:space="preserve">Enterprise Backup Solution from  to GCP e.g. Commvault, Actifio, networker, Rubrik etc. </t>
  </si>
  <si>
    <t>Disaster Recovery Solutions Enablement with Enterprise technologies Commvault, Actifio, Rubrik, Native</t>
  </si>
  <si>
    <t>Platform</t>
  </si>
  <si>
    <t>Market Place Images Windows and Linux</t>
  </si>
  <si>
    <t>Integration with Existing Image Life Cycle Management Org Standard</t>
  </si>
  <si>
    <t>Developed Pipeline for Image Lifecycle Management</t>
  </si>
  <si>
    <t>New VDI Solution Design\Implementation e.g. Citrix, RDS etc.</t>
  </si>
  <si>
    <t>Cloud Managed Platform</t>
  </si>
  <si>
    <t>PaaS &amp; DevOps</t>
  </si>
  <si>
    <t>Default Provisioning for managed services Apps , Database (Sql, Spanner),  Datewarehouse.</t>
  </si>
  <si>
    <t>Design workshop and Customized Provisioning for services Provisioning for managed services like  Apps , Database (No Sql &amp; Sql), Datewarehouse, Containers (GKE like Enablement of Istio Service Mesh )Pub/Sub, CDN with basic parameters</t>
  </si>
  <si>
    <t>Cloud Native Devops Pipeline  Design and implement as per cloud OEM best practices</t>
  </si>
  <si>
    <t>Vulnerability Scanning Solution\Implementation for CI\CD , GKE e.g Twistlock, Aquasec, BlackDuck etc.</t>
  </si>
  <si>
    <t>For Planning</t>
  </si>
  <si>
    <t>W101</t>
  </si>
  <si>
    <t>W102</t>
  </si>
  <si>
    <t>CALCULATED DURATION</t>
  </si>
  <si>
    <t>USER DEFINED MINIMUM DURATION</t>
  </si>
  <si>
    <t>Migration Required</t>
  </si>
  <si>
    <t>Linux 
(Subject Matter Expert)</t>
  </si>
  <si>
    <t>Count of Rehost (Windows + Linux)</t>
  </si>
  <si>
    <t>Count of Re-platform (Windows + Linux)</t>
  </si>
  <si>
    <t>Count of containers(Windows + Linux)</t>
  </si>
  <si>
    <t>Security type</t>
  </si>
  <si>
    <t>Storage &amp; Backup
(Subject Matter Expert)</t>
  </si>
  <si>
    <t>Backup Type</t>
  </si>
  <si>
    <t>DB Types (Oracle + SQL+ Postgres)</t>
  </si>
  <si>
    <t>Databases
(Subject Matter Expert)</t>
  </si>
  <si>
    <t>Autonomics
(Subject Matter Expert)</t>
  </si>
  <si>
    <t>Compliance required</t>
  </si>
  <si>
    <t>PaaS</t>
  </si>
  <si>
    <t>Mimimum duration</t>
  </si>
  <si>
    <t>Duration Calculator</t>
  </si>
  <si>
    <t>Maximum duration</t>
  </si>
  <si>
    <t>Rehost duration</t>
  </si>
  <si>
    <t>Re-platform Duration</t>
  </si>
  <si>
    <t>Total Iaas duration</t>
  </si>
  <si>
    <t>Container Duration</t>
  </si>
  <si>
    <t>PaaS Duration</t>
  </si>
  <si>
    <t>Hypercare Required</t>
  </si>
  <si>
    <t>DevOps
(Subject Matter Expert)</t>
  </si>
  <si>
    <t>DB Logic</t>
  </si>
  <si>
    <t>Data Analyst Logic</t>
  </si>
  <si>
    <t>App Architect Logic</t>
  </si>
  <si>
    <t>Migration Duration Counter (Rehost)</t>
  </si>
  <si>
    <t>Migration Duration Counter (Re-platform)</t>
  </si>
  <si>
    <t>Migration Duration Counter (Containers)</t>
  </si>
  <si>
    <t>Phases for Dashboard</t>
  </si>
  <si>
    <t>Foundation packages</t>
  </si>
  <si>
    <t>Google Kubernetes Service</t>
  </si>
  <si>
    <t>App Engine / Cloud Functions</t>
  </si>
  <si>
    <t>Cloud SQL / Cloud Firestore in Datastore mode/ DataStore / Big Table/ Big Query</t>
  </si>
  <si>
    <t>Cloud Data Proc</t>
  </si>
  <si>
    <t>Count of SQL DBs in scope</t>
  </si>
  <si>
    <t>Apps Count</t>
  </si>
  <si>
    <t>No of arch</t>
  </si>
  <si>
    <t>Apps per arch</t>
  </si>
  <si>
    <t>No of weeks</t>
  </si>
  <si>
    <t>Logic for old calc</t>
  </si>
  <si>
    <t>Week Count</t>
  </si>
  <si>
    <t>Server per week</t>
  </si>
  <si>
    <t>Cumulative servers</t>
  </si>
  <si>
    <t>Containers per week</t>
  </si>
  <si>
    <t>Cumulative value</t>
  </si>
  <si>
    <t>In scope</t>
  </si>
  <si>
    <t>Numeric</t>
  </si>
  <si>
    <t>Cumulative</t>
  </si>
  <si>
    <t>Start</t>
  </si>
  <si>
    <t>Package Name</t>
  </si>
  <si>
    <t>Count of containers</t>
  </si>
  <si>
    <t>No of FTE's</t>
  </si>
  <si>
    <t>Apps</t>
  </si>
  <si>
    <t>?</t>
  </si>
  <si>
    <t>Count of Oracle DBs in scope</t>
  </si>
  <si>
    <t>Count of Other DB</t>
  </si>
  <si>
    <t>Basic Plus</t>
  </si>
  <si>
    <t>TOTAL</t>
  </si>
  <si>
    <t>Transition</t>
  </si>
  <si>
    <t>As max server is 5000, max apps is 1500</t>
  </si>
  <si>
    <t>Max 52 for server so max 47 for assessment</t>
  </si>
  <si>
    <t>Yes/No</t>
  </si>
  <si>
    <t>Backup</t>
  </si>
  <si>
    <t>Zd</t>
  </si>
  <si>
    <t>Deal Type</t>
  </si>
  <si>
    <t>Pricing Time frame</t>
  </si>
  <si>
    <t>Percentage count</t>
  </si>
  <si>
    <t>Sl No</t>
  </si>
  <si>
    <t>Onsite-Offshore Mix</t>
  </si>
  <si>
    <t>EOps Options</t>
  </si>
  <si>
    <t>Eops Support</t>
  </si>
  <si>
    <t>NA</t>
  </si>
  <si>
    <t>Upper</t>
  </si>
  <si>
    <t>Cloud Native</t>
  </si>
  <si>
    <t>Onsite + Offshore</t>
  </si>
  <si>
    <t>Manual</t>
  </si>
  <si>
    <t>8x5</t>
  </si>
  <si>
    <t>Middle</t>
  </si>
  <si>
    <t>Hybrid</t>
  </si>
  <si>
    <t>Months</t>
  </si>
  <si>
    <t>Medium</t>
  </si>
  <si>
    <t>All Offshore</t>
  </si>
  <si>
    <t>Ops Tools Only</t>
  </si>
  <si>
    <t>16x5</t>
  </si>
  <si>
    <t>Complex</t>
  </si>
  <si>
    <t>Ops and Basic Monitoring</t>
  </si>
  <si>
    <t>24x5</t>
  </si>
  <si>
    <t>Very Complex</t>
  </si>
  <si>
    <t>Ops and Adv Monitoring</t>
  </si>
  <si>
    <t>24x7</t>
  </si>
  <si>
    <t>Tools cost</t>
  </si>
  <si>
    <t>Tool Cost</t>
  </si>
  <si>
    <t>Windows rebuild</t>
  </si>
  <si>
    <t>Linux rebuild</t>
  </si>
  <si>
    <t>SQL rebuild</t>
  </si>
  <si>
    <t>Oracle rebuild</t>
  </si>
  <si>
    <t>Windows rehost</t>
  </si>
  <si>
    <t>Linux rehost</t>
  </si>
  <si>
    <t>SQL rehost</t>
  </si>
  <si>
    <t>Oracle rehost</t>
  </si>
  <si>
    <t>DB rehost</t>
  </si>
  <si>
    <t>Travel %</t>
  </si>
  <si>
    <t>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</si>
</sst>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[&lt;=9999999]###\-####;\(###\)\ ###\-####"/>
    <numFmt numFmtId="167" formatCode="_ &quot;$&quot;\ * #,##0.00_ ;_ &quot;$&quot;\ * \-#,##0.00_ ;_ &quot;$&quot;\ * &quot;-&quot;??_ ;_ @_ "/>
    <numFmt numFmtId="168" formatCode="_-[$$-409]* #,##0.00_ ;_-[$$-409]* \-#,##0.00\ ;_-[$$-409]* &quot;-&quot;??_ ;_-@_ "/>
    <numFmt numFmtId="169" formatCode="_ &quot;$&quot;\ * #,##0_ ;_ &quot;$&quot;\ * \-#,##0_ ;_ &quot;$&quot;\ * &quot;-&quot;??_ ;_ @_ "/>
    <numFmt numFmtId="170" formatCode="_-[$$-409]* #,##0_ ;_-[$$-409]* \-#,##0\ ;_-[$$-409]* &quot;-&quot;??_ ;_-@_ "/>
  </numFmts>
  <fonts count="57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b/>
      <sz val="10"/>
      <color theme="1" tint="0.24994659260841701"/>
      <name val="Lucida Sans"/>
      <family val="2"/>
      <scheme val="minor"/>
    </font>
    <font>
      <b/>
      <sz val="42"/>
      <color theme="7"/>
      <name val="Rockwell"/>
      <family val="2"/>
      <scheme val="major"/>
    </font>
    <font>
      <sz val="11"/>
      <color theme="1" tint="0.24994659260841701"/>
      <name val="Rockwell"/>
      <family val="2"/>
      <scheme val="major"/>
    </font>
    <font>
      <i/>
      <sz val="11"/>
      <color theme="7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2"/>
      <scheme val="major"/>
    </font>
    <font>
      <sz val="14"/>
      <color theme="1" tint="0.24994659260841701"/>
      <name val="Lucida Sans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Lucida Sans"/>
      <family val="2"/>
      <scheme val="minor"/>
    </font>
    <font>
      <b/>
      <sz val="13"/>
      <color theme="1" tint="0.24994659260841701"/>
      <name val="Rockwell"/>
      <family val="2"/>
      <scheme val="major"/>
    </font>
    <font>
      <b/>
      <sz val="13"/>
      <color theme="7"/>
      <name val="Rockwell"/>
      <family val="2"/>
      <scheme val="major"/>
    </font>
    <font>
      <sz val="8"/>
      <name val="Lucida Sans"/>
      <family val="2"/>
      <scheme val="minor"/>
    </font>
    <font>
      <sz val="10"/>
      <name val="Arial"/>
      <family val="2"/>
    </font>
    <font>
      <sz val="10"/>
      <color theme="1" tint="0.24994659260841701"/>
      <name val="Lucida Sans"/>
      <family val="2"/>
      <scheme val="minor"/>
    </font>
    <font>
      <b/>
      <sz val="10"/>
      <color theme="1" tint="0.34998626667073579"/>
      <name val="Lucida Sans"/>
      <family val="2"/>
      <scheme val="minor"/>
    </font>
    <font>
      <sz val="11"/>
      <color rgb="FF006100"/>
      <name val="Lucida Sans"/>
      <family val="2"/>
      <scheme val="minor"/>
    </font>
    <font>
      <sz val="11"/>
      <color rgb="FFFFFFFF"/>
      <name val="Calibri Light"/>
      <family val="2"/>
    </font>
    <font>
      <sz val="11"/>
      <color rgb="FFFF0000"/>
      <name val="Calibri Light"/>
      <family val="2"/>
    </font>
    <font>
      <sz val="11"/>
      <name val="Calibri Light"/>
      <family val="2"/>
    </font>
    <font>
      <sz val="11"/>
      <color rgb="FF000000"/>
      <name val="Calibri Light"/>
      <family val="2"/>
    </font>
    <font>
      <b/>
      <sz val="11"/>
      <color rgb="FFFFFFFF"/>
      <name val="Calibri Light"/>
      <family val="2"/>
    </font>
    <font>
      <sz val="11"/>
      <color rgb="FF006100"/>
      <name val="Calibri Light"/>
      <family val="2"/>
    </font>
    <font>
      <b/>
      <sz val="16"/>
      <color rgb="FF000000"/>
      <name val="Calibri Light"/>
      <family val="2"/>
    </font>
    <font>
      <b/>
      <sz val="11"/>
      <color rgb="FF000000"/>
      <name val="Calibri Light"/>
      <family val="2"/>
    </font>
    <font>
      <b/>
      <sz val="10"/>
      <color theme="0"/>
      <name val="Lucida Sans"/>
      <family val="2"/>
      <scheme val="minor"/>
    </font>
    <font>
      <sz val="10"/>
      <name val="Calibri Light"/>
      <family val="2"/>
    </font>
    <font>
      <sz val="10"/>
      <color rgb="FF000000"/>
      <name val="Calibri Light"/>
      <family val="2"/>
    </font>
    <font>
      <b/>
      <sz val="14"/>
      <name val="Lucida Sans"/>
      <family val="2"/>
      <scheme val="minor"/>
    </font>
    <font>
      <b/>
      <sz val="14"/>
      <color theme="1" tint="0.24994659260841701"/>
      <name val="Lucida Sans"/>
      <family val="2"/>
      <scheme val="minor"/>
    </font>
    <font>
      <b/>
      <sz val="16"/>
      <color theme="1"/>
      <name val="Rockwell"/>
      <family val="1"/>
      <scheme val="major"/>
    </font>
    <font>
      <b/>
      <sz val="12"/>
      <color theme="1"/>
      <name val="Rockwell"/>
      <family val="1"/>
      <scheme val="major"/>
    </font>
    <font>
      <sz val="14"/>
      <color rgb="FFFF0000"/>
      <name val="Lucida Sans"/>
      <family val="2"/>
      <scheme val="minor"/>
    </font>
    <font>
      <sz val="12"/>
      <color theme="1"/>
      <name val="Lucida Sans"/>
      <family val="2"/>
      <scheme val="minor"/>
    </font>
    <font>
      <sz val="9"/>
      <color rgb="FF000000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sz val="10"/>
      <color rgb="FF000000"/>
      <name val="Cambria"/>
      <family val="1"/>
    </font>
    <font>
      <b/>
      <sz val="14"/>
      <color theme="1"/>
      <name val="Cambria"/>
      <family val="1"/>
    </font>
    <font>
      <b/>
      <sz val="10"/>
      <color rgb="FFFF0000"/>
      <name val="Cambria"/>
      <family val="1"/>
    </font>
    <font>
      <b/>
      <sz val="9"/>
      <color rgb="FFFF0000"/>
      <name val="Cambria"/>
      <family val="1"/>
    </font>
    <font>
      <b/>
      <sz val="10"/>
      <color theme="9" tint="-0.249977111117893"/>
      <name val="Wingdings"/>
      <charset val="2"/>
    </font>
    <font>
      <sz val="11"/>
      <color rgb="FFFF0000"/>
      <name val="Rockwell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6" fillId="0" borderId="2" applyNumberFormat="0" applyFill="0" applyBorder="0" applyAlignment="0" applyProtection="0"/>
    <xf numFmtId="0" fontId="7" fillId="0" borderId="3" applyNumberFormat="0" applyFill="0" applyBorder="0" applyAlignment="0" applyProtection="0"/>
    <xf numFmtId="166" fontId="12" fillId="0" borderId="0" applyFont="0" applyFill="0" applyBorder="0" applyAlignment="0" applyProtection="0"/>
    <xf numFmtId="14" fontId="1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horizontal="center" vertical="center"/>
    </xf>
    <xf numFmtId="0" fontId="18" fillId="0" borderId="0" applyNumberFormat="0" applyFill="0" applyBorder="0" applyProtection="0">
      <alignment vertical="center"/>
    </xf>
    <xf numFmtId="0" fontId="19" fillId="6" borderId="10" applyNumberFormat="0" applyProtection="0">
      <alignment horizontal="left" vertical="center"/>
    </xf>
    <xf numFmtId="1" fontId="20" fillId="6" borderId="10">
      <alignment horizontal="center" vertical="center"/>
    </xf>
    <xf numFmtId="0" fontId="17" fillId="7" borderId="11" applyNumberFormat="0" applyFont="0" applyAlignment="0">
      <alignment horizontal="center"/>
    </xf>
    <xf numFmtId="0" fontId="21" fillId="0" borderId="0" applyNumberFormat="0" applyFill="0" applyBorder="0" applyProtection="0">
      <alignment horizontal="left" vertical="center"/>
    </xf>
    <xf numFmtId="0" fontId="17" fillId="8" borderId="14" applyNumberFormat="0" applyFont="0" applyAlignment="0">
      <alignment horizontal="center"/>
    </xf>
    <xf numFmtId="0" fontId="17" fillId="9" borderId="14" applyNumberFormat="0" applyFont="0" applyAlignment="0">
      <alignment horizontal="center"/>
    </xf>
    <xf numFmtId="0" fontId="17" fillId="10" borderId="14" applyNumberFormat="0" applyFont="0" applyAlignment="0">
      <alignment horizontal="center"/>
    </xf>
    <xf numFmtId="0" fontId="17" fillId="11" borderId="14" applyNumberFormat="0" applyFont="0" applyAlignment="0">
      <alignment horizontal="center"/>
    </xf>
    <xf numFmtId="0" fontId="23" fillId="0" borderId="0" applyFill="0" applyProtection="0">
      <alignment vertical="center"/>
    </xf>
    <xf numFmtId="0" fontId="23" fillId="0" borderId="0" applyFill="0" applyProtection="0">
      <alignment horizontal="center" vertical="center" wrapText="1"/>
    </xf>
    <xf numFmtId="0" fontId="23" fillId="0" borderId="0" applyFill="0" applyProtection="0">
      <alignment horizontal="left"/>
    </xf>
    <xf numFmtId="0" fontId="23" fillId="0" borderId="0" applyFill="0" applyBorder="0" applyProtection="0">
      <alignment horizontal="center" wrapText="1"/>
    </xf>
    <xf numFmtId="3" fontId="23" fillId="0" borderId="15" applyFill="0" applyProtection="0">
      <alignment horizontal="center"/>
    </xf>
    <xf numFmtId="0" fontId="24" fillId="0" borderId="0" applyFill="0" applyBorder="0" applyProtection="0">
      <alignment horizontal="left" wrapText="1"/>
    </xf>
    <xf numFmtId="9" fontId="25" fillId="0" borderId="0" applyFill="0" applyBorder="0" applyProtection="0">
      <alignment horizontal="center" vertical="center"/>
    </xf>
    <xf numFmtId="0" fontId="4" fillId="0" borderId="0"/>
    <xf numFmtId="44" fontId="4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" fillId="0" borderId="0"/>
    <xf numFmtId="0" fontId="2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7" fillId="0" borderId="0"/>
  </cellStyleXfs>
  <cellXfs count="233">
    <xf numFmtId="0" fontId="0" fillId="0" borderId="0" xfId="0"/>
    <xf numFmtId="0" fontId="5" fillId="0" borderId="0" xfId="0" applyFont="1"/>
    <xf numFmtId="0" fontId="6" fillId="0" borderId="0" xfId="0" applyFont="1"/>
    <xf numFmtId="0" fontId="10" fillId="0" borderId="0" xfId="0" applyFont="1"/>
    <xf numFmtId="0" fontId="6" fillId="0" borderId="0" xfId="2" applyBorder="1" applyAlignment="1">
      <alignment vertical="center" wrapText="1"/>
    </xf>
    <xf numFmtId="0" fontId="11" fillId="2" borderId="4" xfId="2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5" fillId="0" borderId="0" xfId="0" applyFont="1"/>
    <xf numFmtId="9" fontId="0" fillId="0" borderId="0" xfId="0" applyNumberFormat="1"/>
    <xf numFmtId="0" fontId="16" fillId="0" borderId="0" xfId="7">
      <alignment vertical="center"/>
    </xf>
    <xf numFmtId="0" fontId="16" fillId="0" borderId="0" xfId="8" applyAlignment="1">
      <alignment horizontal="center"/>
    </xf>
    <xf numFmtId="0" fontId="17" fillId="0" borderId="0" xfId="9" applyAlignment="1">
      <alignment horizontal="center"/>
    </xf>
    <xf numFmtId="0" fontId="17" fillId="0" borderId="0" xfId="9">
      <alignment horizontal="center" vertical="center"/>
    </xf>
    <xf numFmtId="0" fontId="23" fillId="0" borderId="0" xfId="22">
      <alignment horizontal="center" wrapText="1"/>
    </xf>
    <xf numFmtId="0" fontId="17" fillId="0" borderId="0" xfId="9" applyAlignment="1">
      <alignment horizontal="center" wrapText="1"/>
    </xf>
    <xf numFmtId="0" fontId="17" fillId="0" borderId="0" xfId="9" applyAlignment="1">
      <alignment vertical="center" wrapText="1"/>
    </xf>
    <xf numFmtId="0" fontId="22" fillId="0" borderId="0" xfId="9" applyFont="1" applyAlignment="1">
      <alignment horizontal="center"/>
    </xf>
    <xf numFmtId="0" fontId="0" fillId="0" borderId="0" xfId="0" applyFill="1"/>
    <xf numFmtId="0" fontId="0" fillId="0" borderId="9" xfId="0" applyBorder="1"/>
    <xf numFmtId="3" fontId="29" fillId="0" borderId="15" xfId="23" applyFont="1">
      <alignment horizontal="center"/>
    </xf>
    <xf numFmtId="0" fontId="23" fillId="0" borderId="0" xfId="20" applyAlignment="1">
      <alignment horizontal="left" vertical="center"/>
    </xf>
    <xf numFmtId="1" fontId="0" fillId="0" borderId="9" xfId="0" applyNumberFormat="1" applyBorder="1"/>
    <xf numFmtId="0" fontId="31" fillId="17" borderId="0" xfId="0" applyFont="1" applyFill="1" applyAlignment="1" applyProtection="1">
      <alignment horizontal="center" vertical="center"/>
      <protection locked="0"/>
    </xf>
    <xf numFmtId="0" fontId="32" fillId="17" borderId="0" xfId="0" applyFont="1" applyFill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center" vertical="center"/>
      <protection locked="0"/>
    </xf>
    <xf numFmtId="0" fontId="34" fillId="17" borderId="0" xfId="0" applyFont="1" applyFill="1" applyAlignment="1" applyProtection="1">
      <alignment vertical="center"/>
      <protection locked="0"/>
    </xf>
    <xf numFmtId="0" fontId="35" fillId="19" borderId="9" xfId="33" applyFont="1" applyFill="1" applyBorder="1" applyAlignment="1" applyProtection="1">
      <alignment vertical="center"/>
      <protection locked="0"/>
    </xf>
    <xf numFmtId="0" fontId="34" fillId="18" borderId="9" xfId="0" applyFont="1" applyFill="1" applyBorder="1" applyAlignment="1" applyProtection="1">
      <alignment horizontal="center" vertical="center"/>
      <protection locked="0"/>
    </xf>
    <xf numFmtId="0" fontId="34" fillId="20" borderId="9" xfId="0" applyFont="1" applyFill="1" applyBorder="1" applyAlignment="1" applyProtection="1">
      <alignment horizontal="center" vertical="center"/>
      <protection locked="0"/>
    </xf>
    <xf numFmtId="0" fontId="33" fillId="20" borderId="9" xfId="35" applyFont="1" applyFill="1" applyBorder="1" applyAlignment="1" applyProtection="1">
      <alignment horizontal="center" vertical="center"/>
    </xf>
    <xf numFmtId="167" fontId="33" fillId="20" borderId="9" xfId="6" applyFont="1" applyFill="1" applyBorder="1" applyAlignment="1" applyProtection="1">
      <alignment horizontal="center" vertical="center"/>
    </xf>
    <xf numFmtId="168" fontId="33" fillId="20" borderId="9" xfId="35" applyNumberFormat="1" applyFont="1" applyFill="1" applyBorder="1" applyAlignment="1" applyProtection="1">
      <alignment horizontal="center" vertical="center"/>
    </xf>
    <xf numFmtId="0" fontId="33" fillId="0" borderId="9" xfId="35" applyFont="1" applyFill="1" applyBorder="1" applyAlignment="1" applyProtection="1">
      <alignment horizontal="center" vertical="center"/>
    </xf>
    <xf numFmtId="0" fontId="33" fillId="0" borderId="9" xfId="34" applyFont="1" applyFill="1" applyBorder="1" applyAlignment="1" applyProtection="1">
      <alignment horizontal="center" vertical="center"/>
    </xf>
    <xf numFmtId="167" fontId="33" fillId="0" borderId="9" xfId="6" applyFont="1" applyFill="1" applyBorder="1" applyAlignment="1" applyProtection="1">
      <alignment horizontal="center" vertical="center"/>
    </xf>
    <xf numFmtId="168" fontId="33" fillId="0" borderId="9" xfId="35" applyNumberFormat="1" applyFont="1" applyFill="1" applyBorder="1" applyAlignment="1" applyProtection="1">
      <alignment horizontal="center" vertical="center"/>
    </xf>
    <xf numFmtId="0" fontId="33" fillId="20" borderId="9" xfId="34" applyFont="1" applyFill="1" applyBorder="1" applyAlignment="1" applyProtection="1">
      <alignment horizontal="center" vertical="center"/>
    </xf>
    <xf numFmtId="0" fontId="33" fillId="18" borderId="9" xfId="35" applyFont="1" applyFill="1" applyBorder="1" applyAlignment="1" applyProtection="1">
      <alignment horizontal="center" vertical="center"/>
    </xf>
    <xf numFmtId="0" fontId="34" fillId="18" borderId="9" xfId="0" applyFont="1" applyFill="1" applyBorder="1" applyAlignment="1">
      <alignment horizontal="center" vertical="center"/>
    </xf>
    <xf numFmtId="0" fontId="33" fillId="18" borderId="9" xfId="0" applyFont="1" applyFill="1" applyBorder="1" applyAlignment="1">
      <alignment horizontal="center" vertical="center"/>
    </xf>
    <xf numFmtId="168" fontId="33" fillId="18" borderId="9" xfId="35" applyNumberFormat="1" applyFont="1" applyFill="1" applyBorder="1" applyAlignment="1" applyProtection="1">
      <alignment horizontal="center" vertical="center"/>
    </xf>
    <xf numFmtId="167" fontId="33" fillId="21" borderId="9" xfId="6" applyFont="1" applyFill="1" applyBorder="1" applyAlignment="1" applyProtection="1">
      <alignment horizontal="center" vertical="center"/>
    </xf>
    <xf numFmtId="44" fontId="33" fillId="20" borderId="9" xfId="32" applyNumberFormat="1" applyFont="1" applyFill="1" applyBorder="1" applyAlignment="1" applyProtection="1">
      <alignment horizontal="center" vertical="center"/>
    </xf>
    <xf numFmtId="44" fontId="33" fillId="0" borderId="9" xfId="32" applyNumberFormat="1" applyFont="1" applyFill="1" applyBorder="1" applyAlignment="1" applyProtection="1">
      <alignment horizontal="center" vertical="center"/>
    </xf>
    <xf numFmtId="0" fontId="33" fillId="20" borderId="9" xfId="0" applyFont="1" applyFill="1" applyBorder="1" applyAlignment="1" applyProtection="1">
      <alignment horizontal="center" vertical="center"/>
      <protection locked="0"/>
    </xf>
    <xf numFmtId="0" fontId="33" fillId="17" borderId="9" xfId="0" applyFont="1" applyFill="1" applyBorder="1" applyAlignment="1" applyProtection="1">
      <alignment horizontal="center" vertical="center"/>
      <protection locked="0"/>
    </xf>
    <xf numFmtId="0" fontId="34" fillId="17" borderId="9" xfId="0" applyFont="1" applyFill="1" applyBorder="1" applyAlignment="1" applyProtection="1">
      <alignment horizontal="left" vertical="center"/>
      <protection locked="0"/>
    </xf>
    <xf numFmtId="0" fontId="35" fillId="18" borderId="16" xfId="0" applyFont="1" applyFill="1" applyBorder="1" applyAlignment="1" applyProtection="1">
      <alignment horizontal="center" vertical="center" wrapText="1"/>
      <protection locked="0"/>
    </xf>
    <xf numFmtId="0" fontId="37" fillId="17" borderId="0" xfId="0" applyFont="1" applyFill="1" applyAlignment="1" applyProtection="1">
      <alignment horizontal="left" vertical="center" wrapText="1"/>
      <protection locked="0"/>
    </xf>
    <xf numFmtId="0" fontId="35" fillId="18" borderId="9" xfId="0" applyFont="1" applyFill="1" applyBorder="1" applyAlignment="1" applyProtection="1">
      <alignment horizontal="center" vertical="center" wrapText="1"/>
      <protection locked="0"/>
    </xf>
    <xf numFmtId="168" fontId="33" fillId="0" borderId="9" xfId="34" applyNumberFormat="1" applyFont="1" applyFill="1" applyBorder="1" applyAlignment="1" applyProtection="1">
      <alignment horizontal="center" vertical="center"/>
    </xf>
    <xf numFmtId="168" fontId="33" fillId="20" borderId="9" xfId="34" applyNumberFormat="1" applyFont="1" applyFill="1" applyBorder="1" applyAlignment="1" applyProtection="1">
      <alignment horizontal="center" vertical="center"/>
    </xf>
    <xf numFmtId="167" fontId="35" fillId="19" borderId="9" xfId="6" applyFont="1" applyFill="1" applyBorder="1" applyAlignment="1" applyProtection="1">
      <alignment horizontal="center" vertical="center"/>
      <protection locked="0"/>
    </xf>
    <xf numFmtId="44" fontId="35" fillId="19" borderId="9" xfId="32" applyNumberFormat="1" applyFont="1" applyFill="1" applyBorder="1" applyAlignment="1" applyProtection="1">
      <alignment horizontal="center" vertical="center"/>
      <protection locked="0"/>
    </xf>
    <xf numFmtId="0" fontId="38" fillId="17" borderId="9" xfId="0" applyFont="1" applyFill="1" applyBorder="1" applyAlignment="1" applyProtection="1">
      <alignment horizontal="right" vertical="center"/>
      <protection locked="0"/>
    </xf>
    <xf numFmtId="167" fontId="38" fillId="17" borderId="9" xfId="0" applyNumberFormat="1" applyFont="1" applyFill="1" applyBorder="1" applyAlignment="1" applyProtection="1">
      <alignment horizontal="center" vertical="center"/>
      <protection locked="0"/>
    </xf>
    <xf numFmtId="167" fontId="38" fillId="17" borderId="9" xfId="6" applyFont="1" applyFill="1" applyBorder="1" applyAlignment="1" applyProtection="1">
      <alignment horizontal="center" vertical="center"/>
      <protection locked="0"/>
    </xf>
    <xf numFmtId="0" fontId="35" fillId="19" borderId="9" xfId="0" applyFont="1" applyFill="1" applyBorder="1" applyAlignment="1" applyProtection="1">
      <alignment horizontal="right" vertical="center"/>
      <protection locked="0"/>
    </xf>
    <xf numFmtId="169" fontId="35" fillId="19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left"/>
    </xf>
    <xf numFmtId="2" fontId="0" fillId="0" borderId="9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0" fontId="39" fillId="22" borderId="9" xfId="0" applyFont="1" applyFill="1" applyBorder="1" applyAlignment="1">
      <alignment horizontal="left"/>
    </xf>
    <xf numFmtId="0" fontId="0" fillId="23" borderId="9" xfId="0" applyFill="1" applyBorder="1" applyAlignment="1">
      <alignment horizontal="left"/>
    </xf>
    <xf numFmtId="0" fontId="34" fillId="24" borderId="9" xfId="0" applyFont="1" applyFill="1" applyBorder="1" applyAlignment="1" applyProtection="1">
      <alignment horizontal="left" vertical="center"/>
      <protection locked="0"/>
    </xf>
    <xf numFmtId="0" fontId="39" fillId="16" borderId="9" xfId="0" applyFont="1" applyFill="1" applyBorder="1" applyAlignment="1">
      <alignment horizontal="left"/>
    </xf>
    <xf numFmtId="0" fontId="0" fillId="25" borderId="9" xfId="0" applyFill="1" applyBorder="1" applyAlignment="1">
      <alignment horizontal="left"/>
    </xf>
    <xf numFmtId="0" fontId="13" fillId="3" borderId="7" xfId="3" applyFont="1" applyFill="1" applyBorder="1" applyAlignment="1">
      <alignment horizontal="center" vertical="center"/>
    </xf>
    <xf numFmtId="0" fontId="13" fillId="3" borderId="8" xfId="3" applyFont="1" applyFill="1" applyBorder="1" applyAlignment="1">
      <alignment horizontal="center" vertical="center"/>
    </xf>
    <xf numFmtId="0" fontId="23" fillId="0" borderId="0" xfId="20" applyAlignment="1">
      <alignment horizontal="center" vertical="center" wrapText="1"/>
    </xf>
    <xf numFmtId="0" fontId="36" fillId="20" borderId="9" xfId="33" applyFont="1" applyFill="1" applyBorder="1" applyAlignment="1" applyProtection="1">
      <alignment horizontal="center" vertical="center"/>
    </xf>
    <xf numFmtId="0" fontId="15" fillId="25" borderId="9" xfId="0" applyFont="1" applyFill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8" fillId="0" borderId="0" xfId="10" applyAlignment="1">
      <alignment horizontal="center" vertical="center"/>
    </xf>
    <xf numFmtId="0" fontId="23" fillId="0" borderId="15" xfId="20" applyBorder="1" applyAlignment="1">
      <alignment horizontal="center" vertical="center" wrapText="1"/>
    </xf>
    <xf numFmtId="0" fontId="22" fillId="0" borderId="0" xfId="9" quotePrefix="1" applyFont="1" applyAlignment="1">
      <alignment horizontal="center"/>
    </xf>
    <xf numFmtId="1" fontId="34" fillId="17" borderId="9" xfId="0" applyNumberFormat="1" applyFont="1" applyFill="1" applyBorder="1" applyAlignment="1" applyProtection="1">
      <alignment horizontal="left" vertical="center"/>
    </xf>
    <xf numFmtId="0" fontId="34" fillId="26" borderId="9" xfId="0" applyFont="1" applyFill="1" applyBorder="1" applyAlignment="1" applyProtection="1">
      <alignment horizontal="center" vertical="center"/>
      <protection locked="0"/>
    </xf>
    <xf numFmtId="1" fontId="34" fillId="26" borderId="9" xfId="0" applyNumberFormat="1" applyFont="1" applyFill="1" applyBorder="1" applyAlignment="1" applyProtection="1">
      <alignment horizontal="center" vertical="center"/>
      <protection locked="0"/>
    </xf>
    <xf numFmtId="44" fontId="40" fillId="20" borderId="16" xfId="32" applyNumberFormat="1" applyFont="1" applyFill="1" applyBorder="1" applyAlignment="1" applyProtection="1">
      <alignment horizontal="center" vertical="center"/>
    </xf>
    <xf numFmtId="44" fontId="40" fillId="17" borderId="16" xfId="32" applyNumberFormat="1" applyFont="1" applyFill="1" applyBorder="1" applyAlignment="1" applyProtection="1">
      <alignment horizontal="center" vertical="center"/>
    </xf>
    <xf numFmtId="44" fontId="40" fillId="0" borderId="16" xfId="32" applyNumberFormat="1" applyFont="1" applyFill="1" applyBorder="1" applyAlignment="1" applyProtection="1">
      <alignment horizontal="center" vertical="center"/>
    </xf>
    <xf numFmtId="44" fontId="41" fillId="20" borderId="16" xfId="32" applyNumberFormat="1" applyFont="1" applyFill="1" applyBorder="1" applyAlignment="1" applyProtection="1">
      <alignment horizontal="center" vertical="center"/>
    </xf>
    <xf numFmtId="44" fontId="41" fillId="17" borderId="16" xfId="32" applyNumberFormat="1" applyFont="1" applyFill="1" applyBorder="1" applyAlignment="1" applyProtection="1">
      <alignment horizontal="center" vertical="center"/>
    </xf>
    <xf numFmtId="1" fontId="13" fillId="3" borderId="8" xfId="3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vertical="center"/>
    </xf>
    <xf numFmtId="0" fontId="42" fillId="2" borderId="4" xfId="2" applyFont="1" applyFill="1" applyBorder="1" applyAlignment="1">
      <alignment horizontal="left" vertical="center"/>
    </xf>
    <xf numFmtId="1" fontId="42" fillId="2" borderId="5" xfId="2" applyNumberFormat="1" applyFont="1" applyFill="1" applyBorder="1" applyAlignment="1">
      <alignment horizontal="left" vertical="center"/>
    </xf>
    <xf numFmtId="0" fontId="11" fillId="2" borderId="4" xfId="2" applyFont="1" applyFill="1" applyBorder="1" applyAlignment="1">
      <alignment horizontal="right" vertical="center"/>
    </xf>
    <xf numFmtId="0" fontId="38" fillId="24" borderId="9" xfId="0" applyFont="1" applyFill="1" applyBorder="1" applyAlignment="1" applyProtection="1">
      <alignment horizontal="left" vertical="center"/>
      <protection locked="0"/>
    </xf>
    <xf numFmtId="0" fontId="15" fillId="0" borderId="9" xfId="0" applyFont="1" applyBorder="1"/>
    <xf numFmtId="0" fontId="0" fillId="28" borderId="9" xfId="0" applyFill="1" applyBorder="1"/>
    <xf numFmtId="0" fontId="23" fillId="0" borderId="0" xfId="20" applyBorder="1" applyAlignment="1">
      <alignment horizontal="center" vertical="center" wrapText="1"/>
    </xf>
    <xf numFmtId="168" fontId="23" fillId="0" borderId="0" xfId="20" applyNumberFormat="1" applyBorder="1" applyAlignment="1">
      <alignment horizontal="center" vertical="center" wrapText="1"/>
    </xf>
    <xf numFmtId="0" fontId="0" fillId="0" borderId="0" xfId="0" applyBorder="1"/>
    <xf numFmtId="0" fontId="17" fillId="0" borderId="0" xfId="9" applyAlignment="1">
      <alignment horizontal="center" vertical="center"/>
    </xf>
    <xf numFmtId="168" fontId="0" fillId="0" borderId="0" xfId="0" applyNumberFormat="1"/>
    <xf numFmtId="0" fontId="23" fillId="0" borderId="15" xfId="19" applyBorder="1" applyAlignment="1">
      <alignment horizontal="center" vertical="center"/>
    </xf>
    <xf numFmtId="168" fontId="0" fillId="23" borderId="9" xfId="0" applyNumberFormat="1" applyFill="1" applyBorder="1" applyAlignment="1">
      <alignment horizontal="left"/>
    </xf>
    <xf numFmtId="168" fontId="0" fillId="0" borderId="9" xfId="0" applyNumberFormat="1" applyBorder="1"/>
    <xf numFmtId="168" fontId="17" fillId="0" borderId="0" xfId="9" applyNumberFormat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3" fillId="0" borderId="0" xfId="19" applyAlignment="1">
      <alignment horizontal="center" vertical="center" wrapText="1"/>
    </xf>
    <xf numFmtId="168" fontId="44" fillId="5" borderId="0" xfId="10" applyNumberFormat="1" applyFont="1" applyFill="1" applyAlignment="1">
      <alignment horizontal="center" vertical="center" wrapText="1"/>
    </xf>
    <xf numFmtId="0" fontId="45" fillId="5" borderId="0" xfId="10" applyFont="1" applyFill="1" applyAlignment="1">
      <alignment horizontal="center" vertical="center" wrapText="1"/>
    </xf>
    <xf numFmtId="0" fontId="0" fillId="0" borderId="9" xfId="0" applyFill="1" applyBorder="1"/>
    <xf numFmtId="0" fontId="34" fillId="27" borderId="9" xfId="0" applyFont="1" applyFill="1" applyBorder="1" applyAlignment="1" applyProtection="1">
      <alignment horizontal="center" vertical="center"/>
      <protection locked="0"/>
    </xf>
    <xf numFmtId="0" fontId="11" fillId="4" borderId="21" xfId="2" applyFont="1" applyFill="1" applyBorder="1" applyAlignment="1">
      <alignment vertical="center" wrapText="1"/>
    </xf>
    <xf numFmtId="8" fontId="14" fillId="5" borderId="22" xfId="0" applyNumberFormat="1" applyFont="1" applyFill="1" applyBorder="1" applyAlignment="1">
      <alignment vertical="center"/>
    </xf>
    <xf numFmtId="0" fontId="0" fillId="0" borderId="9" xfId="0" applyFill="1" applyBorder="1" applyAlignment="1">
      <alignment horizontal="left"/>
    </xf>
    <xf numFmtId="0" fontId="34" fillId="0" borderId="9" xfId="0" applyFont="1" applyFill="1" applyBorder="1" applyAlignment="1" applyProtection="1">
      <alignment horizontal="center" vertical="center"/>
      <protection locked="0"/>
    </xf>
    <xf numFmtId="0" fontId="34" fillId="2" borderId="9" xfId="0" applyFont="1" applyFill="1" applyBorder="1" applyAlignment="1" applyProtection="1">
      <alignment horizontal="center" vertical="center"/>
      <protection locked="0"/>
    </xf>
    <xf numFmtId="2" fontId="34" fillId="2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0" fillId="0" borderId="18" xfId="0" applyBorder="1"/>
    <xf numFmtId="0" fontId="0" fillId="0" borderId="18" xfId="0" applyFill="1" applyBorder="1"/>
    <xf numFmtId="165" fontId="0" fillId="0" borderId="0" xfId="0" applyNumberFormat="1"/>
    <xf numFmtId="0" fontId="11" fillId="2" borderId="0" xfId="2" applyFont="1" applyFill="1" applyBorder="1" applyAlignment="1">
      <alignment vertical="center"/>
    </xf>
    <xf numFmtId="170" fontId="17" fillId="0" borderId="0" xfId="9" applyNumberFormat="1" applyAlignment="1">
      <alignment horizontal="center" vertical="center"/>
    </xf>
    <xf numFmtId="0" fontId="46" fillId="0" borderId="0" xfId="0" applyFont="1"/>
    <xf numFmtId="0" fontId="48" fillId="32" borderId="38" xfId="38" applyFont="1" applyFill="1" applyBorder="1" applyAlignment="1">
      <alignment horizontal="left" vertical="center" wrapText="1" readingOrder="1"/>
    </xf>
    <xf numFmtId="0" fontId="48" fillId="32" borderId="26" xfId="38" applyFont="1" applyFill="1" applyBorder="1" applyAlignment="1">
      <alignment horizontal="left" vertical="center" wrapText="1" readingOrder="1"/>
    </xf>
    <xf numFmtId="0" fontId="51" fillId="32" borderId="26" xfId="38" applyFont="1" applyFill="1" applyBorder="1" applyAlignment="1">
      <alignment horizontal="left" vertical="center" wrapText="1" readingOrder="1"/>
    </xf>
    <xf numFmtId="0" fontId="50" fillId="32" borderId="26" xfId="38" applyFont="1" applyFill="1" applyBorder="1" applyAlignment="1">
      <alignment horizontal="left" wrapText="1"/>
    </xf>
    <xf numFmtId="0" fontId="53" fillId="29" borderId="19" xfId="38" applyFont="1" applyFill="1" applyBorder="1" applyAlignment="1">
      <alignment horizontal="center" vertical="center"/>
    </xf>
    <xf numFmtId="0" fontId="55" fillId="29" borderId="26" xfId="38" applyFont="1" applyFill="1" applyBorder="1" applyAlignment="1">
      <alignment horizontal="center" vertical="center"/>
    </xf>
    <xf numFmtId="0" fontId="54" fillId="29" borderId="19" xfId="38" applyFont="1" applyFill="1" applyBorder="1" applyAlignment="1">
      <alignment horizontal="center" vertical="center"/>
    </xf>
    <xf numFmtId="0" fontId="54" fillId="29" borderId="9" xfId="38" applyFont="1" applyFill="1" applyBorder="1" applyAlignment="1">
      <alignment horizontal="center" vertical="center"/>
    </xf>
    <xf numFmtId="0" fontId="54" fillId="29" borderId="35" xfId="38" applyFont="1" applyFill="1" applyBorder="1" applyAlignment="1">
      <alignment horizontal="center" vertical="center"/>
    </xf>
    <xf numFmtId="0" fontId="55" fillId="29" borderId="38" xfId="38" applyFont="1" applyFill="1" applyBorder="1" applyAlignment="1">
      <alignment horizontal="center" vertical="center"/>
    </xf>
    <xf numFmtId="0" fontId="55" fillId="29" borderId="19" xfId="38" applyFont="1" applyFill="1" applyBorder="1" applyAlignment="1">
      <alignment horizontal="center" vertical="center"/>
    </xf>
    <xf numFmtId="0" fontId="55" fillId="29" borderId="9" xfId="38" applyFont="1" applyFill="1" applyBorder="1" applyAlignment="1">
      <alignment horizontal="center" vertical="center"/>
    </xf>
    <xf numFmtId="0" fontId="55" fillId="29" borderId="29" xfId="38" applyFont="1" applyFill="1" applyBorder="1" applyAlignment="1">
      <alignment horizontal="center" vertical="center"/>
    </xf>
    <xf numFmtId="0" fontId="55" fillId="29" borderId="34" xfId="38" applyFont="1" applyFill="1" applyBorder="1" applyAlignment="1">
      <alignment horizontal="center" vertical="center"/>
    </xf>
    <xf numFmtId="0" fontId="54" fillId="29" borderId="17" xfId="38" applyFont="1" applyFill="1" applyBorder="1" applyAlignment="1">
      <alignment horizontal="center" vertical="center"/>
    </xf>
    <xf numFmtId="0" fontId="55" fillId="29" borderId="43" xfId="38" applyFont="1" applyFill="1" applyBorder="1" applyAlignment="1">
      <alignment horizontal="center" vertical="center"/>
    </xf>
    <xf numFmtId="0" fontId="54" fillId="29" borderId="18" xfId="38" applyFont="1" applyFill="1" applyBorder="1" applyAlignment="1">
      <alignment horizontal="center" vertical="center"/>
    </xf>
    <xf numFmtId="0" fontId="54" fillId="29" borderId="42" xfId="38" applyFont="1" applyFill="1" applyBorder="1" applyAlignment="1">
      <alignment horizontal="center" vertical="center"/>
    </xf>
    <xf numFmtId="0" fontId="55" fillId="29" borderId="36" xfId="38" applyFont="1" applyFill="1" applyBorder="1" applyAlignment="1">
      <alignment horizontal="center" vertical="center"/>
    </xf>
    <xf numFmtId="0" fontId="55" fillId="29" borderId="42" xfId="38" applyFont="1" applyFill="1" applyBorder="1" applyAlignment="1">
      <alignment horizontal="center" vertical="center"/>
    </xf>
    <xf numFmtId="0" fontId="48" fillId="32" borderId="20" xfId="38" applyFont="1" applyFill="1" applyBorder="1" applyAlignment="1">
      <alignment horizontal="left" vertical="center" wrapText="1" readingOrder="1"/>
    </xf>
    <xf numFmtId="0" fontId="51" fillId="32" borderId="20" xfId="38" applyFont="1" applyFill="1" applyBorder="1" applyAlignment="1">
      <alignment horizontal="left" vertical="center" wrapText="1" readingOrder="1"/>
    </xf>
    <xf numFmtId="0" fontId="50" fillId="32" borderId="20" xfId="38" applyFont="1" applyFill="1" applyBorder="1" applyAlignment="1">
      <alignment horizontal="left" wrapText="1"/>
    </xf>
    <xf numFmtId="0" fontId="53" fillId="29" borderId="9" xfId="38" applyFont="1" applyFill="1" applyBorder="1" applyAlignment="1">
      <alignment horizontal="center" vertical="center"/>
    </xf>
    <xf numFmtId="0" fontId="48" fillId="32" borderId="25" xfId="38" applyFont="1" applyFill="1" applyBorder="1" applyAlignment="1">
      <alignment horizontal="left" vertical="center" wrapText="1" readingOrder="1"/>
    </xf>
    <xf numFmtId="0" fontId="55" fillId="29" borderId="18" xfId="38" applyFont="1" applyFill="1" applyBorder="1" applyAlignment="1">
      <alignment horizontal="center" vertical="center"/>
    </xf>
    <xf numFmtId="0" fontId="48" fillId="32" borderId="23" xfId="38" applyFont="1" applyFill="1" applyBorder="1" applyAlignment="1">
      <alignment horizontal="left" vertical="center" wrapText="1" readingOrder="1"/>
    </xf>
    <xf numFmtId="0" fontId="53" fillId="29" borderId="17" xfId="38" applyFont="1" applyFill="1" applyBorder="1" applyAlignment="1">
      <alignment horizontal="center" vertical="center"/>
    </xf>
    <xf numFmtId="0" fontId="55" fillId="29" borderId="17" xfId="38" applyFont="1" applyFill="1" applyBorder="1" applyAlignment="1">
      <alignment horizontal="center" vertical="center"/>
    </xf>
    <xf numFmtId="0" fontId="48" fillId="32" borderId="28" xfId="38" applyFont="1" applyFill="1" applyBorder="1" applyAlignment="1">
      <alignment horizontal="left" vertical="center" wrapText="1" readingOrder="1"/>
    </xf>
    <xf numFmtId="0" fontId="48" fillId="32" borderId="19" xfId="38" applyFont="1" applyFill="1" applyBorder="1" applyAlignment="1">
      <alignment horizontal="left" vertical="center" wrapText="1" readingOrder="1"/>
    </xf>
    <xf numFmtId="0" fontId="51" fillId="32" borderId="19" xfId="38" applyFont="1" applyFill="1" applyBorder="1" applyAlignment="1">
      <alignment horizontal="left" vertical="center" wrapText="1" readingOrder="1"/>
    </xf>
    <xf numFmtId="0" fontId="50" fillId="32" borderId="19" xfId="38" applyFont="1" applyFill="1" applyBorder="1" applyAlignment="1">
      <alignment horizontal="left" wrapText="1"/>
    </xf>
    <xf numFmtId="0" fontId="48" fillId="32" borderId="35" xfId="38" applyFont="1" applyFill="1" applyBorder="1" applyAlignment="1">
      <alignment horizontal="left" vertical="center" wrapText="1" readingOrder="1"/>
    </xf>
    <xf numFmtId="0" fontId="48" fillId="32" borderId="36" xfId="38" applyFont="1" applyFill="1" applyBorder="1" applyAlignment="1">
      <alignment horizontal="left" vertical="center" wrapText="1" readingOrder="1"/>
    </xf>
    <xf numFmtId="0" fontId="35" fillId="19" borderId="9" xfId="0" applyFont="1" applyFill="1" applyBorder="1" applyAlignment="1" applyProtection="1">
      <alignment horizontal="center" vertical="center"/>
      <protection locked="0"/>
    </xf>
    <xf numFmtId="0" fontId="34" fillId="17" borderId="0" xfId="0" applyFont="1" applyFill="1" applyAlignment="1" applyProtection="1">
      <alignment horizontal="center" vertical="center"/>
      <protection locked="0"/>
    </xf>
    <xf numFmtId="0" fontId="10" fillId="22" borderId="9" xfId="0" applyFont="1" applyFill="1" applyBorder="1" applyAlignment="1">
      <alignment horizontal="center"/>
    </xf>
    <xf numFmtId="0" fontId="11" fillId="35" borderId="4" xfId="2" applyFont="1" applyFill="1" applyBorder="1" applyAlignment="1">
      <alignment horizontal="left" vertical="center"/>
    </xf>
    <xf numFmtId="1" fontId="11" fillId="35" borderId="6" xfId="0" applyNumberFormat="1" applyFont="1" applyFill="1" applyBorder="1" applyAlignment="1">
      <alignment horizontal="left" vertical="center"/>
    </xf>
    <xf numFmtId="1" fontId="11" fillId="35" borderId="0" xfId="0" applyNumberFormat="1" applyFont="1" applyFill="1" applyBorder="1" applyAlignment="1">
      <alignment horizontal="left" vertical="center"/>
    </xf>
    <xf numFmtId="0" fontId="11" fillId="35" borderId="0" xfId="2" applyFont="1" applyFill="1" applyBorder="1" applyAlignment="1">
      <alignment horizontal="left" vertical="center"/>
    </xf>
    <xf numFmtId="2" fontId="11" fillId="35" borderId="6" xfId="0" applyNumberFormat="1" applyFont="1" applyFill="1" applyBorder="1" applyAlignment="1">
      <alignment horizontal="left" vertical="center"/>
    </xf>
    <xf numFmtId="1" fontId="11" fillId="35" borderId="6" xfId="0" applyNumberFormat="1" applyFont="1" applyFill="1" applyBorder="1" applyAlignment="1">
      <alignment horizontal="right" vertical="center"/>
    </xf>
    <xf numFmtId="1" fontId="11" fillId="35" borderId="5" xfId="0" applyNumberFormat="1" applyFont="1" applyFill="1" applyBorder="1" applyAlignment="1">
      <alignment horizontal="right" vertical="center"/>
    </xf>
    <xf numFmtId="0" fontId="11" fillId="35" borderId="4" xfId="2" applyFont="1" applyFill="1" applyBorder="1" applyAlignment="1">
      <alignment horizontal="right" vertical="center"/>
    </xf>
    <xf numFmtId="0" fontId="1" fillId="0" borderId="0" xfId="0" applyFont="1"/>
    <xf numFmtId="0" fontId="56" fillId="0" borderId="0" xfId="9" applyFont="1" applyAlignment="1">
      <alignment horizontal="center"/>
    </xf>
    <xf numFmtId="0" fontId="56" fillId="0" borderId="0" xfId="9" applyFont="1" applyAlignment="1">
      <alignment horizontal="left"/>
    </xf>
    <xf numFmtId="0" fontId="11" fillId="4" borderId="0" xfId="2" applyFont="1" applyFill="1" applyBorder="1" applyAlignment="1">
      <alignment vertical="center" wrapText="1"/>
    </xf>
    <xf numFmtId="10" fontId="14" fillId="5" borderId="22" xfId="0" applyNumberFormat="1" applyFont="1" applyFill="1" applyBorder="1" applyAlignment="1">
      <alignment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22" fillId="0" borderId="12" xfId="14" applyFont="1" applyBorder="1" applyAlignment="1">
      <alignment horizontal="left" vertical="center"/>
    </xf>
    <xf numFmtId="0" fontId="22" fillId="0" borderId="0" xfId="14" applyFont="1" applyAlignment="1">
      <alignment horizontal="left" vertical="center"/>
    </xf>
    <xf numFmtId="0" fontId="22" fillId="0" borderId="13" xfId="14" applyFont="1" applyBorder="1" applyAlignment="1">
      <alignment horizontal="left" vertical="center"/>
    </xf>
    <xf numFmtId="0" fontId="33" fillId="17" borderId="17" xfId="0" applyFont="1" applyFill="1" applyBorder="1" applyAlignment="1" applyProtection="1">
      <alignment horizontal="center" vertical="center"/>
      <protection locked="0"/>
    </xf>
    <xf numFmtId="0" fontId="33" fillId="17" borderId="18" xfId="0" applyFont="1" applyFill="1" applyBorder="1" applyAlignment="1" applyProtection="1">
      <alignment horizontal="center" vertical="center"/>
      <protection locked="0"/>
    </xf>
    <xf numFmtId="0" fontId="34" fillId="17" borderId="17" xfId="0" applyFont="1" applyFill="1" applyBorder="1" applyAlignment="1" applyProtection="1">
      <alignment horizontal="center" vertical="center"/>
      <protection locked="0"/>
    </xf>
    <xf numFmtId="0" fontId="34" fillId="17" borderId="18" xfId="0" applyFont="1" applyFill="1" applyBorder="1" applyAlignment="1" applyProtection="1">
      <alignment horizontal="center" vertical="center"/>
      <protection locked="0"/>
    </xf>
    <xf numFmtId="0" fontId="35" fillId="19" borderId="9" xfId="0" applyFont="1" applyFill="1" applyBorder="1" applyAlignment="1" applyProtection="1">
      <alignment horizontal="center" vertical="center"/>
      <protection locked="0"/>
    </xf>
    <xf numFmtId="0" fontId="15" fillId="12" borderId="9" xfId="0" applyFont="1" applyFill="1" applyBorder="1" applyAlignment="1">
      <alignment horizontal="center" vertical="center" wrapText="1"/>
    </xf>
    <xf numFmtId="0" fontId="35" fillId="18" borderId="9" xfId="33" applyFont="1" applyFill="1" applyBorder="1" applyAlignment="1" applyProtection="1">
      <alignment horizontal="center" vertical="center"/>
      <protection locked="0"/>
    </xf>
    <xf numFmtId="0" fontId="35" fillId="18" borderId="16" xfId="33" applyFont="1" applyFill="1" applyBorder="1" applyAlignment="1" applyProtection="1">
      <alignment horizontal="center" vertical="center"/>
      <protection locked="0"/>
    </xf>
    <xf numFmtId="0" fontId="33" fillId="27" borderId="17" xfId="0" applyFont="1" applyFill="1" applyBorder="1" applyAlignment="1" applyProtection="1">
      <alignment horizontal="center" vertical="center"/>
      <protection locked="0"/>
    </xf>
    <xf numFmtId="0" fontId="33" fillId="27" borderId="18" xfId="0" applyFont="1" applyFill="1" applyBorder="1" applyAlignment="1" applyProtection="1">
      <alignment horizontal="center" vertical="center"/>
      <protection locked="0"/>
    </xf>
    <xf numFmtId="0" fontId="0" fillId="17" borderId="17" xfId="0" applyFont="1" applyFill="1" applyBorder="1" applyAlignment="1" applyProtection="1">
      <alignment horizontal="center" vertical="center"/>
      <protection locked="0"/>
    </xf>
    <xf numFmtId="0" fontId="34" fillId="27" borderId="17" xfId="0" applyFont="1" applyFill="1" applyBorder="1" applyAlignment="1" applyProtection="1">
      <alignment horizontal="center" vertical="center"/>
      <protection locked="0"/>
    </xf>
    <xf numFmtId="0" fontId="34" fillId="27" borderId="18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33" fillId="0" borderId="18" xfId="0" applyFont="1" applyFill="1" applyBorder="1" applyAlignment="1" applyProtection="1">
      <alignment horizontal="center" vertical="center"/>
      <protection locked="0"/>
    </xf>
    <xf numFmtId="0" fontId="34" fillId="0" borderId="17" xfId="0" applyFont="1" applyFill="1" applyBorder="1" applyAlignment="1" applyProtection="1">
      <alignment horizontal="center" vertical="center"/>
      <protection locked="0"/>
    </xf>
    <xf numFmtId="0" fontId="34" fillId="0" borderId="18" xfId="0" applyFont="1" applyFill="1" applyBorder="1" applyAlignment="1" applyProtection="1">
      <alignment horizontal="center" vertical="center"/>
      <protection locked="0"/>
    </xf>
    <xf numFmtId="0" fontId="34" fillId="17" borderId="23" xfId="0" applyFont="1" applyFill="1" applyBorder="1" applyAlignment="1" applyProtection="1">
      <alignment horizontal="center" vertical="center"/>
      <protection locked="0"/>
    </xf>
    <xf numFmtId="0" fontId="34" fillId="17" borderId="0" xfId="0" applyFont="1" applyFill="1" applyAlignment="1" applyProtection="1">
      <alignment horizontal="center" vertical="center"/>
      <protection locked="0"/>
    </xf>
    <xf numFmtId="0" fontId="33" fillId="17" borderId="17" xfId="0" applyFont="1" applyFill="1" applyBorder="1" applyAlignment="1" applyProtection="1">
      <alignment horizontal="center" vertical="center" wrapText="1"/>
      <protection locked="0"/>
    </xf>
    <xf numFmtId="0" fontId="33" fillId="17" borderId="18" xfId="0" applyFont="1" applyFill="1" applyBorder="1" applyAlignment="1" applyProtection="1">
      <alignment horizontal="center" vertical="center" wrapText="1"/>
      <protection locked="0"/>
    </xf>
    <xf numFmtId="0" fontId="49" fillId="31" borderId="32" xfId="38" applyFont="1" applyFill="1" applyBorder="1" applyAlignment="1">
      <alignment horizontal="center" vertical="center"/>
    </xf>
    <xf numFmtId="0" fontId="49" fillId="31" borderId="39" xfId="38" applyFont="1" applyFill="1" applyBorder="1" applyAlignment="1">
      <alignment horizontal="center" vertical="center"/>
    </xf>
    <xf numFmtId="0" fontId="49" fillId="31" borderId="33" xfId="38" applyFont="1" applyFill="1" applyBorder="1" applyAlignment="1">
      <alignment horizontal="center" vertical="center"/>
    </xf>
    <xf numFmtId="0" fontId="49" fillId="30" borderId="37" xfId="38" applyFont="1" applyFill="1" applyBorder="1" applyAlignment="1">
      <alignment horizontal="center" vertical="center" wrapText="1"/>
    </xf>
    <xf numFmtId="0" fontId="49" fillId="30" borderId="40" xfId="38" applyFont="1" applyFill="1" applyBorder="1" applyAlignment="1">
      <alignment horizontal="center" vertical="center" wrapText="1"/>
    </xf>
    <xf numFmtId="0" fontId="49" fillId="30" borderId="41" xfId="38" applyFont="1" applyFill="1" applyBorder="1" applyAlignment="1">
      <alignment horizontal="center" vertical="center" wrapText="1"/>
    </xf>
    <xf numFmtId="0" fontId="49" fillId="33" borderId="37" xfId="38" applyFont="1" applyFill="1" applyBorder="1" applyAlignment="1">
      <alignment horizontal="center" vertical="center"/>
    </xf>
    <xf numFmtId="0" fontId="49" fillId="33" borderId="40" xfId="38" applyFont="1" applyFill="1" applyBorder="1" applyAlignment="1">
      <alignment horizontal="center" vertical="center"/>
    </xf>
    <xf numFmtId="0" fontId="49" fillId="33" borderId="41" xfId="38" applyFont="1" applyFill="1" applyBorder="1" applyAlignment="1">
      <alignment horizontal="center" vertical="center"/>
    </xf>
    <xf numFmtId="0" fontId="49" fillId="23" borderId="37" xfId="38" applyFont="1" applyFill="1" applyBorder="1" applyAlignment="1">
      <alignment horizontal="center" vertical="center"/>
    </xf>
    <xf numFmtId="0" fontId="49" fillId="23" borderId="41" xfId="38" applyFont="1" applyFill="1" applyBorder="1" applyAlignment="1">
      <alignment horizontal="center" vertical="center"/>
    </xf>
    <xf numFmtId="0" fontId="49" fillId="34" borderId="37" xfId="38" applyFont="1" applyFill="1" applyBorder="1" applyAlignment="1">
      <alignment horizontal="center" vertical="center"/>
    </xf>
    <xf numFmtId="0" fontId="49" fillId="34" borderId="41" xfId="38" applyFont="1" applyFill="1" applyBorder="1" applyAlignment="1">
      <alignment horizontal="center" vertical="center"/>
    </xf>
    <xf numFmtId="0" fontId="49" fillId="5" borderId="37" xfId="38" applyFont="1" applyFill="1" applyBorder="1" applyAlignment="1">
      <alignment horizontal="center" vertical="center"/>
    </xf>
    <xf numFmtId="0" fontId="49" fillId="5" borderId="41" xfId="38" applyFont="1" applyFill="1" applyBorder="1" applyAlignment="1">
      <alignment horizontal="center" vertical="center"/>
    </xf>
    <xf numFmtId="0" fontId="49" fillId="30" borderId="37" xfId="38" applyFont="1" applyFill="1" applyBorder="1" applyAlignment="1">
      <alignment horizontal="center" vertical="center"/>
    </xf>
    <xf numFmtId="0" fontId="49" fillId="30" borderId="40" xfId="38" applyFont="1" applyFill="1" applyBorder="1" applyAlignment="1">
      <alignment horizontal="center" vertical="center"/>
    </xf>
    <xf numFmtId="0" fontId="49" fillId="30" borderId="41" xfId="38" applyFont="1" applyFill="1" applyBorder="1" applyAlignment="1">
      <alignment horizontal="center" vertical="center"/>
    </xf>
    <xf numFmtId="0" fontId="49" fillId="11" borderId="37" xfId="38" applyFont="1" applyFill="1" applyBorder="1" applyAlignment="1">
      <alignment horizontal="center" vertical="center"/>
    </xf>
    <xf numFmtId="0" fontId="49" fillId="11" borderId="41" xfId="38" applyFont="1" applyFill="1" applyBorder="1" applyAlignment="1">
      <alignment horizontal="center" vertical="center"/>
    </xf>
    <xf numFmtId="0" fontId="49" fillId="31" borderId="32" xfId="38" applyFont="1" applyFill="1" applyBorder="1" applyAlignment="1">
      <alignment horizontal="center"/>
    </xf>
    <xf numFmtId="0" fontId="49" fillId="31" borderId="39" xfId="38" applyFont="1" applyFill="1" applyBorder="1" applyAlignment="1">
      <alignment horizontal="center"/>
    </xf>
    <xf numFmtId="0" fontId="49" fillId="31" borderId="33" xfId="38" applyFont="1" applyFill="1" applyBorder="1" applyAlignment="1">
      <alignment horizontal="center"/>
    </xf>
    <xf numFmtId="0" fontId="49" fillId="33" borderId="37" xfId="38" applyFont="1" applyFill="1" applyBorder="1" applyAlignment="1">
      <alignment horizontal="center" vertical="center" wrapText="1"/>
    </xf>
    <xf numFmtId="0" fontId="49" fillId="33" borderId="40" xfId="38" applyFont="1" applyFill="1" applyBorder="1" applyAlignment="1">
      <alignment horizontal="center" vertical="center" wrapText="1"/>
    </xf>
    <xf numFmtId="0" fontId="49" fillId="33" borderId="41" xfId="38" applyFont="1" applyFill="1" applyBorder="1" applyAlignment="1">
      <alignment horizontal="center" vertical="center" wrapText="1"/>
    </xf>
    <xf numFmtId="0" fontId="52" fillId="31" borderId="27" xfId="38" applyFont="1" applyFill="1" applyBorder="1" applyAlignment="1">
      <alignment horizontal="center" vertical="center"/>
    </xf>
    <xf numFmtId="0" fontId="52" fillId="31" borderId="28" xfId="38" applyFont="1" applyFill="1" applyBorder="1" applyAlignment="1">
      <alignment horizontal="center" vertical="center"/>
    </xf>
    <xf numFmtId="0" fontId="52" fillId="31" borderId="30" xfId="38" applyFont="1" applyFill="1" applyBorder="1" applyAlignment="1">
      <alignment horizontal="center" vertical="center"/>
    </xf>
    <xf numFmtId="0" fontId="52" fillId="31" borderId="31" xfId="38" applyFont="1" applyFill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39" fillId="22" borderId="16" xfId="0" applyFont="1" applyFill="1" applyBorder="1" applyAlignment="1">
      <alignment horizontal="center"/>
    </xf>
    <xf numFmtId="0" fontId="39" fillId="22" borderId="20" xfId="0" applyFont="1" applyFill="1" applyBorder="1" applyAlignment="1">
      <alignment horizontal="center"/>
    </xf>
    <xf numFmtId="0" fontId="39" fillId="22" borderId="19" xfId="0" applyFont="1" applyFill="1" applyBorder="1" applyAlignment="1">
      <alignment horizontal="center"/>
    </xf>
    <xf numFmtId="0" fontId="10" fillId="22" borderId="9" xfId="0" applyFont="1" applyFill="1" applyBorder="1" applyAlignment="1">
      <alignment horizontal="center"/>
    </xf>
    <xf numFmtId="0" fontId="39" fillId="22" borderId="9" xfId="0" applyFont="1" applyFill="1" applyBorder="1" applyAlignment="1">
      <alignment horizontal="center"/>
    </xf>
  </cellXfs>
  <cellStyles count="44">
    <cellStyle name="% complete" xfId="16"/>
    <cellStyle name="% complete (beyond plan) legend" xfId="18"/>
    <cellStyle name="Accent2" xfId="34" builtinId="33"/>
    <cellStyle name="Accent6" xfId="35" builtinId="49"/>
    <cellStyle name="Activity" xfId="24"/>
    <cellStyle name="Actual (beyond plan) legend" xfId="17"/>
    <cellStyle name="Actual legend" xfId="15"/>
    <cellStyle name="Comma 3" xfId="28"/>
    <cellStyle name="Comma 3 2" xfId="31"/>
    <cellStyle name="Currency" xfId="32" builtinId="4"/>
    <cellStyle name="Currency 2" xfId="6"/>
    <cellStyle name="Currency 2 2" xfId="30"/>
    <cellStyle name="Currency 2 3" xfId="41"/>
    <cellStyle name="Currency 3" xfId="27"/>
    <cellStyle name="Currency 4" xfId="42"/>
    <cellStyle name="Date" xfId="5"/>
    <cellStyle name="Explanatory Text 2" xfId="10"/>
    <cellStyle name="Good" xfId="33" builtinId="26"/>
    <cellStyle name="Heading 1" xfId="1" builtinId="16" customBuiltin="1"/>
    <cellStyle name="Heading 1 2" xfId="8"/>
    <cellStyle name="Heading 2" xfId="2" builtinId="17" customBuiltin="1"/>
    <cellStyle name="Heading 2 2" xfId="19"/>
    <cellStyle name="Heading 3" xfId="3" builtinId="18" customBuiltin="1"/>
    <cellStyle name="Heading 3 2" xfId="20"/>
    <cellStyle name="Heading 4 2" xfId="21"/>
    <cellStyle name="Label" xfId="14"/>
    <cellStyle name="Normal" xfId="0" builtinId="0" customBuiltin="1"/>
    <cellStyle name="Normal 2" xfId="9"/>
    <cellStyle name="Normal 2 2" xfId="37"/>
    <cellStyle name="Normal 2 3" xfId="43"/>
    <cellStyle name="Normal 3" xfId="26"/>
    <cellStyle name="Normal 4" xfId="29"/>
    <cellStyle name="Normal 5" xfId="36"/>
    <cellStyle name="Normal 6" xfId="38"/>
    <cellStyle name="Normal 6 2 2" xfId="39"/>
    <cellStyle name="Percent 2" xfId="40"/>
    <cellStyle name="Percent Complete" xfId="25"/>
    <cellStyle name="Period Headers" xfId="23"/>
    <cellStyle name="Period Highlight Control" xfId="11"/>
    <cellStyle name="Period Value" xfId="12"/>
    <cellStyle name="Phone" xfId="4"/>
    <cellStyle name="Plan legend" xfId="13"/>
    <cellStyle name="Project Headers" xfId="22"/>
    <cellStyle name="Title 2" xfId="7"/>
  </cellStyles>
  <dxfs count="29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9" tint="-0.24994659260841701"/>
          <bgColor theme="9" tint="0.3999450666829432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9" tint="-0.24994659260841701"/>
          <bgColor theme="7" tint="0.39994506668294322"/>
        </patternFill>
      </fill>
      <border>
        <bottom style="thin">
          <color theme="0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>
      <tableStyleElement type="wholeTable" dxfId="28"/>
      <tableStyleElement type="headerRow" dxfId="27"/>
      <tableStyleElement type="totalRow" dxfId="26"/>
      <tableStyleElement type="firstRowStripe" dxfId="25"/>
      <tableStyleElement type="secondRowStripe" dxfId="24"/>
    </tableStyle>
    <tableStyle name="Personal monthly budget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1849334</xdr:colOff>
      <xdr:row>0</xdr:row>
      <xdr:rowOff>33193</xdr:rowOff>
    </xdr:from>
    <xdr:to>
      <xdr:col>15</xdr:col>
      <xdr:colOff>32779</xdr:colOff>
      <xdr:row>1</xdr:row>
      <xdr:rowOff>104666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3B3ED59-FC97-40AA-99EF-FD875A3823F3}"/>
            </a:ext>
          </a:extLst>
        </xdr:cNvPr>
        <xdr:cNvGrpSpPr/>
      </xdr:nvGrpSpPr>
      <xdr:grpSpPr>
        <a:xfrm>
          <a:off x="18260909" y="33193"/>
          <a:ext cx="2155370" cy="709648"/>
          <a:chOff x="22016357" y="-95250"/>
          <a:chExt cx="2168070" cy="706473"/>
        </a:xfrm>
      </xdr:grpSpPr>
      <xdr:pic>
        <xdr:nvPicPr>
          <xdr:cNvPr id="4" name="Picture 3" descr="Setup WHM &amp; cPanel on Google Cloud with Mod_PageSpeed - Lemacks M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0787" t="12747" r="10533" b="7584"/>
          <a:stretch/>
        </xdr:blipFill>
        <xdr:spPr bwMode="auto">
          <a:xfrm>
            <a:off x="23474590" y="-95250"/>
            <a:ext cx="709837" cy="7064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016357" y="43088"/>
            <a:ext cx="1114286" cy="337911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clo365-my.sharepoint.com/personal/aabhas_r_hcl_com/Documents/Client%20Docs/Boeing/21%20APP%20POC/Pricing%20User%20Template_v_1.20_v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BW_TABLE_PROPERTIES"/>
      <sheetName val="Model Worksheet"/>
      <sheetName val="NHSitemapDisplaySettings"/>
      <sheetName val="RelationshipTypeMaster"/>
      <sheetName val="SiteMapDisplaySettings"/>
      <sheetName val="Format"/>
      <sheetName val="SheetSettings"/>
      <sheetName val="SingleColumnNameRange"/>
      <sheetName val="SysColumns"/>
      <sheetName val="CuboidValidations"/>
      <sheetName val="NHMenu"/>
      <sheetName val="QuickAccessToolBar"/>
      <sheetName val="MouseClickActions"/>
      <sheetName val="ConditionalFormat"/>
      <sheetName val="Model Tabs"/>
      <sheetName val="CodeBrowser"/>
      <sheetName val="MergeRulesProperties"/>
      <sheetName val="MergeRuleActionButtons"/>
      <sheetName val="BW_CONFIG"/>
      <sheetName val="Template_Manifesto"/>
      <sheetName val="System_Check"/>
      <sheetName val="GallaryMenuActionSettings"/>
      <sheetName val="CuboidRelations"/>
      <sheetName val="CuboidTraces"/>
      <sheetName val="BCL Command Sheet"/>
      <sheetName val="UpgradeRules"/>
      <sheetName val="CustomCuboidMacros"/>
      <sheetName val="FormatSheet"/>
      <sheetName val="RefreshAllCuboids"/>
      <sheetName val="BulkRefreshAllCuboids"/>
      <sheetName val="SubmitAllCuboids"/>
      <sheetName val="AdHocCuboids"/>
      <sheetName val="Model Issue Tracker"/>
      <sheetName val="Model User Access"/>
      <sheetName val="Model User Admin"/>
      <sheetName val="BusinessValidationRules"/>
      <sheetName val="business_rule_metrix"/>
      <sheetName val="MergeRules_TemplateUpgrade"/>
      <sheetName val="TestMergeData"/>
      <sheetName val="Model Template Manifest"/>
      <sheetName val="Model Merge"/>
      <sheetName val="INDEX (2)"/>
      <sheetName val="Welcome"/>
      <sheetName val="System_Properties"/>
      <sheetName val="DEAL_DASHBOARD"/>
      <sheetName val="VERSION_CONTROL"/>
      <sheetName val="KIF"/>
      <sheetName val="T_C"/>
      <sheetName val="INPUTS"/>
      <sheetName val="VALIDATION"/>
      <sheetName val="TRANSITION"/>
      <sheetName val="RowFormat"/>
      <sheetName val="TRANSFORMATION"/>
      <sheetName val="FTE_INPUT"/>
      <sheetName val="PROGRESS_INDICATOR"/>
      <sheetName val="CUSTOM_FORMAT_SHEET"/>
      <sheetName val="_BW_CACHE"/>
      <sheetName val="MergeFormat"/>
      <sheetName val="ColumnFormat"/>
      <sheetName val="Code_Change_Log"/>
      <sheetName val="ImportExportMetaData"/>
      <sheetName val="OptionDialogSetting"/>
      <sheetName val="Model Attachment Manager"/>
      <sheetName val="Cuboid_Sitemap"/>
      <sheetName val="Merge_Rule"/>
      <sheetName val="ATTACHMENT_RULES"/>
      <sheetName val="Model B-Rect"/>
      <sheetName val="Model Key-Store"/>
      <sheetName val="Model C-2-C Supermerge"/>
      <sheetName val="Model Multi C-2-C Supermerge"/>
      <sheetName val="Model SQL-2-C Supermerge"/>
      <sheetName val="Model C-2-SQL Supermerge"/>
      <sheetName val="INDEX"/>
      <sheetName val="Logger"/>
      <sheetName val="DB Version - Masters"/>
      <sheetName val="CuboidMetaData"/>
      <sheetName val="FORMAT_INDEX"/>
      <sheetName val="KIF_FORM"/>
      <sheetName val="Manifest"/>
      <sheetName val="Changes done"/>
      <sheetName val="Changes required"/>
      <sheetName val="OPS_FTE"/>
      <sheetName val="CFS_FTE"/>
      <sheetName val="TOOLS"/>
      <sheetName val="TOOLS_ALLOCATION"/>
      <sheetName val="OTHER_CHARGES"/>
      <sheetName val="HOSTING"/>
      <sheetName val="SHARED_SERVICES"/>
      <sheetName val="THIRD_PARTY"/>
      <sheetName val="MISC_COSTS_ALLOCATION"/>
      <sheetName val="ASSETS"/>
      <sheetName val="ASSET_ALLOCATION"/>
      <sheetName val="TRAVEL_PDA_BW_COST"/>
      <sheetName val="REBADGED_SEVERANCE"/>
      <sheetName val="HW_SW_MONTHLY"/>
      <sheetName val="CONFIGURATION"/>
      <sheetName val="ARC_RRC"/>
      <sheetName val="BASE_CHARGES_RECURRING"/>
      <sheetName val="BASE_CHARGES_ONE_TIME"/>
      <sheetName val="BASE_CHARGES_AFTER_ADJ"/>
      <sheetName val="TERMINATION"/>
      <sheetName val="SUPPLIER_INVESTMENT"/>
      <sheetName val="Tower Wise Report"/>
      <sheetName val="Tower-wise report_ Monthly"/>
      <sheetName val="Termination_KT_FTE (towerwise)"/>
      <sheetName val="US_GAAP_P_L"/>
      <sheetName val="US_GAAP_P_L_(GROSS)"/>
      <sheetName val="US_GAAP_P_L_(NET)"/>
      <sheetName val="BAL_SHEET"/>
      <sheetName val="CASH_FLOW"/>
      <sheetName val="ANALYSIS"/>
      <sheetName val="MAGIC_SHEET"/>
      <sheetName val="CHECK"/>
      <sheetName val="RATECARD_ANALYSIS"/>
      <sheetName val="ZD"/>
      <sheetName val="FOREX_FINAL"/>
      <sheetName val="SPOT_RATE"/>
      <sheetName val="PROPOSED_RATE"/>
      <sheetName val="APPS_SALARYDB"/>
      <sheetName val="BSERVE_SALARYDB"/>
      <sheetName val="ZONE"/>
      <sheetName val="COLA_REPORT"/>
      <sheetName val="FOREX_FOR_RENEGO_DEALS"/>
      <sheetName val="NORMS"/>
      <sheetName val="FBC_DATABASE"/>
      <sheetName val="Skill-Apps"/>
      <sheetName val="COUNTRY_MASTER"/>
      <sheetName val="DROPDOWNS"/>
      <sheetName val="NORMS_DB"/>
      <sheetName val="MONTHLY_REPORTING"/>
      <sheetName val="Mode 2 Salary Database"/>
      <sheetName val="DEAL_DROPDOWN"/>
      <sheetName val="SPOC_ASSIGNMENT"/>
      <sheetName val="ADDENDUM1"/>
      <sheetName val="ADDENDUM2"/>
      <sheetName val="ADDENDUM3"/>
      <sheetName val="ADDENDUM4"/>
      <sheetName val="ADDENDUM5"/>
      <sheetName val="ADDENDUM6"/>
      <sheetName val="ADDENDUM7"/>
      <sheetName val="ADDENDUM8"/>
      <sheetName val="ADDENDUM9"/>
      <sheetName val="ADDENDUM10"/>
      <sheetName val="ATTACHMENTS"/>
      <sheetName val="RefreshAllChanges_List"/>
      <sheetName val="USER_MASTER"/>
      <sheetName val="Deal_Type_Tab_Mapping"/>
      <sheetName val="BFC_MAPPING"/>
      <sheetName val="Towerwise_FTE report_ANNUAL"/>
      <sheetName val="GREY_CELL_MAP"/>
      <sheetName val="Monthly PNL"/>
      <sheetName val="PNL"/>
      <sheetName val="Mode 1-2-3 Report"/>
      <sheetName val="AUDIT_CHECKLIST"/>
      <sheetName val="Dummy_Deal Comments"/>
      <sheetName val="ReportData"/>
      <sheetName val="_BW_DEAL_PROPER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9">
          <cell r="E9" t="str">
            <v>Migration Architect(Cloud/Apps)-On</v>
          </cell>
        </row>
        <row r="10">
          <cell r="E10" t="str">
            <v>Data Architect</v>
          </cell>
        </row>
        <row r="11">
          <cell r="E11" t="str">
            <v>Data Warehouse Architect</v>
          </cell>
        </row>
        <row r="12">
          <cell r="E12" t="str">
            <v>Integration Architect</v>
          </cell>
        </row>
        <row r="13">
          <cell r="E13" t="str">
            <v>Migration Architect(Cloud/Apps)-Off</v>
          </cell>
        </row>
        <row r="14">
          <cell r="E14" t="str">
            <v>Offshore Lead</v>
          </cell>
        </row>
        <row r="15">
          <cell r="E15" t="str">
            <v>Infrastructure Architect</v>
          </cell>
        </row>
        <row r="16">
          <cell r="E16" t="str">
            <v>D&amp;A Program Manager</v>
          </cell>
        </row>
        <row r="17">
          <cell r="E17" t="str">
            <v>DevOps Lead Engineer</v>
          </cell>
        </row>
        <row r="18">
          <cell r="E18" t="str">
            <v>Test Lead</v>
          </cell>
        </row>
        <row r="19">
          <cell r="E19" t="str">
            <v>Scrum Master</v>
          </cell>
        </row>
        <row r="20">
          <cell r="E20" t="str">
            <v>Migration Specialist - App</v>
          </cell>
        </row>
        <row r="21">
          <cell r="E21" t="str">
            <v>Migration Specialist - Integration</v>
          </cell>
        </row>
        <row r="22">
          <cell r="E22" t="str">
            <v>Infrastructure Engineer</v>
          </cell>
        </row>
        <row r="23">
          <cell r="E23" t="str">
            <v>Automation Test Architect</v>
          </cell>
        </row>
        <row r="24">
          <cell r="E24" t="str">
            <v>Full Stack Engineer - Apps</v>
          </cell>
        </row>
        <row r="25">
          <cell r="E25" t="str">
            <v>Migration Architect - App</v>
          </cell>
        </row>
        <row r="26">
          <cell r="E26" t="str">
            <v>Migration Architect - Integration</v>
          </cell>
        </row>
        <row r="27">
          <cell r="E27" t="str">
            <v>Migration Architect(Cloud/Apps)</v>
          </cell>
        </row>
        <row r="28">
          <cell r="E28" t="str">
            <v>Data Architect1</v>
          </cell>
        </row>
        <row r="29">
          <cell r="E29" t="str">
            <v>Integration Architect1</v>
          </cell>
        </row>
        <row r="30">
          <cell r="E30" t="str">
            <v>Infrastructure Architect2</v>
          </cell>
        </row>
        <row r="31">
          <cell r="E31" t="str">
            <v>D&amp;A Program Manager2</v>
          </cell>
        </row>
        <row r="32">
          <cell r="E32" t="str">
            <v>DevOps Lead Engineer2</v>
          </cell>
        </row>
        <row r="33">
          <cell r="E33" t="str">
            <v>Migration Architect(Cloud/Apps)2</v>
          </cell>
        </row>
        <row r="34">
          <cell r="E34" t="str">
            <v>Data Architect2</v>
          </cell>
        </row>
        <row r="35">
          <cell r="E35" t="str">
            <v>Integration Architect2</v>
          </cell>
        </row>
        <row r="36">
          <cell r="E36" t="str">
            <v>Data Warehouse Architect2</v>
          </cell>
        </row>
        <row r="37">
          <cell r="E37" t="str">
            <v>Test Lead2</v>
          </cell>
        </row>
        <row r="38">
          <cell r="E38" t="str">
            <v>Migration Specialist - App2</v>
          </cell>
        </row>
        <row r="39">
          <cell r="E39" t="str">
            <v>Infrastructure Engineer2</v>
          </cell>
        </row>
        <row r="40">
          <cell r="E40" t="str">
            <v>DevOps Engineer2</v>
          </cell>
        </row>
        <row r="41">
          <cell r="E41" t="str">
            <v>Automation Test Architect2</v>
          </cell>
        </row>
        <row r="42">
          <cell r="E42" t="str">
            <v>Tester</v>
          </cell>
        </row>
        <row r="43">
          <cell r="E43" t="str">
            <v>Full Stack Engineer - Apps2</v>
          </cell>
        </row>
        <row r="44">
          <cell r="E44" t="str">
            <v>Migration Architect - App2</v>
          </cell>
        </row>
        <row r="45">
          <cell r="E45" t="str">
            <v>Migration Architect - Cloud/Infra</v>
          </cell>
        </row>
        <row r="46">
          <cell r="E46" t="str">
            <v>Migration Architect - Integration2</v>
          </cell>
        </row>
        <row r="47">
          <cell r="E47" t="str">
            <v>Full Stack Engineer - Apps3</v>
          </cell>
        </row>
        <row r="48">
          <cell r="E48" t="str">
            <v>Scrum Master2</v>
          </cell>
        </row>
        <row r="49">
          <cell r="E49" t="str">
            <v>Scrum Master3</v>
          </cell>
        </row>
        <row r="50">
          <cell r="E50" t="str">
            <v>Role 42</v>
          </cell>
        </row>
        <row r="51">
          <cell r="E51" t="str">
            <v>Role 43</v>
          </cell>
        </row>
        <row r="52">
          <cell r="E52" t="str">
            <v>Role 44</v>
          </cell>
        </row>
        <row r="53">
          <cell r="E53" t="str">
            <v>Role 45</v>
          </cell>
        </row>
        <row r="54">
          <cell r="E54" t="str">
            <v>Role 46</v>
          </cell>
        </row>
        <row r="55">
          <cell r="E55" t="str">
            <v>Role 47</v>
          </cell>
        </row>
        <row r="56">
          <cell r="E56" t="str">
            <v>Role 48</v>
          </cell>
        </row>
        <row r="57">
          <cell r="E57" t="str">
            <v>Role 49</v>
          </cell>
        </row>
        <row r="58">
          <cell r="E58" t="str">
            <v>Role 50</v>
          </cell>
        </row>
        <row r="59">
          <cell r="E59" t="str">
            <v>Role 51</v>
          </cell>
        </row>
        <row r="60">
          <cell r="E60" t="str">
            <v>Role 52</v>
          </cell>
        </row>
        <row r="61">
          <cell r="E61" t="str">
            <v>Role 53</v>
          </cell>
        </row>
        <row r="62">
          <cell r="E62" t="str">
            <v>Role 54</v>
          </cell>
        </row>
        <row r="63">
          <cell r="E63" t="str">
            <v>Role 55</v>
          </cell>
        </row>
        <row r="64">
          <cell r="E64" t="str">
            <v>Role 56</v>
          </cell>
        </row>
        <row r="65">
          <cell r="E65" t="str">
            <v>Role 57</v>
          </cell>
        </row>
        <row r="66">
          <cell r="E66" t="str">
            <v>Role 58</v>
          </cell>
        </row>
        <row r="67">
          <cell r="E67" t="str">
            <v>Role 59</v>
          </cell>
        </row>
        <row r="68">
          <cell r="E68" t="str">
            <v>Role 60</v>
          </cell>
        </row>
        <row r="69">
          <cell r="E69" t="str">
            <v>Role 61</v>
          </cell>
        </row>
        <row r="70">
          <cell r="E70" t="str">
            <v>Role 62</v>
          </cell>
        </row>
        <row r="71">
          <cell r="E71" t="str">
            <v>Role 63</v>
          </cell>
        </row>
        <row r="72">
          <cell r="E72" t="str">
            <v>Role 64</v>
          </cell>
        </row>
        <row r="73">
          <cell r="E73" t="str">
            <v>Role 65</v>
          </cell>
        </row>
        <row r="74">
          <cell r="E74" t="str">
            <v>Role 66</v>
          </cell>
        </row>
        <row r="75">
          <cell r="E75" t="str">
            <v>Role 67</v>
          </cell>
        </row>
        <row r="76">
          <cell r="E76" t="str">
            <v>Role 68</v>
          </cell>
        </row>
        <row r="77">
          <cell r="E77" t="str">
            <v>Role 69</v>
          </cell>
        </row>
        <row r="78">
          <cell r="E78" t="str">
            <v>Role 70</v>
          </cell>
        </row>
        <row r="79">
          <cell r="E79" t="str">
            <v>Role 71</v>
          </cell>
        </row>
        <row r="80">
          <cell r="E80" t="str">
            <v>Role 72</v>
          </cell>
        </row>
        <row r="81">
          <cell r="E81" t="str">
            <v>Role 73</v>
          </cell>
        </row>
        <row r="82">
          <cell r="E82" t="str">
            <v>Role 74</v>
          </cell>
        </row>
        <row r="83">
          <cell r="E83" t="str">
            <v>Role 75</v>
          </cell>
        </row>
        <row r="84">
          <cell r="E84" t="str">
            <v>Role 76</v>
          </cell>
        </row>
        <row r="85">
          <cell r="E85" t="str">
            <v>Role 77</v>
          </cell>
        </row>
        <row r="86">
          <cell r="E86" t="str">
            <v>Role 78</v>
          </cell>
        </row>
        <row r="87">
          <cell r="E87" t="str">
            <v>Role 79</v>
          </cell>
        </row>
        <row r="88">
          <cell r="E88" t="str">
            <v>Role 80</v>
          </cell>
        </row>
        <row r="89">
          <cell r="E89" t="str">
            <v>Role 81</v>
          </cell>
        </row>
        <row r="90">
          <cell r="E90" t="str">
            <v>Role 82</v>
          </cell>
        </row>
        <row r="91">
          <cell r="E91" t="str">
            <v>Role 83</v>
          </cell>
        </row>
        <row r="92">
          <cell r="E92" t="str">
            <v>Role 84</v>
          </cell>
        </row>
        <row r="93">
          <cell r="E93" t="str">
            <v>Role 85</v>
          </cell>
        </row>
        <row r="94">
          <cell r="E94" t="str">
            <v>Role 86</v>
          </cell>
        </row>
        <row r="95">
          <cell r="E95" t="str">
            <v>Role 87</v>
          </cell>
        </row>
        <row r="96">
          <cell r="E96" t="str">
            <v>Role 88</v>
          </cell>
        </row>
        <row r="97">
          <cell r="E97" t="str">
            <v>Role 89</v>
          </cell>
        </row>
        <row r="98">
          <cell r="E98" t="str">
            <v>Role 90</v>
          </cell>
        </row>
        <row r="99">
          <cell r="E99" t="str">
            <v>Role 91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9">
          <cell r="J9" t="str">
            <v>Onsite</v>
          </cell>
        </row>
        <row r="10">
          <cell r="J10" t="str">
            <v>Offshore</v>
          </cell>
        </row>
        <row r="11">
          <cell r="J11" t="str">
            <v>Nearshore</v>
          </cell>
        </row>
        <row r="12">
          <cell r="J12" t="str">
            <v>Contractor-Onsite</v>
          </cell>
        </row>
        <row r="13">
          <cell r="J13" t="str">
            <v>Rebadged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hine Mathew" id="{9BD58BA6-AC77-46B2-9AD4-83C76E2670D4}" userId="S::shine.m@HCL.COM::fffec7aa-1dcc-443c-8620-c1b8a8887611" providerId="AD"/>
</personList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0-06-18T13:48:33.21" personId="{9BD58BA6-AC77-46B2-9AD4-83C76E2670D4}" id="{4DA2682B-E57A-4574-9832-CAE24691920B}">
    <text>Reduction in duration would affect the final loading. Use with caution. Leave empty in normal cases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-0.249977111117893"/>
    <pageSetUpPr autoPageBreaks="0" fitToPage="1"/>
  </sheetPr>
  <dimension ref="A1:O63"/>
  <sheetViews>
    <sheetView showGridLines="0" zoomScale="60" zoomScaleNormal="60" workbookViewId="0">
      <selection activeCell="F16" sqref="F16"/>
    </sheetView>
  </sheetViews>
  <sheetFormatPr defaultRowHeight="12.75"/>
  <cols>
    <col min="1" max="1" width="2.625" style="3" customWidth="1"/>
    <col min="2" max="2" width="35.875" customWidth="1"/>
    <col min="3" max="3" width="15.875" customWidth="1"/>
    <col min="4" max="4" width="5.125" customWidth="1"/>
    <col min="5" max="5" width="29.75" customWidth="1"/>
    <col min="6" max="6" width="16.125" bestFit="1" customWidth="1"/>
    <col min="7" max="7" width="5.375" customWidth="1"/>
    <col min="8" max="8" width="32.125" customWidth="1"/>
    <col min="9" max="9" width="14" customWidth="1"/>
    <col min="10" max="10" width="3.875" customWidth="1"/>
    <col min="11" max="11" width="31.375" customWidth="1"/>
    <col min="12" max="12" width="18.375" customWidth="1"/>
    <col min="13" max="13" width="4.875" customWidth="1"/>
    <col min="14" max="14" width="30.375" customWidth="1"/>
    <col min="15" max="15" width="21.75" customWidth="1"/>
  </cols>
  <sheetData>
    <row r="1" spans="1:15" s="1" customFormat="1" ht="50.25" customHeight="1">
      <c r="A1" s="6" t="s">
        <v>0</v>
      </c>
      <c r="B1" s="9" t="str">
        <f>_xlfn.CONCAT(UPPER(C4)," PROPOSAL")</f>
        <v>ABC PROPOSAL</v>
      </c>
      <c r="C1" s="166"/>
      <c r="D1" s="17"/>
      <c r="E1" s="17"/>
      <c r="F1" s="17"/>
      <c r="G1" s="17"/>
      <c r="H1"/>
      <c r="I1"/>
      <c r="J1" s="17"/>
      <c r="K1" s="17"/>
      <c r="L1" s="166"/>
      <c r="M1" s="166"/>
      <c r="N1" s="166"/>
      <c r="O1" s="166"/>
    </row>
    <row r="3" spans="1:15" ht="24.95" customHeight="1">
      <c r="A3" s="3" t="s">
        <v>1</v>
      </c>
      <c r="B3" s="171" t="s">
        <v>2</v>
      </c>
      <c r="C3" s="172"/>
      <c r="D3" s="4"/>
      <c r="E3" s="171" t="s">
        <v>3</v>
      </c>
      <c r="F3" s="172"/>
      <c r="H3" s="67" t="s">
        <v>4</v>
      </c>
      <c r="I3" s="84">
        <f>SUM(I4,I8)</f>
        <v>45</v>
      </c>
      <c r="K3" s="67" t="s">
        <v>5</v>
      </c>
      <c r="L3" s="84">
        <f>SUM(L4,L7,L10,)</f>
        <v>9</v>
      </c>
      <c r="N3" s="171" t="s">
        <v>6</v>
      </c>
      <c r="O3" s="172"/>
    </row>
    <row r="4" spans="1:15" ht="24.95" customHeight="1">
      <c r="B4" s="5" t="s">
        <v>7</v>
      </c>
      <c r="C4" s="158" t="s">
        <v>8</v>
      </c>
      <c r="E4" s="5" t="s">
        <v>9</v>
      </c>
      <c r="F4" s="158" t="s">
        <v>10</v>
      </c>
      <c r="H4" s="86" t="s">
        <v>11</v>
      </c>
      <c r="I4" s="87">
        <f>SUM(I5:I7)</f>
        <v>28</v>
      </c>
      <c r="K4" s="86" t="s">
        <v>12</v>
      </c>
      <c r="L4" s="87">
        <f>SUM(L5:L6)</f>
        <v>9</v>
      </c>
      <c r="N4" s="5" t="s">
        <v>13</v>
      </c>
      <c r="O4" s="158" t="s">
        <v>14</v>
      </c>
    </row>
    <row r="5" spans="1:15" ht="24.95" customHeight="1">
      <c r="B5" s="5" t="s">
        <v>15</v>
      </c>
      <c r="C5" s="159">
        <v>1</v>
      </c>
      <c r="E5" s="117" t="s">
        <v>16</v>
      </c>
      <c r="F5" s="161" t="s">
        <v>263</v>
      </c>
      <c r="H5" s="88" t="s">
        <v>458</v>
      </c>
      <c r="I5" s="163">
        <v>24</v>
      </c>
      <c r="K5" s="88" t="s">
        <v>460</v>
      </c>
      <c r="L5" s="165">
        <v>9</v>
      </c>
    </row>
    <row r="6" spans="1:15" ht="24.95" customHeight="1">
      <c r="A6" s="3" t="s">
        <v>18</v>
      </c>
      <c r="B6" s="5" t="s">
        <v>19</v>
      </c>
      <c r="C6" s="159">
        <v>45</v>
      </c>
      <c r="H6" s="88" t="s">
        <v>454</v>
      </c>
      <c r="I6" s="163">
        <v>4</v>
      </c>
      <c r="K6" s="88" t="s">
        <v>456</v>
      </c>
      <c r="L6" s="165">
        <v>0</v>
      </c>
    </row>
    <row r="7" spans="1:15" ht="24.95" customHeight="1">
      <c r="B7" s="5" t="s">
        <v>20</v>
      </c>
      <c r="C7" s="159">
        <v>7</v>
      </c>
      <c r="D7" s="2"/>
      <c r="E7" s="171" t="s">
        <v>21</v>
      </c>
      <c r="F7" s="172"/>
      <c r="H7" s="88" t="s">
        <v>22</v>
      </c>
      <c r="I7" s="164">
        <v>0</v>
      </c>
      <c r="K7" s="86" t="s">
        <v>23</v>
      </c>
      <c r="L7" s="87">
        <f>SUM(L8:L9)</f>
        <v>0</v>
      </c>
    </row>
    <row r="8" spans="1:15" ht="24" customHeight="1">
      <c r="B8" s="5" t="s">
        <v>24</v>
      </c>
      <c r="C8" s="160">
        <v>11</v>
      </c>
      <c r="D8" s="2"/>
      <c r="E8" s="5" t="s">
        <v>25</v>
      </c>
      <c r="F8" s="159">
        <v>1</v>
      </c>
      <c r="H8" s="86" t="s">
        <v>26</v>
      </c>
      <c r="I8" s="87">
        <f>SUM(I9:I11)</f>
        <v>17</v>
      </c>
      <c r="K8" s="88" t="s">
        <v>461</v>
      </c>
      <c r="L8" s="165"/>
    </row>
    <row r="9" spans="1:15" ht="24.95" customHeight="1">
      <c r="E9" s="5" t="s">
        <v>27</v>
      </c>
      <c r="F9" s="158" t="s">
        <v>14</v>
      </c>
      <c r="H9" s="88" t="s">
        <v>459</v>
      </c>
      <c r="I9" s="165">
        <v>17</v>
      </c>
      <c r="K9" s="88" t="s">
        <v>457</v>
      </c>
      <c r="L9" s="165">
        <v>0</v>
      </c>
    </row>
    <row r="10" spans="1:15" ht="24.95" customHeight="1">
      <c r="B10" s="171" t="s">
        <v>28</v>
      </c>
      <c r="C10" s="172"/>
      <c r="E10" s="5" t="s">
        <v>29</v>
      </c>
      <c r="F10" s="162" t="s">
        <v>435</v>
      </c>
      <c r="H10" s="88" t="s">
        <v>455</v>
      </c>
      <c r="I10" s="165">
        <v>0</v>
      </c>
      <c r="K10" s="86" t="s">
        <v>31</v>
      </c>
      <c r="L10" s="87">
        <f>SUM(L11:L12)</f>
        <v>0</v>
      </c>
    </row>
    <row r="11" spans="1:15" ht="24.95" customHeight="1">
      <c r="B11" s="5" t="s">
        <v>32</v>
      </c>
      <c r="C11" s="158" t="s">
        <v>10</v>
      </c>
      <c r="E11" s="5" t="s">
        <v>33</v>
      </c>
      <c r="F11" s="158" t="s">
        <v>14</v>
      </c>
      <c r="H11" s="88" t="s">
        <v>34</v>
      </c>
      <c r="I11" s="165">
        <v>0</v>
      </c>
      <c r="K11" s="88" t="s">
        <v>462</v>
      </c>
      <c r="L11" s="165">
        <v>0</v>
      </c>
    </row>
    <row r="12" spans="1:15" ht="24.75" customHeight="1">
      <c r="B12" s="5" t="s">
        <v>35</v>
      </c>
      <c r="C12" s="158" t="s">
        <v>36</v>
      </c>
      <c r="E12" s="5" t="s">
        <v>37</v>
      </c>
      <c r="F12" s="162" t="s">
        <v>30</v>
      </c>
      <c r="K12" s="88" t="s">
        <v>38</v>
      </c>
      <c r="L12" s="165">
        <v>0</v>
      </c>
    </row>
    <row r="13" spans="1:15" ht="24.75" customHeight="1">
      <c r="A13"/>
      <c r="B13" s="5" t="s">
        <v>39</v>
      </c>
      <c r="C13" s="158" t="s">
        <v>14</v>
      </c>
      <c r="E13" s="5" t="s">
        <v>40</v>
      </c>
      <c r="F13" s="158" t="s">
        <v>14</v>
      </c>
      <c r="H13" s="171" t="s">
        <v>41</v>
      </c>
      <c r="I13" s="172"/>
    </row>
    <row r="14" spans="1:15" ht="24.95" customHeight="1">
      <c r="B14" s="5" t="s">
        <v>42</v>
      </c>
      <c r="C14" s="158" t="s">
        <v>14</v>
      </c>
      <c r="H14" s="5" t="s">
        <v>43</v>
      </c>
      <c r="I14" s="158" t="s">
        <v>14</v>
      </c>
    </row>
    <row r="15" spans="1:15" ht="24.95" customHeight="1">
      <c r="B15" s="85" t="s">
        <v>44</v>
      </c>
      <c r="C15" s="158" t="s">
        <v>14</v>
      </c>
      <c r="E15" s="171" t="s">
        <v>45</v>
      </c>
      <c r="F15" s="172"/>
    </row>
    <row r="16" spans="1:15" ht="24.95" customHeight="1">
      <c r="E16" s="5" t="s">
        <v>46</v>
      </c>
      <c r="F16" s="158" t="s">
        <v>10</v>
      </c>
      <c r="K16" s="119" t="str">
        <f>IF(I3&gt;5000,"Calculator supports only upto 5000 servers","")</f>
        <v/>
      </c>
    </row>
    <row r="17" spans="2:11" ht="27" customHeight="1">
      <c r="B17" s="67" t="s">
        <v>47</v>
      </c>
      <c r="C17" s="68"/>
      <c r="E17" s="5" t="s">
        <v>35</v>
      </c>
      <c r="F17" s="158" t="s">
        <v>36</v>
      </c>
      <c r="K17" s="119" t="str">
        <f>IF(L3&gt;I3,"Count of DB cannot be more than count of servers","")</f>
        <v/>
      </c>
    </row>
    <row r="18" spans="2:11" ht="24.95" customHeight="1">
      <c r="B18" s="107" t="s">
        <v>48</v>
      </c>
      <c r="C18" s="108"/>
      <c r="E18" s="5" t="s">
        <v>49</v>
      </c>
      <c r="F18" s="88"/>
    </row>
    <row r="19" spans="2:11" ht="24.95" customHeight="1">
      <c r="B19" s="107" t="s">
        <v>50</v>
      </c>
      <c r="C19" s="108"/>
    </row>
    <row r="20" spans="2:11" ht="24.95" customHeight="1">
      <c r="B20" s="107" t="s">
        <v>51</v>
      </c>
      <c r="C20" s="108"/>
    </row>
    <row r="21" spans="2:11" ht="24.95" customHeight="1">
      <c r="B21" s="169" t="s">
        <v>463</v>
      </c>
      <c r="C21" s="170">
        <v>0.1</v>
      </c>
    </row>
    <row r="22" spans="2:11" ht="24.95" customHeight="1"/>
    <row r="23" spans="2:11" ht="24.95" customHeight="1"/>
    <row r="24" spans="2:11" ht="24.95" customHeight="1"/>
    <row r="25" spans="2:11" ht="24.95" customHeight="1"/>
    <row r="26" spans="2:11" ht="24.95" customHeight="1"/>
    <row r="27" spans="2:11" ht="24.95" customHeight="1"/>
    <row r="28" spans="2:11" ht="24.95" customHeight="1"/>
    <row r="29" spans="2:11" ht="24.95" customHeight="1"/>
    <row r="30" spans="2:11" ht="24.95" customHeight="1"/>
    <row r="31" spans="2:11" ht="24.95" customHeight="1"/>
    <row r="32" spans="2:11" ht="24.95" customHeight="1"/>
    <row r="33" spans="1:1" ht="24.95" customHeight="1"/>
    <row r="34" spans="1:1" ht="24.95" customHeight="1"/>
    <row r="35" spans="1:1" ht="24.95" customHeight="1"/>
    <row r="36" spans="1:1" ht="24.95" customHeight="1"/>
    <row r="37" spans="1:1" ht="24.95" customHeight="1"/>
    <row r="38" spans="1:1" ht="24.95" customHeight="1"/>
    <row r="39" spans="1:1" ht="24.95" customHeight="1"/>
    <row r="40" spans="1:1" ht="24.95" customHeight="1"/>
    <row r="41" spans="1:1" ht="24.95" customHeight="1">
      <c r="A41" s="3" t="s">
        <v>52</v>
      </c>
    </row>
    <row r="42" spans="1:1" ht="24.95" customHeight="1"/>
    <row r="43" spans="1:1" ht="24.95" customHeight="1"/>
    <row r="44" spans="1:1" ht="24.95" customHeight="1"/>
    <row r="45" spans="1:1" ht="24.95" customHeight="1"/>
    <row r="46" spans="1:1" ht="24.95" customHeight="1"/>
    <row r="47" spans="1:1" ht="24.95" customHeight="1">
      <c r="A47" s="3" t="s">
        <v>53</v>
      </c>
    </row>
    <row r="48" spans="1:1" ht="24.95" customHeight="1"/>
    <row r="49" spans="1:1" ht="24.95" customHeight="1"/>
    <row r="50" spans="1:1" ht="24.95" customHeight="1"/>
    <row r="51" spans="1:1" ht="24.95" customHeight="1"/>
    <row r="52" spans="1:1" ht="24.95" customHeight="1"/>
    <row r="53" spans="1:1" ht="24.95" customHeight="1"/>
    <row r="54" spans="1:1" ht="24.95" customHeight="1"/>
    <row r="55" spans="1:1" ht="24.95" customHeight="1">
      <c r="A55" s="3" t="s">
        <v>54</v>
      </c>
    </row>
    <row r="56" spans="1:1" ht="24.95" customHeight="1"/>
    <row r="57" spans="1:1" ht="24.95" customHeight="1"/>
    <row r="58" spans="1:1" ht="24.95" customHeight="1">
      <c r="A58" s="3" t="s">
        <v>55</v>
      </c>
    </row>
    <row r="59" spans="1:1" ht="24.95" customHeight="1"/>
    <row r="60" spans="1:1" ht="24.95" customHeight="1"/>
    <row r="61" spans="1:1" ht="24.95" customHeight="1"/>
    <row r="62" spans="1:1" ht="24.95" customHeight="1"/>
    <row r="63" spans="1:1" ht="24.95" customHeight="1"/>
  </sheetData>
  <mergeCells count="7">
    <mergeCell ref="N3:O3"/>
    <mergeCell ref="H13:I13"/>
    <mergeCell ref="E15:F15"/>
    <mergeCell ref="E7:F7"/>
    <mergeCell ref="B3:C3"/>
    <mergeCell ref="B10:C10"/>
    <mergeCell ref="E3:F3"/>
  </mergeCells>
  <conditionalFormatting sqref="B12:C15">
    <cfRule type="expression" dxfId="16" priority="3">
      <formula>$C$11="No"</formula>
    </cfRule>
  </conditionalFormatting>
  <conditionalFormatting sqref="E5:F5">
    <cfRule type="expression" dxfId="15" priority="2">
      <formula>$F$4="No"</formula>
    </cfRule>
  </conditionalFormatting>
  <conditionalFormatting sqref="H3:L14">
    <cfRule type="expression" dxfId="14" priority="1">
      <formula>$F$16="No"</formula>
    </cfRule>
  </conditionalFormatting>
  <dataValidations count="10">
    <dataValidation allowBlank="1" showInputMessage="1" showErrorMessage="1" prompt="Title of this worksheet is in cell C2. Next instruction is in cell A4." sqref="A1"/>
    <dataValidation allowBlank="1" showInputMessage="1" showErrorMessage="1" prompt="Projected Monthly Income label is in cell at right. Enter Income 1 in cell C5 and Extra Income in C6 to calculate Total monthly income in C7. Next instruction is in cell A7." sqref="A3"/>
    <dataValidation allowBlank="1" showInputMessage="1" showErrorMessage="1" prompt="Projected Balance is auto calculated in cell H4, Actual Balance in H6, and Difference in H8. Next instruction is in cell A9." sqref="A6"/>
    <dataValidation allowBlank="1" showInputMessage="1" showErrorMessage="1" prompt="Enter details in Food table starting in cell at right and in Savings table starting in cell G42. Next instruction is in cell A50." sqref="A41"/>
    <dataValidation allowBlank="1" showInputMessage="1" showErrorMessage="1" prompt="Enter details in Pets table starting in cell at right and in Gifts table starting in cell G48. Next instruction is in cell A58." sqref="A47"/>
    <dataValidation allowBlank="1" showInputMessage="1" showErrorMessage="1" prompt="Enter details in Personal Care table starting in cell at right and in Legal table starting in cell G54. Next instruction is in cell A61." sqref="A55"/>
    <dataValidation allowBlank="1" showInputMessage="1" showErrorMessage="1" prompt="Total Projected Cost is auto calculated in cell J61, Total Actual Cost in J63, and Total Difference in J65." sqref="A58"/>
    <dataValidation type="custom" allowBlank="1" showInputMessage="1" showErrorMessage="1" errorTitle="Error" error="Calculator supports upto 1500 apps" sqref="C7:C8">
      <formula1>C7&lt;=1500</formula1>
    </dataValidation>
    <dataValidation type="custom" allowBlank="1" showInputMessage="1" showErrorMessage="1" errorTitle="Error" error="Calculator supports a maimum of 5000 servers" sqref="C6">
      <formula1>C6&lt;=5000</formula1>
    </dataValidation>
    <dataValidation type="whole" operator="lessThanOrEqual" allowBlank="1" showInputMessage="1" showErrorMessage="1" errorTitle="Error" error="Maximum weeks allowed is 52_x000a_" sqref="F18">
      <formula1>52</formula1>
    </dataValidation>
  </dataValidations>
  <printOptions horizontalCentered="1"/>
  <pageMargins left="0.4" right="0.4" top="0.4" bottom="0.4" header="0.3" footer="0.3"/>
  <pageSetup fitToHeight="0" orientation="portrait" r:id="rId1"/>
  <headerFooter differentFirst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DropDowns!$A$2:$A$3</xm:f>
          </x14:formula1>
          <xm:sqref>F9 F13 F11 C13:C15 F16 I14 C11 F4 O4</xm:sqref>
        </x14:dataValidation>
        <x14:dataValidation type="list" allowBlank="1" showInputMessage="1" showErrorMessage="1">
          <x14:formula1>
            <xm:f>DropDowns!$G$2:$G$5</xm:f>
          </x14:formula1>
          <xm:sqref>C12 F17</xm:sqref>
        </x14:dataValidation>
        <x14:dataValidation type="list" allowBlank="1" showInputMessage="1" showErrorMessage="1">
          <x14:formula1>
            <xm:f>DropDowns!$B$2:$B$4</xm:f>
          </x14:formula1>
          <xm:sqref>F10:F13 C13:C15</xm:sqref>
        </x14:dataValidation>
        <x14:dataValidation type="list" allowBlank="1" showInputMessage="1" showErrorMessage="1">
          <x14:formula1>
            <xm:f>DropDowns!$N$2:$N$5</xm:f>
          </x14:formula1>
          <xm:sqref>F5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2"/>
  <sheetViews>
    <sheetView workbookViewId="0">
      <selection activeCell="N2" sqref="N2:N5"/>
    </sheetView>
  </sheetViews>
  <sheetFormatPr defaultRowHeight="12.75"/>
  <cols>
    <col min="1" max="1" width="7.125" bestFit="1" customWidth="1"/>
    <col min="2" max="2" width="21.375" bestFit="1" customWidth="1"/>
    <col min="3" max="3" width="6" bestFit="1" customWidth="1"/>
    <col min="4" max="4" width="10.875" bestFit="1" customWidth="1"/>
    <col min="5" max="5" width="16.625" bestFit="1" customWidth="1"/>
    <col min="6" max="6" width="18.125" bestFit="1" customWidth="1"/>
    <col min="7" max="7" width="10.75" bestFit="1" customWidth="1"/>
  </cols>
  <sheetData>
    <row r="1" spans="1:14">
      <c r="A1" s="7" t="s">
        <v>423</v>
      </c>
      <c r="B1" s="7" t="s">
        <v>424</v>
      </c>
      <c r="C1" s="7" t="s">
        <v>425</v>
      </c>
      <c r="D1" s="7" t="s">
        <v>426</v>
      </c>
      <c r="E1" s="7" t="s">
        <v>427</v>
      </c>
      <c r="F1" s="7" t="s">
        <v>428</v>
      </c>
      <c r="G1" s="7" t="s">
        <v>35</v>
      </c>
      <c r="H1" s="7" t="s">
        <v>429</v>
      </c>
      <c r="I1" s="7" t="s">
        <v>430</v>
      </c>
      <c r="K1" s="7" t="s">
        <v>431</v>
      </c>
      <c r="M1" s="7" t="s">
        <v>432</v>
      </c>
      <c r="N1" s="7" t="s">
        <v>391</v>
      </c>
    </row>
    <row r="2" spans="1:14">
      <c r="A2" t="s">
        <v>10</v>
      </c>
      <c r="B2" t="s">
        <v>433</v>
      </c>
      <c r="C2" t="s">
        <v>434</v>
      </c>
      <c r="D2" t="s">
        <v>435</v>
      </c>
      <c r="E2" t="s">
        <v>63</v>
      </c>
      <c r="F2" s="8">
        <v>0</v>
      </c>
      <c r="G2" t="s">
        <v>36</v>
      </c>
      <c r="H2">
        <v>1</v>
      </c>
      <c r="I2" t="s">
        <v>436</v>
      </c>
      <c r="K2" t="s">
        <v>437</v>
      </c>
      <c r="M2" t="s">
        <v>438</v>
      </c>
      <c r="N2" t="s">
        <v>263</v>
      </c>
    </row>
    <row r="3" spans="1:14">
      <c r="A3" t="s">
        <v>14</v>
      </c>
      <c r="B3" t="s">
        <v>435</v>
      </c>
      <c r="C3" t="s">
        <v>439</v>
      </c>
      <c r="D3" t="s">
        <v>440</v>
      </c>
      <c r="E3" t="s">
        <v>441</v>
      </c>
      <c r="F3" s="8">
        <v>0.1</v>
      </c>
      <c r="G3" t="s">
        <v>442</v>
      </c>
      <c r="H3">
        <v>2</v>
      </c>
      <c r="I3" t="s">
        <v>443</v>
      </c>
      <c r="K3" t="s">
        <v>444</v>
      </c>
      <c r="M3" t="s">
        <v>445</v>
      </c>
      <c r="N3" t="s">
        <v>418</v>
      </c>
    </row>
    <row r="4" spans="1:14">
      <c r="B4" t="s">
        <v>30</v>
      </c>
      <c r="F4" s="8">
        <v>0.2</v>
      </c>
      <c r="G4" t="s">
        <v>446</v>
      </c>
      <c r="H4">
        <v>3</v>
      </c>
      <c r="K4" t="s">
        <v>447</v>
      </c>
      <c r="M4" t="s">
        <v>448</v>
      </c>
      <c r="N4" t="s">
        <v>265</v>
      </c>
    </row>
    <row r="5" spans="1:14">
      <c r="F5" s="8">
        <v>0.3</v>
      </c>
      <c r="G5" t="s">
        <v>449</v>
      </c>
      <c r="H5">
        <v>4</v>
      </c>
      <c r="K5" t="s">
        <v>450</v>
      </c>
      <c r="M5" t="s">
        <v>451</v>
      </c>
      <c r="N5" t="s">
        <v>17</v>
      </c>
    </row>
    <row r="6" spans="1:14">
      <c r="F6" s="8">
        <v>0.4</v>
      </c>
    </row>
    <row r="7" spans="1:14">
      <c r="F7" s="8">
        <v>0.5</v>
      </c>
    </row>
    <row r="8" spans="1:14">
      <c r="F8" s="8">
        <v>0.6</v>
      </c>
    </row>
    <row r="9" spans="1:14">
      <c r="F9" s="8">
        <v>0.7</v>
      </c>
    </row>
    <row r="10" spans="1:14">
      <c r="F10" s="8">
        <v>0.8</v>
      </c>
    </row>
    <row r="11" spans="1:14">
      <c r="F11" s="8">
        <v>0.9</v>
      </c>
    </row>
    <row r="12" spans="1:14">
      <c r="F12" s="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  <pageSetUpPr fitToPage="1"/>
  </sheetPr>
  <dimension ref="A1:CQ30"/>
  <sheetViews>
    <sheetView showGridLines="0" zoomScale="85" zoomScaleNormal="85" zoomScaleSheetLayoutView="80" workbookViewId="0">
      <selection activeCell="S1" sqref="S1"/>
    </sheetView>
  </sheetViews>
  <sheetFormatPr defaultColWidth="2.75" defaultRowHeight="30" customHeight="1"/>
  <cols>
    <col min="1" max="1" width="18.75" style="12" customWidth="1"/>
    <col min="2" max="2" width="22.375" style="12" bestFit="1" customWidth="1"/>
    <col min="3" max="3" width="11.625" style="11" customWidth="1"/>
    <col min="4" max="4" width="16.25" style="11" customWidth="1"/>
    <col min="5" max="5" width="4.75" style="11" customWidth="1"/>
    <col min="6" max="13" width="2.625" style="11" bestFit="1" customWidth="1"/>
    <col min="14" max="14" width="3.375" style="11" bestFit="1" customWidth="1"/>
    <col min="15" max="15" width="3" style="11" bestFit="1" customWidth="1"/>
    <col min="16" max="23" width="3.375" style="11" bestFit="1" customWidth="1"/>
    <col min="24" max="24" width="3.75" style="11" bestFit="1" customWidth="1"/>
    <col min="25" max="25" width="3.375" style="12" bestFit="1" customWidth="1"/>
    <col min="26" max="34" width="3.75" style="12" bestFit="1" customWidth="1"/>
    <col min="35" max="35" width="3.375" style="12" bestFit="1" customWidth="1"/>
    <col min="36" max="44" width="3.75" style="12" bestFit="1" customWidth="1"/>
    <col min="45" max="45" width="3.375" style="12" bestFit="1" customWidth="1"/>
    <col min="46" max="53" width="3.75" style="12" bestFit="1" customWidth="1"/>
    <col min="54" max="61" width="2.75" style="12"/>
    <col min="62" max="62" width="3.75" style="12" bestFit="1" customWidth="1"/>
    <col min="63" max="70" width="2.75" style="12"/>
    <col min="71" max="72" width="2.75" style="12" customWidth="1"/>
    <col min="73" max="75" width="3.75" style="12" bestFit="1" customWidth="1"/>
    <col min="76" max="83" width="2.75" style="12"/>
    <col min="84" max="84" width="3.75" style="12" bestFit="1" customWidth="1"/>
    <col min="85" max="92" width="2.75" style="12"/>
    <col min="93" max="95" width="2.75" style="12" customWidth="1"/>
    <col min="96" max="16384" width="2.75" style="12"/>
  </cols>
  <sheetData>
    <row r="1" spans="1:95" ht="53.25" customHeight="1">
      <c r="A1" s="9" t="s">
        <v>56</v>
      </c>
      <c r="C1" s="9"/>
      <c r="D1" s="10"/>
      <c r="L1" s="167"/>
      <c r="S1" s="168" t="str">
        <f>IF(CalculatorInput!C7&gt;250,"N wave assessment selected as apps count is more than 250","0 wave assessment selected as apps count is less than 250")</f>
        <v>0 wave assessment selected as apps count is less than 250</v>
      </c>
    </row>
    <row r="2" spans="1:95" ht="45.75" customHeight="1">
      <c r="A2" s="104" t="s">
        <v>57</v>
      </c>
      <c r="B2" s="103" t="e">
        <f ca="1">SUM(B5:B12)</f>
        <v>#NAME?</v>
      </c>
      <c r="C2" s="73"/>
      <c r="D2" s="94"/>
      <c r="E2"/>
      <c r="F2"/>
      <c r="G2"/>
      <c r="M2"/>
      <c r="N2"/>
      <c r="O2"/>
      <c r="P2"/>
      <c r="Q2"/>
      <c r="S2" s="173"/>
      <c r="T2" s="174"/>
      <c r="U2" s="174"/>
      <c r="V2" s="174"/>
      <c r="W2" s="175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95" s="15" customFormat="1" ht="39.950000000000003" customHeight="1">
      <c r="A3" s="102" t="s">
        <v>58</v>
      </c>
      <c r="B3" s="93" t="s">
        <v>59</v>
      </c>
      <c r="C3" s="69" t="s">
        <v>60</v>
      </c>
      <c r="D3" s="92" t="s">
        <v>61</v>
      </c>
      <c r="E3" s="20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95" ht="15.75" customHeight="1">
      <c r="A4" s="97"/>
      <c r="B4" s="97"/>
      <c r="C4" s="74"/>
      <c r="D4" s="74"/>
      <c r="E4" s="19">
        <v>1</v>
      </c>
      <c r="F4" s="19">
        <v>2</v>
      </c>
      <c r="G4" s="19">
        <v>3</v>
      </c>
      <c r="H4" s="19">
        <v>4</v>
      </c>
      <c r="I4" s="19">
        <v>5</v>
      </c>
      <c r="J4" s="19">
        <v>6</v>
      </c>
      <c r="K4" s="19">
        <v>7</v>
      </c>
      <c r="L4" s="19">
        <v>8</v>
      </c>
      <c r="M4" s="19">
        <v>9</v>
      </c>
      <c r="N4" s="19">
        <v>10</v>
      </c>
      <c r="O4" s="19">
        <v>11</v>
      </c>
      <c r="P4" s="19">
        <v>12</v>
      </c>
      <c r="Q4" s="19">
        <v>13</v>
      </c>
      <c r="R4" s="19">
        <v>14</v>
      </c>
      <c r="S4" s="19">
        <v>15</v>
      </c>
      <c r="T4" s="19">
        <v>16</v>
      </c>
      <c r="U4" s="19">
        <v>17</v>
      </c>
      <c r="V4" s="19">
        <v>18</v>
      </c>
      <c r="W4" s="19">
        <v>19</v>
      </c>
      <c r="X4" s="19">
        <v>20</v>
      </c>
      <c r="Y4" s="19">
        <v>21</v>
      </c>
      <c r="Z4" s="19">
        <v>22</v>
      </c>
      <c r="AA4" s="19">
        <v>23</v>
      </c>
      <c r="AB4" s="19">
        <v>24</v>
      </c>
      <c r="AC4" s="19">
        <v>25</v>
      </c>
      <c r="AD4" s="19">
        <v>26</v>
      </c>
      <c r="AE4" s="19">
        <v>27</v>
      </c>
      <c r="AF4" s="19">
        <v>28</v>
      </c>
      <c r="AG4" s="19">
        <v>29</v>
      </c>
      <c r="AH4" s="19">
        <v>30</v>
      </c>
      <c r="AI4" s="19">
        <v>31</v>
      </c>
      <c r="AJ4" s="19">
        <v>32</v>
      </c>
      <c r="AK4" s="19">
        <v>33</v>
      </c>
      <c r="AL4" s="19">
        <v>34</v>
      </c>
      <c r="AM4" s="19">
        <v>35</v>
      </c>
      <c r="AN4" s="19">
        <v>36</v>
      </c>
      <c r="AO4" s="19">
        <v>37</v>
      </c>
      <c r="AP4" s="19">
        <v>38</v>
      </c>
      <c r="AQ4" s="19">
        <v>39</v>
      </c>
      <c r="AR4" s="19">
        <v>40</v>
      </c>
      <c r="AS4" s="19">
        <v>41</v>
      </c>
      <c r="AT4" s="19">
        <v>42</v>
      </c>
      <c r="AU4" s="19">
        <v>43</v>
      </c>
      <c r="AV4" s="19">
        <v>44</v>
      </c>
      <c r="AW4" s="19">
        <v>45</v>
      </c>
      <c r="AX4" s="19">
        <v>46</v>
      </c>
      <c r="AY4" s="19">
        <v>47</v>
      </c>
      <c r="AZ4" s="19">
        <v>48</v>
      </c>
      <c r="BA4" s="19">
        <v>49</v>
      </c>
      <c r="BB4" s="19">
        <v>50</v>
      </c>
      <c r="BC4" s="19">
        <v>51</v>
      </c>
      <c r="BD4" s="19">
        <v>52</v>
      </c>
      <c r="BE4" s="19">
        <v>53</v>
      </c>
      <c r="BF4" s="19">
        <v>54</v>
      </c>
      <c r="BG4" s="19">
        <v>55</v>
      </c>
      <c r="BH4" s="19">
        <v>56</v>
      </c>
      <c r="BI4" s="19">
        <v>57</v>
      </c>
      <c r="BJ4" s="19">
        <v>58</v>
      </c>
      <c r="BK4" s="19">
        <v>59</v>
      </c>
      <c r="BL4" s="19">
        <v>60</v>
      </c>
      <c r="BM4" s="19">
        <v>61</v>
      </c>
      <c r="BN4" s="19">
        <v>62</v>
      </c>
      <c r="BO4" s="19">
        <v>63</v>
      </c>
      <c r="BP4" s="19">
        <v>64</v>
      </c>
      <c r="BQ4" s="19">
        <v>65</v>
      </c>
      <c r="BR4" s="19">
        <v>66</v>
      </c>
      <c r="BS4" s="19">
        <v>67</v>
      </c>
      <c r="BT4" s="19">
        <v>68</v>
      </c>
      <c r="BU4" s="19">
        <v>69</v>
      </c>
      <c r="BV4" s="19">
        <v>70</v>
      </c>
      <c r="BW4" s="19">
        <v>71</v>
      </c>
      <c r="BX4" s="19">
        <v>72</v>
      </c>
      <c r="BY4" s="19">
        <v>73</v>
      </c>
      <c r="BZ4" s="19">
        <v>74</v>
      </c>
      <c r="CA4" s="19">
        <v>75</v>
      </c>
      <c r="CB4" s="19">
        <v>76</v>
      </c>
      <c r="CC4" s="19">
        <v>77</v>
      </c>
      <c r="CD4" s="19">
        <v>78</v>
      </c>
      <c r="CE4" s="19">
        <v>79</v>
      </c>
      <c r="CF4" s="19">
        <v>80</v>
      </c>
      <c r="CG4" s="19">
        <v>81</v>
      </c>
      <c r="CH4" s="19">
        <v>82</v>
      </c>
      <c r="CI4" s="19">
        <v>83</v>
      </c>
      <c r="CJ4" s="19">
        <v>84</v>
      </c>
      <c r="CK4" s="19">
        <v>85</v>
      </c>
      <c r="CL4" s="19">
        <v>86</v>
      </c>
      <c r="CM4" s="19">
        <v>87</v>
      </c>
      <c r="CN4" s="19">
        <v>88</v>
      </c>
      <c r="CO4" s="19">
        <v>89</v>
      </c>
      <c r="CP4" s="19">
        <v>90</v>
      </c>
      <c r="CQ4" s="19">
        <v>91</v>
      </c>
    </row>
    <row r="5" spans="1:95" ht="30" customHeight="1">
      <c r="A5" s="95" t="e">
        <f ca="1">_xlfn.XLOOKUP(1,LogicSheet!$AC$3:$AC$7,LogicSheet!$Z$3:$Z$7,"",0,)</f>
        <v>#NAME?</v>
      </c>
      <c r="B5" s="118" t="e">
        <f ca="1">_xlfn.XLOOKUP(A5,LogicSheet!$Z$3:$Z$7,LogicSheet!$AF$3:$AF$7,"",0,1)</f>
        <v>#NAME?</v>
      </c>
      <c r="C5" s="101" t="e">
        <f ca="1">_xlfn.XLOOKUP(A5,LogicSheet!$Z$3:$Z$7,LogicSheet!$AE$3:$AE$7,"",0,1)</f>
        <v>#NAME?</v>
      </c>
      <c r="D5" s="101" t="e">
        <f ca="1">_xlfn.XLOOKUP(A5,LogicSheet!$Z$3:$Z$7,LogicSheet!$AD$3:$AD$7,"",0,1)</f>
        <v>#NAME?</v>
      </c>
    </row>
    <row r="6" spans="1:95" ht="30" customHeight="1">
      <c r="A6" s="95" t="e">
        <f ca="1">_xlfn.XLOOKUP(2,LogicSheet!$AC$3:$AC$7,LogicSheet!$Z$3:$Z$7,"",0,)</f>
        <v>#NAME?</v>
      </c>
      <c r="B6" s="118" t="e">
        <f ca="1">_xlfn.XLOOKUP(A6,LogicSheet!$Z$3:$Z$7,LogicSheet!$AF$3:$AF$7,"",0,1)</f>
        <v>#NAME?</v>
      </c>
      <c r="C6" s="101" t="e">
        <f ca="1">_xlfn.XLOOKUP(A6,LogicSheet!$Z$3:$Z$7,LogicSheet!$AE$3:$AE$7,"",0,1)</f>
        <v>#NAME?</v>
      </c>
      <c r="D6" s="101" t="e">
        <f ca="1">_xlfn.XLOOKUP(A6,LogicSheet!$Z$3:$Z$7,LogicSheet!$AD$3:$AD$7,"",0,1)</f>
        <v>#NAME?</v>
      </c>
    </row>
    <row r="7" spans="1:95" ht="30" customHeight="1">
      <c r="A7" s="95" t="e">
        <f ca="1">_xlfn.XLOOKUP(3,LogicSheet!$AC$3:$AC$7,LogicSheet!$Z$3:$Z$7,"",0,)</f>
        <v>#NAME?</v>
      </c>
      <c r="B7" s="118" t="e">
        <f ca="1">_xlfn.XLOOKUP(A7,LogicSheet!$Z$3:$Z$7,LogicSheet!$AF$3:$AF$7,"",0,1)</f>
        <v>#NAME?</v>
      </c>
      <c r="C7" s="101" t="e">
        <f ca="1">_xlfn.XLOOKUP(A7,LogicSheet!$Z$3:$Z$7,LogicSheet!$AE$3:$AE$7,"",0,1)</f>
        <v>#NAME?</v>
      </c>
      <c r="D7" s="101" t="e">
        <f ca="1">_xlfn.XLOOKUP(A7,LogicSheet!$Z$3:$Z$7,LogicSheet!$AD$3:$AD$7,"",0,1)</f>
        <v>#NAME?</v>
      </c>
    </row>
    <row r="8" spans="1:95" ht="30" customHeight="1">
      <c r="A8" s="95" t="e">
        <f ca="1">_xlfn.XLOOKUP(4,LogicSheet!$AC$3:$AC$7,LogicSheet!$Z$3:$Z$7,"",0,)</f>
        <v>#NAME?</v>
      </c>
      <c r="B8" s="118" t="e">
        <f ca="1">_xlfn.XLOOKUP(A8,LogicSheet!$Z$3:$Z$7,LogicSheet!$AF$3:$AF$7,"",0,1)</f>
        <v>#NAME?</v>
      </c>
      <c r="C8" s="101" t="e">
        <f ca="1">_xlfn.XLOOKUP(A8,LogicSheet!$Z$3:$Z$7,LogicSheet!$AE$3:$AE$7,"",0,1)</f>
        <v>#NAME?</v>
      </c>
      <c r="D8" s="101"/>
    </row>
    <row r="9" spans="1:95" ht="30" customHeight="1">
      <c r="A9" s="95" t="e">
        <f ca="1">_xlfn.XLOOKUP(5,LogicSheet!$AC$3:$AC$7,LogicSheet!$Z$3:$Z$7,"",0,)</f>
        <v>#NAME?</v>
      </c>
      <c r="B9" s="118" t="e">
        <f ca="1">_xlfn.XLOOKUP(A9,LogicSheet!$Z$3:$Z$7,LogicSheet!$AF$3:$AF$7,"",0,1)</f>
        <v>#NAME?</v>
      </c>
      <c r="C9" s="101" t="e">
        <f t="shared" ref="C9:C12" ca="1" si="0">IF(A9&lt;&gt;"",C8+D8,"")</f>
        <v>#NAME?</v>
      </c>
      <c r="D9" s="101" t="e">
        <f ca="1">_xlfn.XLOOKUP(A9,LogicSheet!$Z$3:$Z$7,LogicSheet!$AD$3:$AD$7,"",0,1)</f>
        <v>#NAME?</v>
      </c>
    </row>
    <row r="10" spans="1:95" ht="30" customHeight="1">
      <c r="A10" s="95" t="e">
        <f ca="1">_xlfn.XLOOKUP(6,LogicSheet!$AC$3:$AC$7,LogicSheet!$Z$3:$Z$7,"",0,)</f>
        <v>#NAME?</v>
      </c>
      <c r="B10" s="100" t="e">
        <f ca="1">_xlfn.XLOOKUP(A10,LogicSheet!$Z$3:$Z$7,LogicSheet!$AF$3:$AF$7,"",0,1)</f>
        <v>#NAME?</v>
      </c>
      <c r="C10" s="101" t="e">
        <f t="shared" ca="1" si="0"/>
        <v>#NAME?</v>
      </c>
      <c r="D10" s="101" t="e">
        <f ca="1">_xlfn.XLOOKUP(A10,LogicSheet!$Z$3:$Z$7,LogicSheet!$AD$3:$AD$7,"",0,1)</f>
        <v>#NAME?</v>
      </c>
    </row>
    <row r="11" spans="1:95" ht="30" customHeight="1">
      <c r="A11" s="95" t="e">
        <f ca="1">_xlfn.XLOOKUP(7,LogicSheet!$AC$3:$AC$7,LogicSheet!$Z$3:$Z$7,"",0,)</f>
        <v>#NAME?</v>
      </c>
      <c r="B11" s="100" t="e">
        <f ca="1">_xlfn.XLOOKUP(A11,LogicSheet!$Z$3:$Z$7,LogicSheet!$AF$3:$AF$7,"",0,1)</f>
        <v>#NAME?</v>
      </c>
      <c r="C11" s="101" t="e">
        <f t="shared" ca="1" si="0"/>
        <v>#NAME?</v>
      </c>
      <c r="D11" s="101" t="e">
        <f ca="1">_xlfn.XLOOKUP(A11,LogicSheet!$Z$3:$Z$7,LogicSheet!$AD$3:$AD$7,"",0,1)</f>
        <v>#NAME?</v>
      </c>
    </row>
    <row r="12" spans="1:95" ht="30" customHeight="1">
      <c r="A12" s="95" t="e">
        <f ca="1">_xlfn.XLOOKUP(8,LogicSheet!$AC$3:$AC$7,LogicSheet!$Z$3:$Z$7,"",0,)</f>
        <v>#NAME?</v>
      </c>
      <c r="B12" s="100" t="e">
        <f ca="1">_xlfn.XLOOKUP(A12,LogicSheet!$Z$3:$Z$7,LogicSheet!$AF$3:$AF$7,"",0,1)</f>
        <v>#NAME?</v>
      </c>
      <c r="C12" s="101" t="e">
        <f t="shared" ca="1" si="0"/>
        <v>#NAME?</v>
      </c>
      <c r="D12" s="101" t="e">
        <f ca="1">_xlfn.XLOOKUP(A12,LogicSheet!$Z$3:$Z$7,LogicSheet!$AD$3:$AD$7,"",0,1)</f>
        <v>#NAME?</v>
      </c>
    </row>
    <row r="13" spans="1:95" ht="30" customHeight="1">
      <c r="C13" s="16"/>
      <c r="D13" s="16"/>
    </row>
    <row r="14" spans="1:95" ht="30" customHeight="1">
      <c r="C14" s="16"/>
      <c r="D14" s="16"/>
    </row>
    <row r="15" spans="1:95" ht="30" customHeight="1">
      <c r="C15" s="75"/>
      <c r="D15" s="16"/>
    </row>
    <row r="16" spans="1:95" ht="30" customHeight="1">
      <c r="C16" s="16"/>
      <c r="D16" s="16"/>
    </row>
    <row r="17" spans="3:4" ht="30" customHeight="1">
      <c r="C17" s="16"/>
      <c r="D17" s="16"/>
    </row>
    <row r="18" spans="3:4" ht="30" customHeight="1">
      <c r="C18" s="16"/>
      <c r="D18" s="16"/>
    </row>
    <row r="19" spans="3:4" ht="30" customHeight="1">
      <c r="C19" s="16"/>
      <c r="D19" s="16"/>
    </row>
    <row r="20" spans="3:4" ht="30" customHeight="1">
      <c r="C20" s="16"/>
      <c r="D20" s="16"/>
    </row>
    <row r="21" spans="3:4" ht="30" customHeight="1">
      <c r="C21" s="16"/>
      <c r="D21" s="16"/>
    </row>
    <row r="22" spans="3:4" ht="30" customHeight="1">
      <c r="C22" s="16"/>
      <c r="D22" s="16"/>
    </row>
    <row r="23" spans="3:4" ht="30" customHeight="1">
      <c r="C23" s="16"/>
      <c r="D23" s="16"/>
    </row>
    <row r="24" spans="3:4" ht="30" customHeight="1">
      <c r="C24" s="16"/>
      <c r="D24" s="16"/>
    </row>
    <row r="25" spans="3:4" ht="30" customHeight="1">
      <c r="C25" s="16"/>
      <c r="D25" s="16"/>
    </row>
    <row r="26" spans="3:4" ht="30" customHeight="1">
      <c r="C26" s="16"/>
      <c r="D26" s="16"/>
    </row>
    <row r="27" spans="3:4" ht="30" customHeight="1">
      <c r="C27" s="16"/>
      <c r="D27" s="16"/>
    </row>
    <row r="28" spans="3:4" ht="30" customHeight="1">
      <c r="C28" s="16"/>
      <c r="D28" s="16"/>
    </row>
    <row r="29" spans="3:4" ht="30" customHeight="1">
      <c r="C29" s="16"/>
      <c r="D29" s="16"/>
    </row>
    <row r="30" spans="3:4" ht="30" customHeight="1">
      <c r="C30" s="16"/>
      <c r="D30" s="16"/>
    </row>
  </sheetData>
  <mergeCells count="1">
    <mergeCell ref="S2:W2"/>
  </mergeCells>
  <phoneticPr fontId="26" type="noConversion"/>
  <conditionalFormatting sqref="E5:CQ30">
    <cfRule type="expression" dxfId="13" priority="28">
      <formula>Plan</formula>
    </cfRule>
    <cfRule type="expression" dxfId="12" priority="29">
      <formula>E$4=period_selected</formula>
    </cfRule>
    <cfRule type="expression" dxfId="11" priority="31">
      <formula>MOD(COLUMN(),2)</formula>
    </cfRule>
    <cfRule type="expression" dxfId="10" priority="32">
      <formula>MOD(COLUMN(),2)=0</formula>
    </cfRule>
  </conditionalFormatting>
  <conditionalFormatting sqref="C31:AX31 CF31:CQ31 BU31:BV31">
    <cfRule type="expression" dxfId="9" priority="24">
      <formula>TRUE</formula>
    </cfRule>
  </conditionalFormatting>
  <conditionalFormatting sqref="F4:CQ4">
    <cfRule type="expression" dxfId="8" priority="30">
      <formula>F$4=period_selected</formula>
    </cfRule>
  </conditionalFormatting>
  <conditionalFormatting sqref="R2">
    <cfRule type="expression" dxfId="7" priority="15">
      <formula>Plan</formula>
    </cfRule>
    <cfRule type="expression" dxfId="6" priority="16">
      <formula>R$4=period_selected</formula>
    </cfRule>
    <cfRule type="expression" dxfId="5" priority="17">
      <formula>MOD(COLUMN(),2)</formula>
    </cfRule>
    <cfRule type="expression" dxfId="4" priority="18">
      <formula>MOD(COLUMN(),2)=0</formula>
    </cfRule>
  </conditionalFormatting>
  <conditionalFormatting sqref="E4">
    <cfRule type="expression" dxfId="3" priority="14">
      <formula>E$4=period_selected</formula>
    </cfRule>
  </conditionalFormatting>
  <conditionalFormatting sqref="BW31:CE31">
    <cfRule type="expression" dxfId="2" priority="8">
      <formula>TRUE</formula>
    </cfRule>
  </conditionalFormatting>
  <conditionalFormatting sqref="BJ31:BT31 AY31:AZ31">
    <cfRule type="expression" dxfId="1" priority="2">
      <formula>TRUE</formula>
    </cfRule>
  </conditionalFormatting>
  <conditionalFormatting sqref="BA31:BI31">
    <cfRule type="expression" dxfId="0" priority="1">
      <formula>TRUE</formula>
    </cfRule>
  </conditionalFormatting>
  <printOptions horizontalCentered="1"/>
  <pageMargins left="0.45" right="0.45" top="0.5" bottom="0.5" header="0.3" footer="0.3"/>
  <pageSetup scale="49" fitToHeight="0" orientation="landscape" r:id="rId1"/>
  <headerFooter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</sheetPr>
  <dimension ref="A1:CD59"/>
  <sheetViews>
    <sheetView showGridLines="0" topLeftCell="D1" zoomScale="70" zoomScaleNormal="70" workbookViewId="0">
      <selection activeCell="K22" sqref="K22"/>
    </sheetView>
  </sheetViews>
  <sheetFormatPr defaultRowHeight="12.75"/>
  <cols>
    <col min="1" max="1" width="28.875" customWidth="1"/>
    <col min="2" max="2" width="15" customWidth="1"/>
    <col min="3" max="3" width="22.875" customWidth="1"/>
    <col min="4" max="4" width="9" customWidth="1"/>
    <col min="5" max="5" width="36.375" bestFit="1" customWidth="1"/>
    <col min="6" max="6" width="15" bestFit="1" customWidth="1"/>
    <col min="7" max="7" width="14.75" customWidth="1"/>
    <col min="8" max="8" width="20.125" customWidth="1"/>
    <col min="9" max="9" width="23.375" customWidth="1"/>
    <col min="10" max="10" width="15.875" customWidth="1"/>
    <col min="11" max="11" width="18.75" customWidth="1"/>
    <col min="12" max="12" width="4.25" bestFit="1" customWidth="1"/>
    <col min="13" max="13" width="4.625" bestFit="1" customWidth="1"/>
    <col min="14" max="17" width="4.25" customWidth="1"/>
    <col min="18" max="18" width="4.625" bestFit="1" customWidth="1"/>
    <col min="19" max="60" width="4.25" customWidth="1"/>
    <col min="61" max="63" width="4.625" bestFit="1" customWidth="1"/>
    <col min="64" max="64" width="14.75" customWidth="1"/>
    <col min="65" max="65" width="10.125" bestFit="1" customWidth="1"/>
    <col min="66" max="66" width="8" bestFit="1" customWidth="1"/>
    <col min="67" max="67" width="10.125" bestFit="1" customWidth="1"/>
    <col min="68" max="68" width="8.875" bestFit="1" customWidth="1"/>
    <col min="69" max="69" width="10.125" bestFit="1" customWidth="1"/>
    <col min="70" max="70" width="15.375" bestFit="1" customWidth="1"/>
    <col min="71" max="71" width="16.25" bestFit="1" customWidth="1"/>
    <col min="81" max="81" width="14.625" bestFit="1" customWidth="1"/>
    <col min="82" max="82" width="14.75" bestFit="1" customWidth="1"/>
  </cols>
  <sheetData>
    <row r="1" spans="1:82" ht="15">
      <c r="A1" s="65" t="s">
        <v>62</v>
      </c>
      <c r="B1" s="65" t="s">
        <v>63</v>
      </c>
      <c r="E1" s="180" t="s">
        <v>64</v>
      </c>
      <c r="F1" s="180" t="s">
        <v>65</v>
      </c>
      <c r="G1" s="180" t="s">
        <v>66</v>
      </c>
      <c r="H1" s="181" t="s">
        <v>67</v>
      </c>
      <c r="I1" s="181" t="s">
        <v>68</v>
      </c>
      <c r="J1" s="181" t="s">
        <v>69</v>
      </c>
      <c r="K1" s="181" t="s">
        <v>70</v>
      </c>
      <c r="L1" s="182" t="s">
        <v>71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0" t="s">
        <v>72</v>
      </c>
      <c r="BM1" s="180"/>
      <c r="BN1" s="180" t="s">
        <v>73</v>
      </c>
      <c r="BO1" s="180"/>
      <c r="BP1" s="180" t="s">
        <v>74</v>
      </c>
      <c r="BQ1" s="180"/>
      <c r="BR1" s="180" t="s">
        <v>75</v>
      </c>
      <c r="BS1" s="180"/>
      <c r="BT1" s="23"/>
      <c r="BU1" s="23"/>
      <c r="BV1" s="23"/>
      <c r="BW1" s="156"/>
      <c r="BX1" s="156"/>
      <c r="BY1" s="156"/>
      <c r="BZ1" s="156"/>
      <c r="CA1" s="156"/>
      <c r="CB1" s="156"/>
      <c r="CC1" s="156"/>
      <c r="CD1" s="156"/>
    </row>
    <row r="2" spans="1:82" ht="15">
      <c r="A2" s="66" t="s">
        <v>76</v>
      </c>
      <c r="B2" s="59">
        <v>7</v>
      </c>
      <c r="C2" t="s">
        <v>77</v>
      </c>
      <c r="E2" s="180"/>
      <c r="F2" s="180"/>
      <c r="G2" s="180"/>
      <c r="H2" s="181"/>
      <c r="I2" s="181"/>
      <c r="J2" s="181"/>
      <c r="K2" s="181"/>
      <c r="L2" s="26" t="s">
        <v>78</v>
      </c>
      <c r="M2" s="26" t="s">
        <v>79</v>
      </c>
      <c r="N2" s="26" t="s">
        <v>80</v>
      </c>
      <c r="O2" s="26" t="s">
        <v>81</v>
      </c>
      <c r="P2" s="26" t="s">
        <v>82</v>
      </c>
      <c r="Q2" s="26" t="s">
        <v>83</v>
      </c>
      <c r="R2" s="26" t="s">
        <v>84</v>
      </c>
      <c r="S2" s="26" t="s">
        <v>85</v>
      </c>
      <c r="T2" s="26" t="s">
        <v>86</v>
      </c>
      <c r="U2" s="26" t="s">
        <v>87</v>
      </c>
      <c r="V2" s="26" t="s">
        <v>88</v>
      </c>
      <c r="W2" s="26" t="s">
        <v>89</v>
      </c>
      <c r="X2" s="26" t="s">
        <v>90</v>
      </c>
      <c r="Y2" s="26" t="s">
        <v>91</v>
      </c>
      <c r="Z2" s="26" t="s">
        <v>92</v>
      </c>
      <c r="AA2" s="26" t="s">
        <v>93</v>
      </c>
      <c r="AB2" s="26" t="s">
        <v>94</v>
      </c>
      <c r="AC2" s="26" t="s">
        <v>95</v>
      </c>
      <c r="AD2" s="26" t="s">
        <v>96</v>
      </c>
      <c r="AE2" s="26" t="s">
        <v>97</v>
      </c>
      <c r="AF2" s="26" t="s">
        <v>98</v>
      </c>
      <c r="AG2" s="26" t="s">
        <v>99</v>
      </c>
      <c r="AH2" s="26" t="s">
        <v>100</v>
      </c>
      <c r="AI2" s="26" t="s">
        <v>101</v>
      </c>
      <c r="AJ2" s="26" t="s">
        <v>102</v>
      </c>
      <c r="AK2" s="26" t="s">
        <v>103</v>
      </c>
      <c r="AL2" s="26" t="s">
        <v>104</v>
      </c>
      <c r="AM2" s="26" t="s">
        <v>105</v>
      </c>
      <c r="AN2" s="26" t="s">
        <v>106</v>
      </c>
      <c r="AO2" s="26" t="s">
        <v>107</v>
      </c>
      <c r="AP2" s="26" t="s">
        <v>108</v>
      </c>
      <c r="AQ2" s="26" t="s">
        <v>109</v>
      </c>
      <c r="AR2" s="26" t="s">
        <v>110</v>
      </c>
      <c r="AS2" s="26" t="s">
        <v>111</v>
      </c>
      <c r="AT2" s="26" t="s">
        <v>112</v>
      </c>
      <c r="AU2" s="26" t="s">
        <v>113</v>
      </c>
      <c r="AV2" s="26" t="s">
        <v>114</v>
      </c>
      <c r="AW2" s="26" t="s">
        <v>115</v>
      </c>
      <c r="AX2" s="26" t="s">
        <v>116</v>
      </c>
      <c r="AY2" s="26" t="s">
        <v>117</v>
      </c>
      <c r="AZ2" s="26" t="s">
        <v>118</v>
      </c>
      <c r="BA2" s="26" t="s">
        <v>119</v>
      </c>
      <c r="BB2" s="26" t="s">
        <v>120</v>
      </c>
      <c r="BC2" s="26" t="s">
        <v>121</v>
      </c>
      <c r="BD2" s="26" t="s">
        <v>122</v>
      </c>
      <c r="BE2" s="26" t="s">
        <v>123</v>
      </c>
      <c r="BF2" s="26" t="s">
        <v>124</v>
      </c>
      <c r="BG2" s="26" t="s">
        <v>125</v>
      </c>
      <c r="BH2" s="26" t="s">
        <v>126</v>
      </c>
      <c r="BI2" s="26" t="s">
        <v>127</v>
      </c>
      <c r="BJ2" s="26" t="s">
        <v>128</v>
      </c>
      <c r="BK2" s="26" t="s">
        <v>129</v>
      </c>
      <c r="BL2" s="155" t="s">
        <v>130</v>
      </c>
      <c r="BM2" s="155" t="s">
        <v>131</v>
      </c>
      <c r="BN2" s="155" t="s">
        <v>130</v>
      </c>
      <c r="BO2" s="155" t="s">
        <v>131</v>
      </c>
      <c r="BP2" s="155" t="s">
        <v>130</v>
      </c>
      <c r="BQ2" s="155" t="s">
        <v>131</v>
      </c>
      <c r="BR2" s="155" t="s">
        <v>130</v>
      </c>
      <c r="BS2" s="155" t="s">
        <v>131</v>
      </c>
      <c r="BT2" s="23"/>
      <c r="BU2" s="23"/>
      <c r="BV2" s="23"/>
      <c r="BW2" s="156"/>
      <c r="BX2" s="156"/>
      <c r="BY2" s="156"/>
      <c r="BZ2" s="156"/>
      <c r="CA2" s="156"/>
      <c r="CB2" s="156"/>
      <c r="CC2" s="156"/>
      <c r="CD2" s="156"/>
    </row>
    <row r="3" spans="1:82" ht="15">
      <c r="A3" s="66" t="s">
        <v>132</v>
      </c>
      <c r="B3" s="59">
        <f>IF(C12&lt;=100,1,IF(C12&lt;1000,2,3))</f>
        <v>1</v>
      </c>
      <c r="F3" t="s">
        <v>133</v>
      </c>
      <c r="H3" t="s">
        <v>134</v>
      </c>
      <c r="I3" t="s">
        <v>135</v>
      </c>
      <c r="J3" t="s">
        <v>136</v>
      </c>
      <c r="K3" t="s">
        <v>137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22</v>
      </c>
      <c r="AH3">
        <v>23</v>
      </c>
      <c r="AI3">
        <v>24</v>
      </c>
      <c r="AJ3">
        <v>25</v>
      </c>
      <c r="AK3">
        <v>26</v>
      </c>
      <c r="AL3">
        <v>27</v>
      </c>
      <c r="AM3">
        <v>28</v>
      </c>
      <c r="AN3">
        <v>29</v>
      </c>
      <c r="AO3">
        <v>30</v>
      </c>
      <c r="AP3">
        <v>31</v>
      </c>
      <c r="AQ3">
        <v>32</v>
      </c>
      <c r="AR3">
        <v>33</v>
      </c>
      <c r="AS3">
        <v>34</v>
      </c>
      <c r="AT3">
        <v>35</v>
      </c>
      <c r="AU3">
        <v>36</v>
      </c>
      <c r="AV3">
        <v>37</v>
      </c>
      <c r="AW3">
        <v>38</v>
      </c>
      <c r="AX3">
        <v>39</v>
      </c>
      <c r="AY3">
        <v>40</v>
      </c>
      <c r="AZ3">
        <v>41</v>
      </c>
      <c r="BA3">
        <v>42</v>
      </c>
      <c r="BB3">
        <v>43</v>
      </c>
      <c r="BC3">
        <v>44</v>
      </c>
      <c r="BD3">
        <v>45</v>
      </c>
      <c r="BE3">
        <v>46</v>
      </c>
      <c r="BF3">
        <v>47</v>
      </c>
      <c r="BG3">
        <v>48</v>
      </c>
      <c r="BH3">
        <v>49</v>
      </c>
      <c r="BI3">
        <v>50</v>
      </c>
      <c r="BJ3">
        <v>51</v>
      </c>
      <c r="BK3">
        <v>52</v>
      </c>
      <c r="BT3" s="23"/>
      <c r="BU3" s="23"/>
      <c r="BV3" s="23"/>
      <c r="BW3" s="156"/>
      <c r="BX3" s="156"/>
      <c r="BY3" s="156"/>
      <c r="BZ3" s="156"/>
      <c r="CA3" s="156"/>
      <c r="CB3" s="156"/>
      <c r="CC3" s="156"/>
      <c r="CD3" s="156"/>
    </row>
    <row r="4" spans="1:82" ht="15">
      <c r="A4" s="66" t="s">
        <v>138</v>
      </c>
      <c r="B4" s="59">
        <f>C9*C8*C13*C16</f>
        <v>1.1000000000000001</v>
      </c>
      <c r="E4" s="47" t="s">
        <v>139</v>
      </c>
      <c r="F4" s="49"/>
      <c r="G4" s="49"/>
      <c r="H4" s="49"/>
      <c r="I4" s="49"/>
      <c r="J4" s="49"/>
      <c r="K4" s="49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2"/>
      <c r="BU4" s="23"/>
      <c r="BV4" s="23"/>
      <c r="BW4" s="156"/>
      <c r="BX4" s="156"/>
      <c r="BY4" s="156"/>
      <c r="BZ4" s="156"/>
      <c r="CA4" s="156"/>
      <c r="CB4" s="156"/>
      <c r="CC4" s="156"/>
      <c r="CD4" s="156"/>
    </row>
    <row r="5" spans="1:82" ht="15">
      <c r="A5" s="71" t="s">
        <v>140</v>
      </c>
      <c r="B5" s="72">
        <f>ROUNDDOWN(SUM(B2:B3),0)*B4</f>
        <v>8.8000000000000007</v>
      </c>
      <c r="E5" s="176" t="s">
        <v>141</v>
      </c>
      <c r="F5" s="178"/>
      <c r="G5" s="28" t="s">
        <v>130</v>
      </c>
      <c r="H5" s="28">
        <v>1</v>
      </c>
      <c r="I5" s="28">
        <f>H5*$B$5</f>
        <v>8.8000000000000007</v>
      </c>
      <c r="J5" s="28">
        <v>1</v>
      </c>
      <c r="K5" s="28">
        <v>1</v>
      </c>
      <c r="L5" s="70">
        <f>IF(AND(L$3&gt;=$J5,L$3&lt;=($J5+ROUNDUP($I5,0)-1)),$K5,"")</f>
        <v>1</v>
      </c>
      <c r="M5" s="70">
        <f t="shared" ref="M5:AB8" si="0">IF(AND(M$3&gt;=$J5,M$3&lt;=($J5+ROUNDUP($I5,0)-1)),$K5,"")</f>
        <v>1</v>
      </c>
      <c r="N5" s="70">
        <f t="shared" si="0"/>
        <v>1</v>
      </c>
      <c r="O5" s="70">
        <f t="shared" si="0"/>
        <v>1</v>
      </c>
      <c r="P5" s="70">
        <f t="shared" si="0"/>
        <v>1</v>
      </c>
      <c r="Q5" s="70">
        <f t="shared" si="0"/>
        <v>1</v>
      </c>
      <c r="R5" s="70">
        <f t="shared" si="0"/>
        <v>1</v>
      </c>
      <c r="S5" s="70">
        <f t="shared" si="0"/>
        <v>1</v>
      </c>
      <c r="T5" s="70">
        <f t="shared" si="0"/>
        <v>1</v>
      </c>
      <c r="U5" s="70" t="str">
        <f t="shared" si="0"/>
        <v/>
      </c>
      <c r="V5" s="70" t="str">
        <f t="shared" si="0"/>
        <v/>
      </c>
      <c r="W5" s="70" t="str">
        <f t="shared" si="0"/>
        <v/>
      </c>
      <c r="X5" s="70" t="str">
        <f t="shared" si="0"/>
        <v/>
      </c>
      <c r="Y5" s="70" t="str">
        <f t="shared" si="0"/>
        <v/>
      </c>
      <c r="Z5" s="70" t="str">
        <f t="shared" si="0"/>
        <v/>
      </c>
      <c r="AA5" s="70" t="str">
        <f t="shared" si="0"/>
        <v/>
      </c>
      <c r="AB5" s="70" t="str">
        <f t="shared" si="0"/>
        <v/>
      </c>
      <c r="AC5" s="70" t="str">
        <f t="shared" ref="AB5:BK8" si="1">IF(AND(AC$3&gt;=$J5,AC$3&lt;=($J5+ROUNDUP($I5,0)-1)),$K5,"")</f>
        <v/>
      </c>
      <c r="AD5" s="70" t="str">
        <f t="shared" si="1"/>
        <v/>
      </c>
      <c r="AE5" s="70" t="str">
        <f t="shared" si="1"/>
        <v/>
      </c>
      <c r="AF5" s="70" t="str">
        <f t="shared" si="1"/>
        <v/>
      </c>
      <c r="AG5" s="70" t="str">
        <f t="shared" si="1"/>
        <v/>
      </c>
      <c r="AH5" s="70" t="str">
        <f t="shared" si="1"/>
        <v/>
      </c>
      <c r="AI5" s="70" t="str">
        <f t="shared" si="1"/>
        <v/>
      </c>
      <c r="AJ5" s="70" t="str">
        <f t="shared" si="1"/>
        <v/>
      </c>
      <c r="AK5" s="70" t="str">
        <f t="shared" si="1"/>
        <v/>
      </c>
      <c r="AL5" s="70" t="str">
        <f t="shared" si="1"/>
        <v/>
      </c>
      <c r="AM5" s="70" t="str">
        <f t="shared" si="1"/>
        <v/>
      </c>
      <c r="AN5" s="70" t="str">
        <f t="shared" si="1"/>
        <v/>
      </c>
      <c r="AO5" s="70" t="str">
        <f t="shared" si="1"/>
        <v/>
      </c>
      <c r="AP5" s="70" t="str">
        <f t="shared" si="1"/>
        <v/>
      </c>
      <c r="AQ5" s="70" t="str">
        <f t="shared" si="1"/>
        <v/>
      </c>
      <c r="AR5" s="70" t="str">
        <f t="shared" si="1"/>
        <v/>
      </c>
      <c r="AS5" s="70" t="str">
        <f t="shared" si="1"/>
        <v/>
      </c>
      <c r="AT5" s="70" t="str">
        <f t="shared" si="1"/>
        <v/>
      </c>
      <c r="AU5" s="70" t="str">
        <f t="shared" si="1"/>
        <v/>
      </c>
      <c r="AV5" s="70" t="str">
        <f t="shared" si="1"/>
        <v/>
      </c>
      <c r="AW5" s="70" t="str">
        <f t="shared" si="1"/>
        <v/>
      </c>
      <c r="AX5" s="70" t="str">
        <f t="shared" si="1"/>
        <v/>
      </c>
      <c r="AY5" s="70" t="str">
        <f t="shared" si="1"/>
        <v/>
      </c>
      <c r="AZ5" s="70" t="str">
        <f t="shared" si="1"/>
        <v/>
      </c>
      <c r="BA5" s="70" t="str">
        <f t="shared" si="1"/>
        <v/>
      </c>
      <c r="BB5" s="70" t="str">
        <f t="shared" si="1"/>
        <v/>
      </c>
      <c r="BC5" s="70" t="str">
        <f t="shared" si="1"/>
        <v/>
      </c>
      <c r="BD5" s="70" t="str">
        <f t="shared" si="1"/>
        <v/>
      </c>
      <c r="BE5" s="70" t="str">
        <f t="shared" si="1"/>
        <v/>
      </c>
      <c r="BF5" s="70" t="str">
        <f t="shared" si="1"/>
        <v/>
      </c>
      <c r="BG5" s="70" t="str">
        <f t="shared" si="1"/>
        <v/>
      </c>
      <c r="BH5" s="70" t="str">
        <f t="shared" si="1"/>
        <v/>
      </c>
      <c r="BI5" s="70" t="str">
        <f t="shared" si="1"/>
        <v/>
      </c>
      <c r="BJ5" s="70" t="str">
        <f t="shared" si="1"/>
        <v/>
      </c>
      <c r="BK5" s="70" t="str">
        <f t="shared" si="1"/>
        <v/>
      </c>
      <c r="BL5" s="29">
        <f>SUM(L5:BK5)</f>
        <v>9</v>
      </c>
      <c r="BM5" s="29"/>
      <c r="BN5" s="29">
        <f>BL5*B$10</f>
        <v>360</v>
      </c>
      <c r="BO5" s="29"/>
      <c r="BP5" s="79">
        <v>180</v>
      </c>
      <c r="BQ5" s="79"/>
      <c r="BR5" s="31">
        <f>BN5*BP5</f>
        <v>64800</v>
      </c>
      <c r="BS5" s="31"/>
      <c r="BT5" s="22"/>
      <c r="BU5" s="23"/>
      <c r="BV5" s="23"/>
      <c r="BW5" s="156"/>
      <c r="BX5" s="156"/>
      <c r="BY5" s="156"/>
      <c r="BZ5" s="156"/>
      <c r="CA5" s="156"/>
      <c r="CB5" s="156"/>
      <c r="CC5" s="156"/>
      <c r="CD5" s="156"/>
    </row>
    <row r="6" spans="1:82" ht="15">
      <c r="E6" s="177"/>
      <c r="F6" s="179"/>
      <c r="G6" s="24" t="s">
        <v>131</v>
      </c>
      <c r="H6" s="24">
        <v>0</v>
      </c>
      <c r="I6" s="24">
        <f>H6*$B$5</f>
        <v>0</v>
      </c>
      <c r="J6" s="24">
        <v>1</v>
      </c>
      <c r="K6" s="24">
        <v>1</v>
      </c>
      <c r="L6" s="70" t="str">
        <f>IF(AND(L$3&gt;=$J6,L$3&lt;=($J6+ROUNDUP($I6,0)-1)),$K6,"")</f>
        <v/>
      </c>
      <c r="M6" s="70" t="str">
        <f t="shared" si="0"/>
        <v/>
      </c>
      <c r="N6" s="70" t="str">
        <f t="shared" si="0"/>
        <v/>
      </c>
      <c r="O6" s="70" t="str">
        <f t="shared" si="0"/>
        <v/>
      </c>
      <c r="P6" s="70" t="str">
        <f t="shared" si="0"/>
        <v/>
      </c>
      <c r="Q6" s="70" t="str">
        <f t="shared" si="0"/>
        <v/>
      </c>
      <c r="R6" s="70" t="str">
        <f t="shared" si="0"/>
        <v/>
      </c>
      <c r="S6" s="70" t="str">
        <f t="shared" si="0"/>
        <v/>
      </c>
      <c r="T6" s="70" t="str">
        <f t="shared" si="0"/>
        <v/>
      </c>
      <c r="U6" s="70" t="str">
        <f t="shared" si="0"/>
        <v/>
      </c>
      <c r="V6" s="70" t="str">
        <f t="shared" si="0"/>
        <v/>
      </c>
      <c r="W6" s="70" t="str">
        <f t="shared" si="0"/>
        <v/>
      </c>
      <c r="X6" s="70" t="str">
        <f t="shared" si="0"/>
        <v/>
      </c>
      <c r="Y6" s="70" t="str">
        <f t="shared" si="0"/>
        <v/>
      </c>
      <c r="Z6" s="70" t="str">
        <f t="shared" si="0"/>
        <v/>
      </c>
      <c r="AA6" s="70" t="str">
        <f t="shared" si="0"/>
        <v/>
      </c>
      <c r="AB6" s="70" t="str">
        <f t="shared" si="1"/>
        <v/>
      </c>
      <c r="AC6" s="70" t="str">
        <f t="shared" si="1"/>
        <v/>
      </c>
      <c r="AD6" s="70" t="str">
        <f t="shared" si="1"/>
        <v/>
      </c>
      <c r="AE6" s="70" t="str">
        <f t="shared" si="1"/>
        <v/>
      </c>
      <c r="AF6" s="70" t="str">
        <f t="shared" si="1"/>
        <v/>
      </c>
      <c r="AG6" s="70" t="str">
        <f t="shared" si="1"/>
        <v/>
      </c>
      <c r="AH6" s="70" t="str">
        <f t="shared" si="1"/>
        <v/>
      </c>
      <c r="AI6" s="70" t="str">
        <f t="shared" si="1"/>
        <v/>
      </c>
      <c r="AJ6" s="70" t="str">
        <f t="shared" si="1"/>
        <v/>
      </c>
      <c r="AK6" s="70" t="str">
        <f t="shared" si="1"/>
        <v/>
      </c>
      <c r="AL6" s="70" t="str">
        <f t="shared" si="1"/>
        <v/>
      </c>
      <c r="AM6" s="70" t="str">
        <f t="shared" si="1"/>
        <v/>
      </c>
      <c r="AN6" s="70" t="str">
        <f t="shared" si="1"/>
        <v/>
      </c>
      <c r="AO6" s="70" t="str">
        <f t="shared" si="1"/>
        <v/>
      </c>
      <c r="AP6" s="70" t="str">
        <f t="shared" si="1"/>
        <v/>
      </c>
      <c r="AQ6" s="70" t="str">
        <f t="shared" si="1"/>
        <v/>
      </c>
      <c r="AR6" s="70" t="str">
        <f t="shared" si="1"/>
        <v/>
      </c>
      <c r="AS6" s="70" t="str">
        <f t="shared" si="1"/>
        <v/>
      </c>
      <c r="AT6" s="70" t="str">
        <f t="shared" si="1"/>
        <v/>
      </c>
      <c r="AU6" s="70" t="str">
        <f t="shared" si="1"/>
        <v/>
      </c>
      <c r="AV6" s="70" t="str">
        <f t="shared" si="1"/>
        <v/>
      </c>
      <c r="AW6" s="70" t="str">
        <f t="shared" si="1"/>
        <v/>
      </c>
      <c r="AX6" s="70" t="str">
        <f t="shared" si="1"/>
        <v/>
      </c>
      <c r="AY6" s="70" t="str">
        <f t="shared" si="1"/>
        <v/>
      </c>
      <c r="AZ6" s="70" t="str">
        <f t="shared" si="1"/>
        <v/>
      </c>
      <c r="BA6" s="70" t="str">
        <f t="shared" si="1"/>
        <v/>
      </c>
      <c r="BB6" s="70" t="str">
        <f t="shared" si="1"/>
        <v/>
      </c>
      <c r="BC6" s="70" t="str">
        <f t="shared" si="1"/>
        <v/>
      </c>
      <c r="BD6" s="70" t="str">
        <f t="shared" si="1"/>
        <v/>
      </c>
      <c r="BE6" s="70" t="str">
        <f t="shared" si="1"/>
        <v/>
      </c>
      <c r="BF6" s="70" t="str">
        <f t="shared" si="1"/>
        <v/>
      </c>
      <c r="BG6" s="70" t="str">
        <f t="shared" si="1"/>
        <v/>
      </c>
      <c r="BH6" s="70" t="str">
        <f t="shared" si="1"/>
        <v/>
      </c>
      <c r="BI6" s="70" t="str">
        <f t="shared" si="1"/>
        <v/>
      </c>
      <c r="BJ6" s="70" t="str">
        <f t="shared" si="1"/>
        <v/>
      </c>
      <c r="BK6" s="70" t="str">
        <f t="shared" si="1"/>
        <v/>
      </c>
      <c r="BL6" s="32"/>
      <c r="BM6" s="32">
        <f>SUM(L6:BK6)</f>
        <v>0</v>
      </c>
      <c r="BN6" s="33"/>
      <c r="BO6" s="33">
        <f>BM6*B$10</f>
        <v>0</v>
      </c>
      <c r="BP6" s="80"/>
      <c r="BQ6" s="80">
        <v>58</v>
      </c>
      <c r="BR6" s="35"/>
      <c r="BS6" s="50">
        <f>BO6*BQ6</f>
        <v>0</v>
      </c>
      <c r="BT6" s="22"/>
      <c r="BU6" s="23"/>
      <c r="BV6" s="23"/>
      <c r="BW6" s="156"/>
      <c r="BX6" s="156"/>
      <c r="BY6" s="156"/>
      <c r="BZ6" s="156"/>
      <c r="CA6" s="156"/>
      <c r="CB6" s="156"/>
      <c r="CC6" s="156"/>
      <c r="CD6" s="156"/>
    </row>
    <row r="7" spans="1:82" ht="15" customHeight="1">
      <c r="A7" s="62" t="s">
        <v>62</v>
      </c>
      <c r="B7" s="62" t="s">
        <v>142</v>
      </c>
      <c r="C7" s="62" t="s">
        <v>143</v>
      </c>
      <c r="E7" s="176" t="s">
        <v>144</v>
      </c>
      <c r="F7" s="178"/>
      <c r="G7" s="28" t="s">
        <v>130</v>
      </c>
      <c r="H7" s="28">
        <v>0</v>
      </c>
      <c r="I7" s="28">
        <f>H7*$B$5</f>
        <v>0</v>
      </c>
      <c r="J7" s="28">
        <v>1</v>
      </c>
      <c r="K7" s="28">
        <v>1</v>
      </c>
      <c r="L7" s="70" t="str">
        <f>IF(AND(L$3&gt;=$J7,L$3&lt;=($J7+ROUNDUP($I7,0)-1)),$K7,"")</f>
        <v/>
      </c>
      <c r="M7" s="70" t="str">
        <f t="shared" si="0"/>
        <v/>
      </c>
      <c r="N7" s="70" t="str">
        <f t="shared" si="0"/>
        <v/>
      </c>
      <c r="O7" s="70" t="str">
        <f t="shared" si="0"/>
        <v/>
      </c>
      <c r="P7" s="70" t="str">
        <f t="shared" si="0"/>
        <v/>
      </c>
      <c r="Q7" s="70" t="str">
        <f t="shared" si="0"/>
        <v/>
      </c>
      <c r="R7" s="70" t="str">
        <f t="shared" si="0"/>
        <v/>
      </c>
      <c r="S7" s="70" t="str">
        <f t="shared" si="0"/>
        <v/>
      </c>
      <c r="T7" s="70" t="str">
        <f t="shared" si="0"/>
        <v/>
      </c>
      <c r="U7" s="70" t="str">
        <f t="shared" si="0"/>
        <v/>
      </c>
      <c r="V7" s="70" t="str">
        <f t="shared" si="0"/>
        <v/>
      </c>
      <c r="W7" s="70" t="str">
        <f t="shared" si="0"/>
        <v/>
      </c>
      <c r="X7" s="70" t="str">
        <f t="shared" si="0"/>
        <v/>
      </c>
      <c r="Y7" s="70" t="str">
        <f t="shared" si="0"/>
        <v/>
      </c>
      <c r="Z7" s="70" t="str">
        <f t="shared" si="0"/>
        <v/>
      </c>
      <c r="AA7" s="70" t="str">
        <f t="shared" si="0"/>
        <v/>
      </c>
      <c r="AB7" s="70" t="str">
        <f t="shared" si="1"/>
        <v/>
      </c>
      <c r="AC7" s="70" t="str">
        <f t="shared" si="1"/>
        <v/>
      </c>
      <c r="AD7" s="70" t="str">
        <f t="shared" si="1"/>
        <v/>
      </c>
      <c r="AE7" s="70" t="str">
        <f t="shared" si="1"/>
        <v/>
      </c>
      <c r="AF7" s="70" t="str">
        <f t="shared" si="1"/>
        <v/>
      </c>
      <c r="AG7" s="70" t="str">
        <f t="shared" si="1"/>
        <v/>
      </c>
      <c r="AH7" s="70" t="str">
        <f t="shared" si="1"/>
        <v/>
      </c>
      <c r="AI7" s="70" t="str">
        <f t="shared" si="1"/>
        <v/>
      </c>
      <c r="AJ7" s="70" t="str">
        <f t="shared" si="1"/>
        <v/>
      </c>
      <c r="AK7" s="70" t="str">
        <f t="shared" si="1"/>
        <v/>
      </c>
      <c r="AL7" s="70" t="str">
        <f t="shared" si="1"/>
        <v/>
      </c>
      <c r="AM7" s="70" t="str">
        <f t="shared" si="1"/>
        <v/>
      </c>
      <c r="AN7" s="70" t="str">
        <f t="shared" si="1"/>
        <v/>
      </c>
      <c r="AO7" s="70" t="str">
        <f t="shared" si="1"/>
        <v/>
      </c>
      <c r="AP7" s="70" t="str">
        <f t="shared" si="1"/>
        <v/>
      </c>
      <c r="AQ7" s="70" t="str">
        <f t="shared" si="1"/>
        <v/>
      </c>
      <c r="AR7" s="70" t="str">
        <f t="shared" si="1"/>
        <v/>
      </c>
      <c r="AS7" s="70" t="str">
        <f t="shared" si="1"/>
        <v/>
      </c>
      <c r="AT7" s="70" t="str">
        <f t="shared" si="1"/>
        <v/>
      </c>
      <c r="AU7" s="70" t="str">
        <f t="shared" si="1"/>
        <v/>
      </c>
      <c r="AV7" s="70" t="str">
        <f t="shared" si="1"/>
        <v/>
      </c>
      <c r="AW7" s="70" t="str">
        <f t="shared" si="1"/>
        <v/>
      </c>
      <c r="AX7" s="70" t="str">
        <f t="shared" si="1"/>
        <v/>
      </c>
      <c r="AY7" s="70" t="str">
        <f t="shared" si="1"/>
        <v/>
      </c>
      <c r="AZ7" s="70" t="str">
        <f t="shared" si="1"/>
        <v/>
      </c>
      <c r="BA7" s="70" t="str">
        <f t="shared" si="1"/>
        <v/>
      </c>
      <c r="BB7" s="70" t="str">
        <f t="shared" si="1"/>
        <v/>
      </c>
      <c r="BC7" s="70" t="str">
        <f t="shared" si="1"/>
        <v/>
      </c>
      <c r="BD7" s="70" t="str">
        <f t="shared" si="1"/>
        <v/>
      </c>
      <c r="BE7" s="70" t="str">
        <f t="shared" si="1"/>
        <v/>
      </c>
      <c r="BF7" s="70" t="str">
        <f t="shared" si="1"/>
        <v/>
      </c>
      <c r="BG7" s="70" t="str">
        <f t="shared" si="1"/>
        <v/>
      </c>
      <c r="BH7" s="70" t="str">
        <f t="shared" si="1"/>
        <v/>
      </c>
      <c r="BI7" s="70" t="str">
        <f t="shared" si="1"/>
        <v/>
      </c>
      <c r="BJ7" s="70" t="str">
        <f t="shared" si="1"/>
        <v/>
      </c>
      <c r="BK7" s="70" t="str">
        <f t="shared" si="1"/>
        <v/>
      </c>
      <c r="BL7" s="29">
        <f>SUM(L7:BK7)</f>
        <v>0</v>
      </c>
      <c r="BM7" s="29"/>
      <c r="BN7" s="29">
        <f>BL7*B$10</f>
        <v>0</v>
      </c>
      <c r="BO7" s="29"/>
      <c r="BP7" s="79">
        <v>180</v>
      </c>
      <c r="BQ7" s="79"/>
      <c r="BR7" s="31">
        <f>BN7*BP7</f>
        <v>0</v>
      </c>
      <c r="BS7" s="31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</row>
    <row r="8" spans="1:82" ht="15" customHeight="1">
      <c r="A8" s="63" t="s">
        <v>145</v>
      </c>
      <c r="B8" s="59" t="str">
        <f>CalculatorInput!C11</f>
        <v>Yes</v>
      </c>
      <c r="C8" s="59">
        <f>IF(B8="Yes", 1,0)</f>
        <v>1</v>
      </c>
      <c r="E8" s="177"/>
      <c r="F8" s="179"/>
      <c r="G8" s="24" t="s">
        <v>131</v>
      </c>
      <c r="H8" s="28">
        <v>1</v>
      </c>
      <c r="I8" s="24">
        <f>H8*$B$5</f>
        <v>8.8000000000000007</v>
      </c>
      <c r="J8" s="77">
        <f>ROUNDDOWN(J7+I7,0)</f>
        <v>1</v>
      </c>
      <c r="K8" s="24">
        <v>1</v>
      </c>
      <c r="L8" s="70">
        <f>IF(AND(L$3&gt;=$J8,L$3&lt;=($J8+ROUNDUP($I8,0)-1)),$K8,"")</f>
        <v>1</v>
      </c>
      <c r="M8" s="70">
        <f t="shared" si="0"/>
        <v>1</v>
      </c>
      <c r="N8" s="70">
        <f t="shared" si="0"/>
        <v>1</v>
      </c>
      <c r="O8" s="70">
        <f t="shared" si="0"/>
        <v>1</v>
      </c>
      <c r="P8" s="70">
        <f t="shared" si="0"/>
        <v>1</v>
      </c>
      <c r="Q8" s="70">
        <f t="shared" si="0"/>
        <v>1</v>
      </c>
      <c r="R8" s="70">
        <f t="shared" si="0"/>
        <v>1</v>
      </c>
      <c r="S8" s="70">
        <f t="shared" si="0"/>
        <v>1</v>
      </c>
      <c r="T8" s="70">
        <f t="shared" si="0"/>
        <v>1</v>
      </c>
      <c r="U8" s="70" t="str">
        <f t="shared" si="0"/>
        <v/>
      </c>
      <c r="V8" s="70" t="str">
        <f t="shared" si="0"/>
        <v/>
      </c>
      <c r="W8" s="70" t="str">
        <f t="shared" si="0"/>
        <v/>
      </c>
      <c r="X8" s="70" t="str">
        <f t="shared" si="0"/>
        <v/>
      </c>
      <c r="Y8" s="70" t="str">
        <f t="shared" si="0"/>
        <v/>
      </c>
      <c r="Z8" s="70" t="str">
        <f t="shared" si="0"/>
        <v/>
      </c>
      <c r="AA8" s="70" t="str">
        <f t="shared" si="0"/>
        <v/>
      </c>
      <c r="AB8" s="70" t="str">
        <f t="shared" si="1"/>
        <v/>
      </c>
      <c r="AC8" s="70" t="str">
        <f t="shared" si="1"/>
        <v/>
      </c>
      <c r="AD8" s="70" t="str">
        <f t="shared" si="1"/>
        <v/>
      </c>
      <c r="AE8" s="70" t="str">
        <f t="shared" si="1"/>
        <v/>
      </c>
      <c r="AF8" s="70" t="str">
        <f t="shared" si="1"/>
        <v/>
      </c>
      <c r="AG8" s="70" t="str">
        <f t="shared" si="1"/>
        <v/>
      </c>
      <c r="AH8" s="70" t="str">
        <f t="shared" si="1"/>
        <v/>
      </c>
      <c r="AI8" s="70" t="str">
        <f t="shared" si="1"/>
        <v/>
      </c>
      <c r="AJ8" s="70" t="str">
        <f t="shared" si="1"/>
        <v/>
      </c>
      <c r="AK8" s="70" t="str">
        <f t="shared" si="1"/>
        <v/>
      </c>
      <c r="AL8" s="70" t="str">
        <f t="shared" si="1"/>
        <v/>
      </c>
      <c r="AM8" s="70" t="str">
        <f t="shared" si="1"/>
        <v/>
      </c>
      <c r="AN8" s="70" t="str">
        <f t="shared" si="1"/>
        <v/>
      </c>
      <c r="AO8" s="70" t="str">
        <f t="shared" si="1"/>
        <v/>
      </c>
      <c r="AP8" s="70" t="str">
        <f t="shared" si="1"/>
        <v/>
      </c>
      <c r="AQ8" s="70" t="str">
        <f t="shared" si="1"/>
        <v/>
      </c>
      <c r="AR8" s="70" t="str">
        <f t="shared" si="1"/>
        <v/>
      </c>
      <c r="AS8" s="70" t="str">
        <f t="shared" si="1"/>
        <v/>
      </c>
      <c r="AT8" s="70" t="str">
        <f t="shared" si="1"/>
        <v/>
      </c>
      <c r="AU8" s="70" t="str">
        <f t="shared" si="1"/>
        <v/>
      </c>
      <c r="AV8" s="70" t="str">
        <f t="shared" si="1"/>
        <v/>
      </c>
      <c r="AW8" s="70" t="str">
        <f t="shared" si="1"/>
        <v/>
      </c>
      <c r="AX8" s="70" t="str">
        <f t="shared" si="1"/>
        <v/>
      </c>
      <c r="AY8" s="70" t="str">
        <f t="shared" si="1"/>
        <v/>
      </c>
      <c r="AZ8" s="70" t="str">
        <f t="shared" si="1"/>
        <v/>
      </c>
      <c r="BA8" s="70" t="str">
        <f t="shared" si="1"/>
        <v/>
      </c>
      <c r="BB8" s="70" t="str">
        <f t="shared" si="1"/>
        <v/>
      </c>
      <c r="BC8" s="70" t="str">
        <f t="shared" si="1"/>
        <v/>
      </c>
      <c r="BD8" s="70" t="str">
        <f t="shared" si="1"/>
        <v/>
      </c>
      <c r="BE8" s="70" t="str">
        <f t="shared" si="1"/>
        <v/>
      </c>
      <c r="BF8" s="70" t="str">
        <f t="shared" si="1"/>
        <v/>
      </c>
      <c r="BG8" s="70" t="str">
        <f t="shared" si="1"/>
        <v/>
      </c>
      <c r="BH8" s="70" t="str">
        <f t="shared" si="1"/>
        <v/>
      </c>
      <c r="BI8" s="70" t="str">
        <f t="shared" si="1"/>
        <v/>
      </c>
      <c r="BJ8" s="70" t="str">
        <f t="shared" si="1"/>
        <v/>
      </c>
      <c r="BK8" s="70" t="str">
        <f t="shared" si="1"/>
        <v/>
      </c>
      <c r="BL8" s="32"/>
      <c r="BM8" s="32">
        <f>SUM(L8:BK8)</f>
        <v>9</v>
      </c>
      <c r="BN8" s="33"/>
      <c r="BO8" s="33">
        <f>BM8*B$10</f>
        <v>360</v>
      </c>
      <c r="BP8" s="80"/>
      <c r="BQ8" s="80">
        <v>58</v>
      </c>
      <c r="BR8" s="35"/>
      <c r="BS8" s="50">
        <f>BO8*BQ8</f>
        <v>20880</v>
      </c>
    </row>
    <row r="9" spans="1:82" ht="15">
      <c r="A9" s="63" t="s">
        <v>35</v>
      </c>
      <c r="B9" s="60" t="str">
        <f>CalculatorInput!C12</f>
        <v>Simple</v>
      </c>
      <c r="C9" s="59">
        <f>IF(B9="Simple",1,IF(B9="Medium",1.1,IF(B9="Complex",1.2,1.3)))</f>
        <v>1</v>
      </c>
      <c r="E9" s="47" t="s">
        <v>146</v>
      </c>
      <c r="F9" s="49"/>
      <c r="G9" s="49"/>
      <c r="H9" s="49"/>
      <c r="I9" s="49"/>
      <c r="J9" s="49"/>
      <c r="K9" s="49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38"/>
      <c r="BM9" s="38"/>
      <c r="BN9" s="38"/>
      <c r="BO9" s="38"/>
      <c r="BP9" s="39"/>
      <c r="BQ9" s="39"/>
      <c r="BR9" s="38"/>
      <c r="BS9" s="38"/>
    </row>
    <row r="10" spans="1:82" ht="15" customHeight="1">
      <c r="A10" s="64" t="s">
        <v>147</v>
      </c>
      <c r="B10" s="46">
        <v>40</v>
      </c>
      <c r="C10" s="61">
        <f>B10</f>
        <v>40</v>
      </c>
      <c r="E10" s="184" t="s">
        <v>148</v>
      </c>
      <c r="F10" s="178"/>
      <c r="G10" s="28" t="s">
        <v>130</v>
      </c>
      <c r="H10" s="24">
        <v>0</v>
      </c>
      <c r="I10" s="28">
        <f t="shared" ref="I10:I27" si="2">H10*$B$5</f>
        <v>0</v>
      </c>
      <c r="J10" s="24">
        <v>1</v>
      </c>
      <c r="K10" s="24">
        <v>1</v>
      </c>
      <c r="L10" s="70" t="str">
        <f>IF(AND(L$3&gt;=$J10,L$3&lt;=($J10+ROUNDUP($I10,0)-1)),$K10,"")</f>
        <v/>
      </c>
      <c r="M10" s="70" t="str">
        <f t="shared" ref="M10:BK14" si="3">IF(AND(M$3&gt;=$J10,M$3&lt;=($J10+ROUNDUP($I10,0)-1)),$K10,"")</f>
        <v/>
      </c>
      <c r="N10" s="70" t="str">
        <f t="shared" si="3"/>
        <v/>
      </c>
      <c r="O10" s="70" t="str">
        <f t="shared" si="3"/>
        <v/>
      </c>
      <c r="P10" s="70" t="str">
        <f t="shared" si="3"/>
        <v/>
      </c>
      <c r="Q10" s="70" t="str">
        <f t="shared" si="3"/>
        <v/>
      </c>
      <c r="R10" s="70" t="str">
        <f t="shared" si="3"/>
        <v/>
      </c>
      <c r="S10" s="70" t="str">
        <f t="shared" si="3"/>
        <v/>
      </c>
      <c r="T10" s="70" t="str">
        <f t="shared" si="3"/>
        <v/>
      </c>
      <c r="U10" s="70" t="str">
        <f t="shared" si="3"/>
        <v/>
      </c>
      <c r="V10" s="70" t="str">
        <f t="shared" si="3"/>
        <v/>
      </c>
      <c r="W10" s="70" t="str">
        <f t="shared" si="3"/>
        <v/>
      </c>
      <c r="X10" s="70" t="str">
        <f t="shared" si="3"/>
        <v/>
      </c>
      <c r="Y10" s="70" t="str">
        <f t="shared" si="3"/>
        <v/>
      </c>
      <c r="Z10" s="70" t="str">
        <f t="shared" si="3"/>
        <v/>
      </c>
      <c r="AA10" s="70" t="str">
        <f t="shared" si="3"/>
        <v/>
      </c>
      <c r="AB10" s="70" t="str">
        <f t="shared" si="3"/>
        <v/>
      </c>
      <c r="AC10" s="70" t="str">
        <f t="shared" si="3"/>
        <v/>
      </c>
      <c r="AD10" s="70" t="str">
        <f t="shared" si="3"/>
        <v/>
      </c>
      <c r="AE10" s="70" t="str">
        <f t="shared" si="3"/>
        <v/>
      </c>
      <c r="AF10" s="70" t="str">
        <f t="shared" si="3"/>
        <v/>
      </c>
      <c r="AG10" s="70" t="str">
        <f t="shared" si="3"/>
        <v/>
      </c>
      <c r="AH10" s="70" t="str">
        <f t="shared" si="3"/>
        <v/>
      </c>
      <c r="AI10" s="70" t="str">
        <f t="shared" si="3"/>
        <v/>
      </c>
      <c r="AJ10" s="70" t="str">
        <f t="shared" si="3"/>
        <v/>
      </c>
      <c r="AK10" s="70" t="str">
        <f t="shared" si="3"/>
        <v/>
      </c>
      <c r="AL10" s="70" t="str">
        <f t="shared" si="3"/>
        <v/>
      </c>
      <c r="AM10" s="70" t="str">
        <f t="shared" si="3"/>
        <v/>
      </c>
      <c r="AN10" s="70" t="str">
        <f t="shared" si="3"/>
        <v/>
      </c>
      <c r="AO10" s="70" t="str">
        <f t="shared" si="3"/>
        <v/>
      </c>
      <c r="AP10" s="70" t="str">
        <f t="shared" si="3"/>
        <v/>
      </c>
      <c r="AQ10" s="70" t="str">
        <f t="shared" si="3"/>
        <v/>
      </c>
      <c r="AR10" s="70" t="str">
        <f t="shared" si="3"/>
        <v/>
      </c>
      <c r="AS10" s="70" t="str">
        <f t="shared" si="3"/>
        <v/>
      </c>
      <c r="AT10" s="70" t="str">
        <f t="shared" si="3"/>
        <v/>
      </c>
      <c r="AU10" s="70" t="str">
        <f t="shared" si="3"/>
        <v/>
      </c>
      <c r="AV10" s="70" t="str">
        <f t="shared" si="3"/>
        <v/>
      </c>
      <c r="AW10" s="70" t="str">
        <f t="shared" si="3"/>
        <v/>
      </c>
      <c r="AX10" s="70" t="str">
        <f t="shared" si="3"/>
        <v/>
      </c>
      <c r="AY10" s="70" t="str">
        <f t="shared" si="3"/>
        <v/>
      </c>
      <c r="AZ10" s="70" t="str">
        <f t="shared" si="3"/>
        <v/>
      </c>
      <c r="BA10" s="70" t="str">
        <f t="shared" si="3"/>
        <v/>
      </c>
      <c r="BB10" s="70" t="str">
        <f t="shared" si="3"/>
        <v/>
      </c>
      <c r="BC10" s="70" t="str">
        <f t="shared" si="3"/>
        <v/>
      </c>
      <c r="BD10" s="70" t="str">
        <f t="shared" si="3"/>
        <v/>
      </c>
      <c r="BE10" s="70" t="str">
        <f t="shared" si="3"/>
        <v/>
      </c>
      <c r="BF10" s="70" t="str">
        <f t="shared" si="3"/>
        <v/>
      </c>
      <c r="BG10" s="70" t="str">
        <f t="shared" si="3"/>
        <v/>
      </c>
      <c r="BH10" s="70" t="str">
        <f t="shared" si="3"/>
        <v/>
      </c>
      <c r="BI10" s="70" t="str">
        <f t="shared" si="3"/>
        <v/>
      </c>
      <c r="BJ10" s="70" t="str">
        <f t="shared" si="3"/>
        <v/>
      </c>
      <c r="BK10" s="70" t="str">
        <f t="shared" si="3"/>
        <v/>
      </c>
      <c r="BL10" s="29">
        <f>SUM(L10:BK10)</f>
        <v>0</v>
      </c>
      <c r="BM10" s="29"/>
      <c r="BN10" s="29">
        <f>BL10*B$10</f>
        <v>0</v>
      </c>
      <c r="BO10" s="29"/>
      <c r="BP10" s="79">
        <v>196</v>
      </c>
      <c r="BQ10" s="79"/>
      <c r="BR10" s="31">
        <f>BN10*BP10</f>
        <v>0</v>
      </c>
      <c r="BS10" s="31"/>
    </row>
    <row r="11" spans="1:82" ht="15">
      <c r="A11" s="64" t="s">
        <v>149</v>
      </c>
      <c r="B11" s="76">
        <f>CalculatorInput!C6</f>
        <v>45</v>
      </c>
      <c r="C11" s="61">
        <f>B11</f>
        <v>45</v>
      </c>
      <c r="E11" s="185"/>
      <c r="F11" s="179"/>
      <c r="G11" s="24" t="s">
        <v>131</v>
      </c>
      <c r="H11" s="24">
        <v>0</v>
      </c>
      <c r="I11" s="28">
        <f t="shared" si="2"/>
        <v>0</v>
      </c>
      <c r="J11" s="24">
        <v>1</v>
      </c>
      <c r="K11" s="24">
        <v>1</v>
      </c>
      <c r="L11" s="70" t="str">
        <f t="shared" ref="L11:AA27" si="4">IF(AND(L$3&gt;=$J11,L$3&lt;=($J11+ROUNDUP($I11,0)-1)),$K11,"")</f>
        <v/>
      </c>
      <c r="M11" s="70" t="str">
        <f t="shared" si="3"/>
        <v/>
      </c>
      <c r="N11" s="70" t="str">
        <f t="shared" si="3"/>
        <v/>
      </c>
      <c r="O11" s="70" t="str">
        <f t="shared" si="3"/>
        <v/>
      </c>
      <c r="P11" s="70" t="str">
        <f t="shared" si="3"/>
        <v/>
      </c>
      <c r="Q11" s="70" t="str">
        <f t="shared" si="3"/>
        <v/>
      </c>
      <c r="R11" s="70" t="str">
        <f t="shared" si="3"/>
        <v/>
      </c>
      <c r="S11" s="70" t="str">
        <f t="shared" si="3"/>
        <v/>
      </c>
      <c r="T11" s="70" t="str">
        <f t="shared" si="3"/>
        <v/>
      </c>
      <c r="U11" s="70" t="str">
        <f t="shared" si="3"/>
        <v/>
      </c>
      <c r="V11" s="70" t="str">
        <f t="shared" si="3"/>
        <v/>
      </c>
      <c r="W11" s="70" t="str">
        <f t="shared" si="3"/>
        <v/>
      </c>
      <c r="X11" s="70" t="str">
        <f t="shared" si="3"/>
        <v/>
      </c>
      <c r="Y11" s="70" t="str">
        <f t="shared" si="3"/>
        <v/>
      </c>
      <c r="Z11" s="70" t="str">
        <f t="shared" si="3"/>
        <v/>
      </c>
      <c r="AA11" s="70" t="str">
        <f t="shared" si="3"/>
        <v/>
      </c>
      <c r="AB11" s="70" t="str">
        <f t="shared" si="3"/>
        <v/>
      </c>
      <c r="AC11" s="70" t="str">
        <f t="shared" si="3"/>
        <v/>
      </c>
      <c r="AD11" s="70" t="str">
        <f t="shared" si="3"/>
        <v/>
      </c>
      <c r="AE11" s="70" t="str">
        <f t="shared" si="3"/>
        <v/>
      </c>
      <c r="AF11" s="70" t="str">
        <f t="shared" si="3"/>
        <v/>
      </c>
      <c r="AG11" s="70" t="str">
        <f t="shared" si="3"/>
        <v/>
      </c>
      <c r="AH11" s="70" t="str">
        <f t="shared" si="3"/>
        <v/>
      </c>
      <c r="AI11" s="70" t="str">
        <f t="shared" si="3"/>
        <v/>
      </c>
      <c r="AJ11" s="70" t="str">
        <f t="shared" si="3"/>
        <v/>
      </c>
      <c r="AK11" s="70" t="str">
        <f t="shared" si="3"/>
        <v/>
      </c>
      <c r="AL11" s="70" t="str">
        <f t="shared" si="3"/>
        <v/>
      </c>
      <c r="AM11" s="70" t="str">
        <f t="shared" si="3"/>
        <v/>
      </c>
      <c r="AN11" s="70" t="str">
        <f t="shared" si="3"/>
        <v/>
      </c>
      <c r="AO11" s="70" t="str">
        <f t="shared" si="3"/>
        <v/>
      </c>
      <c r="AP11" s="70" t="str">
        <f t="shared" si="3"/>
        <v/>
      </c>
      <c r="AQ11" s="70" t="str">
        <f t="shared" si="3"/>
        <v/>
      </c>
      <c r="AR11" s="70" t="str">
        <f t="shared" si="3"/>
        <v/>
      </c>
      <c r="AS11" s="70" t="str">
        <f t="shared" si="3"/>
        <v/>
      </c>
      <c r="AT11" s="70" t="str">
        <f t="shared" si="3"/>
        <v/>
      </c>
      <c r="AU11" s="70" t="str">
        <f t="shared" si="3"/>
        <v/>
      </c>
      <c r="AV11" s="70" t="str">
        <f t="shared" si="3"/>
        <v/>
      </c>
      <c r="AW11" s="70" t="str">
        <f t="shared" si="3"/>
        <v/>
      </c>
      <c r="AX11" s="70" t="str">
        <f t="shared" si="3"/>
        <v/>
      </c>
      <c r="AY11" s="70" t="str">
        <f t="shared" si="3"/>
        <v/>
      </c>
      <c r="AZ11" s="70" t="str">
        <f t="shared" si="3"/>
        <v/>
      </c>
      <c r="BA11" s="70" t="str">
        <f t="shared" si="3"/>
        <v/>
      </c>
      <c r="BB11" s="70" t="str">
        <f t="shared" si="3"/>
        <v/>
      </c>
      <c r="BC11" s="70" t="str">
        <f t="shared" si="3"/>
        <v/>
      </c>
      <c r="BD11" s="70" t="str">
        <f t="shared" si="3"/>
        <v/>
      </c>
      <c r="BE11" s="70" t="str">
        <f t="shared" si="3"/>
        <v/>
      </c>
      <c r="BF11" s="70" t="str">
        <f t="shared" si="3"/>
        <v/>
      </c>
      <c r="BG11" s="70" t="str">
        <f t="shared" si="3"/>
        <v/>
      </c>
      <c r="BH11" s="70" t="str">
        <f t="shared" si="3"/>
        <v/>
      </c>
      <c r="BI11" s="70" t="str">
        <f t="shared" si="3"/>
        <v/>
      </c>
      <c r="BJ11" s="70" t="str">
        <f t="shared" si="3"/>
        <v/>
      </c>
      <c r="BK11" s="70" t="str">
        <f t="shared" si="3"/>
        <v/>
      </c>
      <c r="BL11" s="32"/>
      <c r="BM11" s="32">
        <f>SUM(L11:BK11)</f>
        <v>0</v>
      </c>
      <c r="BN11" s="32"/>
      <c r="BO11" s="33">
        <f>BM11*B$10</f>
        <v>0</v>
      </c>
      <c r="BP11" s="81"/>
      <c r="BQ11" s="80">
        <v>114</v>
      </c>
      <c r="BR11" s="35"/>
      <c r="BS11" s="50">
        <f>BO11*BQ11</f>
        <v>0</v>
      </c>
    </row>
    <row r="12" spans="1:82" ht="15" customHeight="1">
      <c r="A12" s="63" t="s">
        <v>150</v>
      </c>
      <c r="B12" s="61">
        <f>CalculatorInput!C7</f>
        <v>7</v>
      </c>
      <c r="C12" s="61">
        <f>B12</f>
        <v>7</v>
      </c>
      <c r="E12" s="176" t="s">
        <v>151</v>
      </c>
      <c r="F12" s="178"/>
      <c r="G12" s="28" t="s">
        <v>130</v>
      </c>
      <c r="H12" s="24">
        <v>0</v>
      </c>
      <c r="I12" s="28">
        <f t="shared" si="2"/>
        <v>0</v>
      </c>
      <c r="J12" s="24">
        <v>1</v>
      </c>
      <c r="K12" s="24">
        <v>1</v>
      </c>
      <c r="L12" s="70" t="str">
        <f t="shared" si="4"/>
        <v/>
      </c>
      <c r="M12" s="70" t="str">
        <f t="shared" si="3"/>
        <v/>
      </c>
      <c r="N12" s="70" t="str">
        <f t="shared" si="3"/>
        <v/>
      </c>
      <c r="O12" s="70" t="str">
        <f t="shared" si="3"/>
        <v/>
      </c>
      <c r="P12" s="70" t="str">
        <f t="shared" si="3"/>
        <v/>
      </c>
      <c r="Q12" s="70" t="str">
        <f t="shared" si="3"/>
        <v/>
      </c>
      <c r="R12" s="70" t="str">
        <f t="shared" si="3"/>
        <v/>
      </c>
      <c r="S12" s="70" t="str">
        <f t="shared" si="3"/>
        <v/>
      </c>
      <c r="T12" s="70" t="str">
        <f t="shared" si="3"/>
        <v/>
      </c>
      <c r="U12" s="70" t="str">
        <f t="shared" si="3"/>
        <v/>
      </c>
      <c r="V12" s="70" t="str">
        <f t="shared" si="3"/>
        <v/>
      </c>
      <c r="W12" s="70" t="str">
        <f t="shared" si="3"/>
        <v/>
      </c>
      <c r="X12" s="70" t="str">
        <f t="shared" si="3"/>
        <v/>
      </c>
      <c r="Y12" s="70" t="str">
        <f t="shared" si="3"/>
        <v/>
      </c>
      <c r="Z12" s="70" t="str">
        <f t="shared" si="3"/>
        <v/>
      </c>
      <c r="AA12" s="70" t="str">
        <f t="shared" si="3"/>
        <v/>
      </c>
      <c r="AB12" s="70" t="str">
        <f t="shared" si="3"/>
        <v/>
      </c>
      <c r="AC12" s="70" t="str">
        <f t="shared" si="3"/>
        <v/>
      </c>
      <c r="AD12" s="70" t="str">
        <f t="shared" si="3"/>
        <v/>
      </c>
      <c r="AE12" s="70" t="str">
        <f t="shared" si="3"/>
        <v/>
      </c>
      <c r="AF12" s="70" t="str">
        <f t="shared" si="3"/>
        <v/>
      </c>
      <c r="AG12" s="70" t="str">
        <f t="shared" si="3"/>
        <v/>
      </c>
      <c r="AH12" s="70" t="str">
        <f t="shared" si="3"/>
        <v/>
      </c>
      <c r="AI12" s="70" t="str">
        <f t="shared" si="3"/>
        <v/>
      </c>
      <c r="AJ12" s="70" t="str">
        <f t="shared" si="3"/>
        <v/>
      </c>
      <c r="AK12" s="70" t="str">
        <f t="shared" si="3"/>
        <v/>
      </c>
      <c r="AL12" s="70" t="str">
        <f t="shared" si="3"/>
        <v/>
      </c>
      <c r="AM12" s="70" t="str">
        <f t="shared" si="3"/>
        <v/>
      </c>
      <c r="AN12" s="70" t="str">
        <f t="shared" si="3"/>
        <v/>
      </c>
      <c r="AO12" s="70" t="str">
        <f t="shared" si="3"/>
        <v/>
      </c>
      <c r="AP12" s="70" t="str">
        <f t="shared" si="3"/>
        <v/>
      </c>
      <c r="AQ12" s="70" t="str">
        <f t="shared" si="3"/>
        <v/>
      </c>
      <c r="AR12" s="70" t="str">
        <f t="shared" si="3"/>
        <v/>
      </c>
      <c r="AS12" s="70" t="str">
        <f t="shared" si="3"/>
        <v/>
      </c>
      <c r="AT12" s="70" t="str">
        <f t="shared" si="3"/>
        <v/>
      </c>
      <c r="AU12" s="70" t="str">
        <f t="shared" si="3"/>
        <v/>
      </c>
      <c r="AV12" s="70" t="str">
        <f t="shared" si="3"/>
        <v/>
      </c>
      <c r="AW12" s="70" t="str">
        <f t="shared" si="3"/>
        <v/>
      </c>
      <c r="AX12" s="70" t="str">
        <f t="shared" si="3"/>
        <v/>
      </c>
      <c r="AY12" s="70" t="str">
        <f t="shared" si="3"/>
        <v/>
      </c>
      <c r="AZ12" s="70" t="str">
        <f t="shared" si="3"/>
        <v/>
      </c>
      <c r="BA12" s="70" t="str">
        <f t="shared" si="3"/>
        <v/>
      </c>
      <c r="BB12" s="70" t="str">
        <f t="shared" si="3"/>
        <v/>
      </c>
      <c r="BC12" s="70" t="str">
        <f t="shared" si="3"/>
        <v/>
      </c>
      <c r="BD12" s="70" t="str">
        <f t="shared" si="3"/>
        <v/>
      </c>
      <c r="BE12" s="70" t="str">
        <f t="shared" si="3"/>
        <v/>
      </c>
      <c r="BF12" s="70" t="str">
        <f t="shared" si="3"/>
        <v/>
      </c>
      <c r="BG12" s="70" t="str">
        <f t="shared" si="3"/>
        <v/>
      </c>
      <c r="BH12" s="70" t="str">
        <f t="shared" si="3"/>
        <v/>
      </c>
      <c r="BI12" s="70" t="str">
        <f t="shared" si="3"/>
        <v/>
      </c>
      <c r="BJ12" s="70" t="str">
        <f t="shared" si="3"/>
        <v/>
      </c>
      <c r="BK12" s="70" t="str">
        <f t="shared" si="3"/>
        <v/>
      </c>
      <c r="BL12" s="29">
        <f>SUM(L12:BK12)</f>
        <v>0</v>
      </c>
      <c r="BM12" s="29"/>
      <c r="BN12" s="29">
        <f>BL12*B$10</f>
        <v>0</v>
      </c>
      <c r="BO12" s="29"/>
      <c r="BP12" s="82">
        <v>192</v>
      </c>
      <c r="BQ12" s="82"/>
      <c r="BR12" s="31">
        <f>BN12*BP12</f>
        <v>0</v>
      </c>
      <c r="BS12" s="31"/>
    </row>
    <row r="13" spans="1:82" ht="15">
      <c r="A13" s="63" t="s">
        <v>152</v>
      </c>
      <c r="B13" s="61">
        <f>CalculatorInput!C5</f>
        <v>1</v>
      </c>
      <c r="C13" s="61">
        <f>IF(B13=1,1,IF(B13=2,1.1,IF(B13=3,1.2,1.5)))</f>
        <v>1</v>
      </c>
      <c r="E13" s="177"/>
      <c r="F13" s="179"/>
      <c r="G13" s="24" t="s">
        <v>131</v>
      </c>
      <c r="H13" s="77">
        <f>(C22-1)/C23</f>
        <v>0.77272727272727271</v>
      </c>
      <c r="I13" s="28">
        <f t="shared" si="2"/>
        <v>6.8000000000000007</v>
      </c>
      <c r="J13" s="77">
        <f>C20+1</f>
        <v>2</v>
      </c>
      <c r="K13" s="24">
        <v>1</v>
      </c>
      <c r="L13" s="70" t="str">
        <f t="shared" si="4"/>
        <v/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1</v>
      </c>
      <c r="T13" s="70" t="str">
        <f t="shared" si="3"/>
        <v/>
      </c>
      <c r="U13" s="70" t="str">
        <f t="shared" si="3"/>
        <v/>
      </c>
      <c r="V13" s="70" t="str">
        <f t="shared" si="3"/>
        <v/>
      </c>
      <c r="W13" s="70" t="str">
        <f t="shared" si="3"/>
        <v/>
      </c>
      <c r="X13" s="70" t="str">
        <f t="shared" si="3"/>
        <v/>
      </c>
      <c r="Y13" s="70" t="str">
        <f t="shared" si="3"/>
        <v/>
      </c>
      <c r="Z13" s="70" t="str">
        <f t="shared" si="3"/>
        <v/>
      </c>
      <c r="AA13" s="70" t="str">
        <f t="shared" si="3"/>
        <v/>
      </c>
      <c r="AB13" s="70" t="str">
        <f t="shared" si="3"/>
        <v/>
      </c>
      <c r="AC13" s="70" t="str">
        <f t="shared" si="3"/>
        <v/>
      </c>
      <c r="AD13" s="70" t="str">
        <f t="shared" si="3"/>
        <v/>
      </c>
      <c r="AE13" s="70" t="str">
        <f t="shared" si="3"/>
        <v/>
      </c>
      <c r="AF13" s="70" t="str">
        <f t="shared" si="3"/>
        <v/>
      </c>
      <c r="AG13" s="70" t="str">
        <f t="shared" si="3"/>
        <v/>
      </c>
      <c r="AH13" s="70" t="str">
        <f t="shared" si="3"/>
        <v/>
      </c>
      <c r="AI13" s="70" t="str">
        <f t="shared" si="3"/>
        <v/>
      </c>
      <c r="AJ13" s="70" t="str">
        <f t="shared" si="3"/>
        <v/>
      </c>
      <c r="AK13" s="70" t="str">
        <f t="shared" si="3"/>
        <v/>
      </c>
      <c r="AL13" s="70" t="str">
        <f t="shared" si="3"/>
        <v/>
      </c>
      <c r="AM13" s="70" t="str">
        <f t="shared" si="3"/>
        <v/>
      </c>
      <c r="AN13" s="70" t="str">
        <f t="shared" si="3"/>
        <v/>
      </c>
      <c r="AO13" s="70" t="str">
        <f t="shared" si="3"/>
        <v/>
      </c>
      <c r="AP13" s="70" t="str">
        <f t="shared" si="3"/>
        <v/>
      </c>
      <c r="AQ13" s="70" t="str">
        <f t="shared" si="3"/>
        <v/>
      </c>
      <c r="AR13" s="70" t="str">
        <f t="shared" si="3"/>
        <v/>
      </c>
      <c r="AS13" s="70" t="str">
        <f t="shared" si="3"/>
        <v/>
      </c>
      <c r="AT13" s="70" t="str">
        <f t="shared" si="3"/>
        <v/>
      </c>
      <c r="AU13" s="70" t="str">
        <f t="shared" si="3"/>
        <v/>
      </c>
      <c r="AV13" s="70" t="str">
        <f t="shared" si="3"/>
        <v/>
      </c>
      <c r="AW13" s="70" t="str">
        <f t="shared" si="3"/>
        <v/>
      </c>
      <c r="AX13" s="70" t="str">
        <f t="shared" si="3"/>
        <v/>
      </c>
      <c r="AY13" s="70" t="str">
        <f t="shared" si="3"/>
        <v/>
      </c>
      <c r="AZ13" s="70" t="str">
        <f t="shared" si="3"/>
        <v/>
      </c>
      <c r="BA13" s="70" t="str">
        <f t="shared" si="3"/>
        <v/>
      </c>
      <c r="BB13" s="70" t="str">
        <f t="shared" si="3"/>
        <v/>
      </c>
      <c r="BC13" s="70" t="str">
        <f t="shared" si="3"/>
        <v/>
      </c>
      <c r="BD13" s="70" t="str">
        <f t="shared" si="3"/>
        <v/>
      </c>
      <c r="BE13" s="70" t="str">
        <f t="shared" si="3"/>
        <v/>
      </c>
      <c r="BF13" s="70" t="str">
        <f t="shared" si="3"/>
        <v/>
      </c>
      <c r="BG13" s="70" t="str">
        <f t="shared" si="3"/>
        <v/>
      </c>
      <c r="BH13" s="70" t="str">
        <f t="shared" si="3"/>
        <v/>
      </c>
      <c r="BI13" s="70" t="str">
        <f t="shared" si="3"/>
        <v/>
      </c>
      <c r="BJ13" s="70" t="str">
        <f t="shared" si="3"/>
        <v/>
      </c>
      <c r="BK13" s="70" t="str">
        <f t="shared" si="3"/>
        <v/>
      </c>
      <c r="BL13" s="32"/>
      <c r="BM13" s="32">
        <f>SUM(L13:BK13)</f>
        <v>7</v>
      </c>
      <c r="BN13" s="32"/>
      <c r="BO13" s="33">
        <f>BM13*B$10</f>
        <v>280</v>
      </c>
      <c r="BP13" s="83"/>
      <c r="BQ13" s="83">
        <v>66</v>
      </c>
      <c r="BR13" s="35"/>
      <c r="BS13" s="50">
        <f>BO13*BQ13</f>
        <v>18480</v>
      </c>
    </row>
    <row r="14" spans="1:82" ht="15" customHeight="1">
      <c r="A14" s="63" t="s">
        <v>224</v>
      </c>
      <c r="B14" s="18" t="str">
        <f>CalculatorInput!C14</f>
        <v>No</v>
      </c>
      <c r="C14" s="59">
        <f>IF(B14="Yes", 1,0)</f>
        <v>0</v>
      </c>
      <c r="E14" s="184" t="s">
        <v>153</v>
      </c>
      <c r="F14" s="178"/>
      <c r="G14" s="28" t="s">
        <v>130</v>
      </c>
      <c r="H14" s="77">
        <f>IF(C14=1,1,0)</f>
        <v>0</v>
      </c>
      <c r="I14" s="28">
        <f t="shared" si="2"/>
        <v>0</v>
      </c>
      <c r="J14" s="24">
        <v>1</v>
      </c>
      <c r="K14" s="24">
        <v>1</v>
      </c>
      <c r="L14" s="70" t="str">
        <f t="shared" si="4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  <c r="AE14" s="70" t="str">
        <f t="shared" si="3"/>
        <v/>
      </c>
      <c r="AF14" s="70" t="str">
        <f t="shared" si="3"/>
        <v/>
      </c>
      <c r="AG14" s="70" t="str">
        <f t="shared" si="3"/>
        <v/>
      </c>
      <c r="AH14" s="70" t="str">
        <f t="shared" si="3"/>
        <v/>
      </c>
      <c r="AI14" s="70" t="str">
        <f t="shared" si="3"/>
        <v/>
      </c>
      <c r="AJ14" s="70" t="str">
        <f t="shared" si="3"/>
        <v/>
      </c>
      <c r="AK14" s="70" t="str">
        <f t="shared" si="3"/>
        <v/>
      </c>
      <c r="AL14" s="70" t="str">
        <f t="shared" si="3"/>
        <v/>
      </c>
      <c r="AM14" s="70" t="str">
        <f t="shared" si="3"/>
        <v/>
      </c>
      <c r="AN14" s="70" t="str">
        <f t="shared" si="3"/>
        <v/>
      </c>
      <c r="AO14" s="70" t="str">
        <f t="shared" si="3"/>
        <v/>
      </c>
      <c r="AP14" s="70" t="str">
        <f t="shared" si="3"/>
        <v/>
      </c>
      <c r="AQ14" s="70" t="str">
        <f t="shared" si="3"/>
        <v/>
      </c>
      <c r="AR14" s="70" t="str">
        <f t="shared" si="3"/>
        <v/>
      </c>
      <c r="AS14" s="70" t="str">
        <f t="shared" si="3"/>
        <v/>
      </c>
      <c r="AT14" s="70" t="str">
        <f t="shared" si="3"/>
        <v/>
      </c>
      <c r="AU14" s="70" t="str">
        <f t="shared" si="3"/>
        <v/>
      </c>
      <c r="AV14" s="70" t="str">
        <f t="shared" si="3"/>
        <v/>
      </c>
      <c r="AW14" s="70" t="str">
        <f t="shared" si="3"/>
        <v/>
      </c>
      <c r="AX14" s="70" t="str">
        <f t="shared" si="3"/>
        <v/>
      </c>
      <c r="AY14" s="70" t="str">
        <f t="shared" si="3"/>
        <v/>
      </c>
      <c r="AZ14" s="70" t="str">
        <f t="shared" si="3"/>
        <v/>
      </c>
      <c r="BA14" s="70" t="str">
        <f t="shared" si="3"/>
        <v/>
      </c>
      <c r="BB14" s="70" t="str">
        <f t="shared" si="3"/>
        <v/>
      </c>
      <c r="BC14" s="70" t="str">
        <f t="shared" si="3"/>
        <v/>
      </c>
      <c r="BD14" s="70" t="str">
        <f t="shared" si="3"/>
        <v/>
      </c>
      <c r="BE14" s="70" t="str">
        <f t="shared" si="3"/>
        <v/>
      </c>
      <c r="BF14" s="70" t="str">
        <f t="shared" si="3"/>
        <v/>
      </c>
      <c r="BG14" s="70" t="str">
        <f t="shared" si="3"/>
        <v/>
      </c>
      <c r="BH14" s="70" t="str">
        <f t="shared" si="3"/>
        <v/>
      </c>
      <c r="BI14" s="70" t="str">
        <f t="shared" si="3"/>
        <v/>
      </c>
      <c r="BJ14" s="70" t="str">
        <f t="shared" si="3"/>
        <v/>
      </c>
      <c r="BK14" s="70" t="str">
        <f t="shared" si="3"/>
        <v/>
      </c>
      <c r="BL14" s="29">
        <f>SUM(L14:BK14)</f>
        <v>0</v>
      </c>
      <c r="BM14" s="29"/>
      <c r="BN14" s="29">
        <f>BL14*B$10</f>
        <v>0</v>
      </c>
      <c r="BO14" s="29"/>
      <c r="BP14" s="79">
        <v>163</v>
      </c>
      <c r="BQ14" s="79"/>
      <c r="BR14" s="31">
        <f>BN14*BP14</f>
        <v>0</v>
      </c>
      <c r="BS14" s="31"/>
    </row>
    <row r="15" spans="1:82" ht="15">
      <c r="A15" s="63" t="s">
        <v>39</v>
      </c>
      <c r="B15" s="59" t="str">
        <f>CalculatorInput!C13</f>
        <v>No</v>
      </c>
      <c r="C15" s="59">
        <f>IF(B15="Yes", 1,0)</f>
        <v>0</v>
      </c>
      <c r="E15" s="185"/>
      <c r="F15" s="179"/>
      <c r="G15" s="24" t="s">
        <v>131</v>
      </c>
      <c r="H15" s="24">
        <v>0</v>
      </c>
      <c r="I15" s="28">
        <f t="shared" si="2"/>
        <v>0</v>
      </c>
      <c r="J15" s="24">
        <v>1</v>
      </c>
      <c r="K15" s="24">
        <v>1</v>
      </c>
      <c r="L15" s="70" t="str">
        <f t="shared" si="4"/>
        <v/>
      </c>
      <c r="M15" s="70" t="str">
        <f t="shared" si="4"/>
        <v/>
      </c>
      <c r="N15" s="70" t="str">
        <f t="shared" si="4"/>
        <v/>
      </c>
      <c r="O15" s="70" t="str">
        <f t="shared" si="4"/>
        <v/>
      </c>
      <c r="P15" s="70" t="str">
        <f t="shared" si="4"/>
        <v/>
      </c>
      <c r="Q15" s="70" t="str">
        <f t="shared" si="4"/>
        <v/>
      </c>
      <c r="R15" s="70" t="str">
        <f t="shared" si="4"/>
        <v/>
      </c>
      <c r="S15" s="70" t="str">
        <f t="shared" si="4"/>
        <v/>
      </c>
      <c r="T15" s="70" t="str">
        <f t="shared" si="4"/>
        <v/>
      </c>
      <c r="U15" s="70" t="str">
        <f t="shared" si="4"/>
        <v/>
      </c>
      <c r="V15" s="70" t="str">
        <f t="shared" si="4"/>
        <v/>
      </c>
      <c r="W15" s="70" t="str">
        <f t="shared" si="4"/>
        <v/>
      </c>
      <c r="X15" s="70" t="str">
        <f t="shared" si="4"/>
        <v/>
      </c>
      <c r="Y15" s="70" t="str">
        <f t="shared" si="4"/>
        <v/>
      </c>
      <c r="Z15" s="70" t="str">
        <f t="shared" si="4"/>
        <v/>
      </c>
      <c r="AA15" s="70" t="str">
        <f t="shared" si="4"/>
        <v/>
      </c>
      <c r="AB15" s="70" t="str">
        <f t="shared" ref="AB15:AQ27" si="5">IF(AND(AB$3&gt;=$J15,AB$3&lt;=($J15+ROUNDUP($I15,0)-1)),$K15,"")</f>
        <v/>
      </c>
      <c r="AC15" s="70" t="str">
        <f t="shared" si="5"/>
        <v/>
      </c>
      <c r="AD15" s="70" t="str">
        <f t="shared" si="5"/>
        <v/>
      </c>
      <c r="AE15" s="70" t="str">
        <f t="shared" si="5"/>
        <v/>
      </c>
      <c r="AF15" s="70" t="str">
        <f t="shared" si="5"/>
        <v/>
      </c>
      <c r="AG15" s="70" t="str">
        <f t="shared" si="5"/>
        <v/>
      </c>
      <c r="AH15" s="70" t="str">
        <f t="shared" si="5"/>
        <v/>
      </c>
      <c r="AI15" s="70" t="str">
        <f t="shared" si="5"/>
        <v/>
      </c>
      <c r="AJ15" s="70" t="str">
        <f t="shared" si="5"/>
        <v/>
      </c>
      <c r="AK15" s="70" t="str">
        <f t="shared" si="5"/>
        <v/>
      </c>
      <c r="AL15" s="70" t="str">
        <f t="shared" si="5"/>
        <v/>
      </c>
      <c r="AM15" s="70" t="str">
        <f t="shared" si="5"/>
        <v/>
      </c>
      <c r="AN15" s="70" t="str">
        <f t="shared" si="5"/>
        <v/>
      </c>
      <c r="AO15" s="70" t="str">
        <f t="shared" si="5"/>
        <v/>
      </c>
      <c r="AP15" s="70" t="str">
        <f t="shared" si="5"/>
        <v/>
      </c>
      <c r="AQ15" s="70" t="str">
        <f t="shared" si="5"/>
        <v/>
      </c>
      <c r="AR15" s="70" t="str">
        <f t="shared" ref="AR15:BG27" si="6">IF(AND(AR$3&gt;=$J15,AR$3&lt;=($J15+ROUNDUP($I15,0)-1)),$K15,"")</f>
        <v/>
      </c>
      <c r="AS15" s="70" t="str">
        <f t="shared" si="6"/>
        <v/>
      </c>
      <c r="AT15" s="70" t="str">
        <f t="shared" si="6"/>
        <v/>
      </c>
      <c r="AU15" s="70" t="str">
        <f t="shared" si="6"/>
        <v/>
      </c>
      <c r="AV15" s="70" t="str">
        <f t="shared" si="6"/>
        <v/>
      </c>
      <c r="AW15" s="70" t="str">
        <f t="shared" si="6"/>
        <v/>
      </c>
      <c r="AX15" s="70" t="str">
        <f t="shared" si="6"/>
        <v/>
      </c>
      <c r="AY15" s="70" t="str">
        <f t="shared" si="6"/>
        <v/>
      </c>
      <c r="AZ15" s="70" t="str">
        <f t="shared" si="6"/>
        <v/>
      </c>
      <c r="BA15" s="70" t="str">
        <f t="shared" si="6"/>
        <v/>
      </c>
      <c r="BB15" s="70" t="str">
        <f t="shared" si="6"/>
        <v/>
      </c>
      <c r="BC15" s="70" t="str">
        <f t="shared" si="6"/>
        <v/>
      </c>
      <c r="BD15" s="70" t="str">
        <f t="shared" si="6"/>
        <v/>
      </c>
      <c r="BE15" s="70" t="str">
        <f t="shared" si="6"/>
        <v/>
      </c>
      <c r="BF15" s="70" t="str">
        <f t="shared" si="6"/>
        <v/>
      </c>
      <c r="BG15" s="70" t="str">
        <f t="shared" si="6"/>
        <v/>
      </c>
      <c r="BH15" s="70" t="str">
        <f t="shared" ref="BH15:BK27" si="7">IF(AND(BH$3&gt;=$J15,BH$3&lt;=($J15+ROUNDUP($I15,0)-1)),$K15,"")</f>
        <v/>
      </c>
      <c r="BI15" s="70" t="str">
        <f t="shared" si="7"/>
        <v/>
      </c>
      <c r="BJ15" s="70" t="str">
        <f t="shared" si="7"/>
        <v/>
      </c>
      <c r="BK15" s="70" t="str">
        <f t="shared" si="7"/>
        <v/>
      </c>
      <c r="BL15" s="32"/>
      <c r="BM15" s="32">
        <f>SUM(L15:BK15)</f>
        <v>0</v>
      </c>
      <c r="BN15" s="32"/>
      <c r="BO15" s="33">
        <f>BM15*B$10</f>
        <v>0</v>
      </c>
      <c r="BP15" s="80"/>
      <c r="BQ15" s="80">
        <v>49</v>
      </c>
      <c r="BR15" s="35"/>
      <c r="BS15" s="50">
        <f>BO15*BQ15</f>
        <v>0</v>
      </c>
    </row>
    <row r="16" spans="1:82" ht="15" customHeight="1">
      <c r="A16" s="63" t="s">
        <v>221</v>
      </c>
      <c r="B16" s="59">
        <f>C15</f>
        <v>0</v>
      </c>
      <c r="C16" s="59">
        <f>IF(B16=1,1,1.1)</f>
        <v>1.1000000000000001</v>
      </c>
      <c r="E16" s="176" t="s">
        <v>157</v>
      </c>
      <c r="F16" s="178"/>
      <c r="G16" s="28" t="s">
        <v>130</v>
      </c>
      <c r="H16" s="77">
        <f>B21/C23</f>
        <v>0.45454545454545453</v>
      </c>
      <c r="I16" s="28">
        <f t="shared" si="2"/>
        <v>4</v>
      </c>
      <c r="J16" s="77">
        <f>C20+1</f>
        <v>2</v>
      </c>
      <c r="K16" s="78">
        <f>B13</f>
        <v>1</v>
      </c>
      <c r="L16" s="70" t="str">
        <f t="shared" si="4"/>
        <v/>
      </c>
      <c r="M16" s="70">
        <f t="shared" si="4"/>
        <v>1</v>
      </c>
      <c r="N16" s="70">
        <f t="shared" si="4"/>
        <v>1</v>
      </c>
      <c r="O16" s="70">
        <f t="shared" si="4"/>
        <v>1</v>
      </c>
      <c r="P16" s="70">
        <f t="shared" si="4"/>
        <v>1</v>
      </c>
      <c r="Q16" s="70" t="str">
        <f t="shared" si="4"/>
        <v/>
      </c>
      <c r="R16" s="70" t="str">
        <f t="shared" si="4"/>
        <v/>
      </c>
      <c r="S16" s="70" t="str">
        <f t="shared" si="4"/>
        <v/>
      </c>
      <c r="T16" s="70" t="str">
        <f t="shared" si="4"/>
        <v/>
      </c>
      <c r="U16" s="70" t="str">
        <f t="shared" si="4"/>
        <v/>
      </c>
      <c r="V16" s="70" t="str">
        <f t="shared" si="4"/>
        <v/>
      </c>
      <c r="W16" s="70" t="str">
        <f t="shared" si="4"/>
        <v/>
      </c>
      <c r="X16" s="70" t="str">
        <f t="shared" si="4"/>
        <v/>
      </c>
      <c r="Y16" s="70" t="str">
        <f t="shared" si="4"/>
        <v/>
      </c>
      <c r="Z16" s="70" t="str">
        <f t="shared" si="4"/>
        <v/>
      </c>
      <c r="AA16" s="70" t="str">
        <f t="shared" si="4"/>
        <v/>
      </c>
      <c r="AB16" s="70" t="str">
        <f t="shared" si="5"/>
        <v/>
      </c>
      <c r="AC16" s="70" t="str">
        <f t="shared" si="5"/>
        <v/>
      </c>
      <c r="AD16" s="70" t="str">
        <f t="shared" si="5"/>
        <v/>
      </c>
      <c r="AE16" s="70" t="str">
        <f t="shared" si="5"/>
        <v/>
      </c>
      <c r="AF16" s="70" t="str">
        <f t="shared" si="5"/>
        <v/>
      </c>
      <c r="AG16" s="70" t="str">
        <f t="shared" si="5"/>
        <v/>
      </c>
      <c r="AH16" s="70" t="str">
        <f t="shared" si="5"/>
        <v/>
      </c>
      <c r="AI16" s="70" t="str">
        <f t="shared" si="5"/>
        <v/>
      </c>
      <c r="AJ16" s="70" t="str">
        <f t="shared" si="5"/>
        <v/>
      </c>
      <c r="AK16" s="70" t="str">
        <f t="shared" si="5"/>
        <v/>
      </c>
      <c r="AL16" s="70" t="str">
        <f t="shared" si="5"/>
        <v/>
      </c>
      <c r="AM16" s="70" t="str">
        <f t="shared" si="5"/>
        <v/>
      </c>
      <c r="AN16" s="70" t="str">
        <f t="shared" si="5"/>
        <v/>
      </c>
      <c r="AO16" s="70" t="str">
        <f t="shared" si="5"/>
        <v/>
      </c>
      <c r="AP16" s="70" t="str">
        <f t="shared" si="5"/>
        <v/>
      </c>
      <c r="AQ16" s="70" t="str">
        <f t="shared" si="5"/>
        <v/>
      </c>
      <c r="AR16" s="70" t="str">
        <f t="shared" si="6"/>
        <v/>
      </c>
      <c r="AS16" s="70" t="str">
        <f t="shared" si="6"/>
        <v/>
      </c>
      <c r="AT16" s="70" t="str">
        <f t="shared" si="6"/>
        <v/>
      </c>
      <c r="AU16" s="70" t="str">
        <f t="shared" si="6"/>
        <v/>
      </c>
      <c r="AV16" s="70" t="str">
        <f t="shared" si="6"/>
        <v/>
      </c>
      <c r="AW16" s="70" t="str">
        <f t="shared" si="6"/>
        <v/>
      </c>
      <c r="AX16" s="70" t="str">
        <f t="shared" si="6"/>
        <v/>
      </c>
      <c r="AY16" s="70" t="str">
        <f t="shared" si="6"/>
        <v/>
      </c>
      <c r="AZ16" s="70" t="str">
        <f t="shared" si="6"/>
        <v/>
      </c>
      <c r="BA16" s="70" t="str">
        <f t="shared" si="6"/>
        <v/>
      </c>
      <c r="BB16" s="70" t="str">
        <f t="shared" si="6"/>
        <v/>
      </c>
      <c r="BC16" s="70" t="str">
        <f t="shared" si="6"/>
        <v/>
      </c>
      <c r="BD16" s="70" t="str">
        <f t="shared" si="6"/>
        <v/>
      </c>
      <c r="BE16" s="70" t="str">
        <f t="shared" si="6"/>
        <v/>
      </c>
      <c r="BF16" s="70" t="str">
        <f t="shared" si="6"/>
        <v/>
      </c>
      <c r="BG16" s="70" t="str">
        <f t="shared" si="6"/>
        <v/>
      </c>
      <c r="BH16" s="70" t="str">
        <f t="shared" si="7"/>
        <v/>
      </c>
      <c r="BI16" s="70" t="str">
        <f t="shared" si="7"/>
        <v/>
      </c>
      <c r="BJ16" s="70" t="str">
        <f t="shared" si="7"/>
        <v/>
      </c>
      <c r="BK16" s="70" t="str">
        <f t="shared" si="7"/>
        <v/>
      </c>
      <c r="BL16" s="29">
        <f>SUM(L16:BK16)</f>
        <v>4</v>
      </c>
      <c r="BM16" s="29"/>
      <c r="BN16" s="29">
        <f>BL16*B$10</f>
        <v>160</v>
      </c>
      <c r="BO16" s="29"/>
      <c r="BP16" s="79">
        <v>175</v>
      </c>
      <c r="BQ16" s="79"/>
      <c r="BR16" s="31">
        <f>BN16*BP16</f>
        <v>28000</v>
      </c>
      <c r="BS16" s="31"/>
    </row>
    <row r="17" spans="1:71" ht="15" customHeight="1">
      <c r="E17" s="177"/>
      <c r="F17" s="179"/>
      <c r="G17" s="24" t="s">
        <v>131</v>
      </c>
      <c r="H17" s="77">
        <f>(B5-I16-J16+1)/B5</f>
        <v>0.43181818181818188</v>
      </c>
      <c r="I17" s="28">
        <f>H17*$B$5</f>
        <v>3.8000000000000007</v>
      </c>
      <c r="J17" s="77">
        <f>J16+I16</f>
        <v>6</v>
      </c>
      <c r="K17" s="78">
        <f>B13</f>
        <v>1</v>
      </c>
      <c r="L17" s="70" t="str">
        <f t="shared" si="4"/>
        <v/>
      </c>
      <c r="M17" s="70" t="str">
        <f t="shared" si="4"/>
        <v/>
      </c>
      <c r="N17" s="70" t="str">
        <f t="shared" si="4"/>
        <v/>
      </c>
      <c r="O17" s="70" t="str">
        <f t="shared" si="4"/>
        <v/>
      </c>
      <c r="P17" s="70" t="str">
        <f t="shared" si="4"/>
        <v/>
      </c>
      <c r="Q17" s="70">
        <f t="shared" si="4"/>
        <v>1</v>
      </c>
      <c r="R17" s="70">
        <f t="shared" si="4"/>
        <v>1</v>
      </c>
      <c r="S17" s="70">
        <f t="shared" si="4"/>
        <v>1</v>
      </c>
      <c r="T17" s="70">
        <f t="shared" si="4"/>
        <v>1</v>
      </c>
      <c r="U17" s="70" t="str">
        <f t="shared" si="4"/>
        <v/>
      </c>
      <c r="V17" s="70" t="str">
        <f t="shared" si="4"/>
        <v/>
      </c>
      <c r="W17" s="70" t="str">
        <f t="shared" si="4"/>
        <v/>
      </c>
      <c r="X17" s="70" t="str">
        <f t="shared" si="4"/>
        <v/>
      </c>
      <c r="Y17" s="70" t="str">
        <f t="shared" si="4"/>
        <v/>
      </c>
      <c r="Z17" s="70" t="str">
        <f t="shared" si="4"/>
        <v/>
      </c>
      <c r="AA17" s="70" t="str">
        <f t="shared" si="4"/>
        <v/>
      </c>
      <c r="AB17" s="70" t="str">
        <f t="shared" si="5"/>
        <v/>
      </c>
      <c r="AC17" s="70" t="str">
        <f t="shared" si="5"/>
        <v/>
      </c>
      <c r="AD17" s="70" t="str">
        <f t="shared" si="5"/>
        <v/>
      </c>
      <c r="AE17" s="70" t="str">
        <f t="shared" si="5"/>
        <v/>
      </c>
      <c r="AF17" s="70" t="str">
        <f t="shared" si="5"/>
        <v/>
      </c>
      <c r="AG17" s="70" t="str">
        <f t="shared" si="5"/>
        <v/>
      </c>
      <c r="AH17" s="70" t="str">
        <f t="shared" si="5"/>
        <v/>
      </c>
      <c r="AI17" s="70" t="str">
        <f t="shared" si="5"/>
        <v/>
      </c>
      <c r="AJ17" s="70" t="str">
        <f t="shared" si="5"/>
        <v/>
      </c>
      <c r="AK17" s="70" t="str">
        <f t="shared" si="5"/>
        <v/>
      </c>
      <c r="AL17" s="70" t="str">
        <f t="shared" si="5"/>
        <v/>
      </c>
      <c r="AM17" s="70" t="str">
        <f t="shared" si="5"/>
        <v/>
      </c>
      <c r="AN17" s="70" t="str">
        <f t="shared" si="5"/>
        <v/>
      </c>
      <c r="AO17" s="70" t="str">
        <f t="shared" si="5"/>
        <v/>
      </c>
      <c r="AP17" s="70" t="str">
        <f t="shared" si="5"/>
        <v/>
      </c>
      <c r="AQ17" s="70" t="str">
        <f t="shared" si="5"/>
        <v/>
      </c>
      <c r="AR17" s="70" t="str">
        <f t="shared" si="6"/>
        <v/>
      </c>
      <c r="AS17" s="70" t="str">
        <f t="shared" si="6"/>
        <v/>
      </c>
      <c r="AT17" s="70" t="str">
        <f t="shared" si="6"/>
        <v/>
      </c>
      <c r="AU17" s="70" t="str">
        <f t="shared" si="6"/>
        <v/>
      </c>
      <c r="AV17" s="70" t="str">
        <f t="shared" si="6"/>
        <v/>
      </c>
      <c r="AW17" s="70" t="str">
        <f t="shared" si="6"/>
        <v/>
      </c>
      <c r="AX17" s="70" t="str">
        <f t="shared" si="6"/>
        <v/>
      </c>
      <c r="AY17" s="70" t="str">
        <f t="shared" si="6"/>
        <v/>
      </c>
      <c r="AZ17" s="70" t="str">
        <f t="shared" si="6"/>
        <v/>
      </c>
      <c r="BA17" s="70" t="str">
        <f t="shared" si="6"/>
        <v/>
      </c>
      <c r="BB17" s="70" t="str">
        <f t="shared" si="6"/>
        <v/>
      </c>
      <c r="BC17" s="70" t="str">
        <f t="shared" si="6"/>
        <v/>
      </c>
      <c r="BD17" s="70" t="str">
        <f t="shared" si="6"/>
        <v/>
      </c>
      <c r="BE17" s="70" t="str">
        <f t="shared" si="6"/>
        <v/>
      </c>
      <c r="BF17" s="70" t="str">
        <f t="shared" si="6"/>
        <v/>
      </c>
      <c r="BG17" s="70" t="str">
        <f t="shared" si="6"/>
        <v/>
      </c>
      <c r="BH17" s="70" t="str">
        <f t="shared" si="7"/>
        <v/>
      </c>
      <c r="BI17" s="70" t="str">
        <f t="shared" si="7"/>
        <v/>
      </c>
      <c r="BJ17" s="70" t="str">
        <f t="shared" si="7"/>
        <v/>
      </c>
      <c r="BK17" s="70" t="str">
        <f t="shared" si="7"/>
        <v/>
      </c>
      <c r="BL17" s="32"/>
      <c r="BM17" s="32">
        <f>SUM(L17:BK17)</f>
        <v>4</v>
      </c>
      <c r="BN17" s="32"/>
      <c r="BO17" s="33">
        <f>BM17*B$10</f>
        <v>160</v>
      </c>
      <c r="BP17" s="80"/>
      <c r="BQ17" s="80">
        <v>49</v>
      </c>
      <c r="BR17" s="35"/>
      <c r="BS17" s="50">
        <f>BO17*BQ17</f>
        <v>7840</v>
      </c>
    </row>
    <row r="18" spans="1:71" ht="15" customHeight="1">
      <c r="E18" s="176" t="s">
        <v>160</v>
      </c>
      <c r="F18" s="186"/>
      <c r="G18" s="28" t="s">
        <v>130</v>
      </c>
      <c r="H18" s="24">
        <v>0</v>
      </c>
      <c r="I18" s="28">
        <f t="shared" si="2"/>
        <v>0</v>
      </c>
      <c r="J18" s="24">
        <v>1</v>
      </c>
      <c r="K18" s="24">
        <v>1</v>
      </c>
      <c r="L18" s="70" t="str">
        <f t="shared" si="4"/>
        <v/>
      </c>
      <c r="M18" s="70" t="str">
        <f t="shared" si="4"/>
        <v/>
      </c>
      <c r="N18" s="70" t="str">
        <f t="shared" si="4"/>
        <v/>
      </c>
      <c r="O18" s="70" t="str">
        <f t="shared" si="4"/>
        <v/>
      </c>
      <c r="P18" s="70" t="str">
        <f t="shared" si="4"/>
        <v/>
      </c>
      <c r="Q18" s="70" t="str">
        <f t="shared" si="4"/>
        <v/>
      </c>
      <c r="R18" s="70" t="str">
        <f t="shared" si="4"/>
        <v/>
      </c>
      <c r="S18" s="70" t="str">
        <f t="shared" si="4"/>
        <v/>
      </c>
      <c r="T18" s="70" t="str">
        <f t="shared" si="4"/>
        <v/>
      </c>
      <c r="U18" s="70" t="str">
        <f t="shared" si="4"/>
        <v/>
      </c>
      <c r="V18" s="70" t="str">
        <f t="shared" si="4"/>
        <v/>
      </c>
      <c r="W18" s="70" t="str">
        <f t="shared" si="4"/>
        <v/>
      </c>
      <c r="X18" s="70" t="str">
        <f t="shared" si="4"/>
        <v/>
      </c>
      <c r="Y18" s="70" t="str">
        <f t="shared" si="4"/>
        <v/>
      </c>
      <c r="Z18" s="70" t="str">
        <f t="shared" si="4"/>
        <v/>
      </c>
      <c r="AA18" s="70" t="str">
        <f t="shared" si="4"/>
        <v/>
      </c>
      <c r="AB18" s="70" t="str">
        <f t="shared" si="5"/>
        <v/>
      </c>
      <c r="AC18" s="70" t="str">
        <f t="shared" si="5"/>
        <v/>
      </c>
      <c r="AD18" s="70" t="str">
        <f t="shared" si="5"/>
        <v/>
      </c>
      <c r="AE18" s="70" t="str">
        <f t="shared" si="5"/>
        <v/>
      </c>
      <c r="AF18" s="70" t="str">
        <f t="shared" si="5"/>
        <v/>
      </c>
      <c r="AG18" s="70" t="str">
        <f t="shared" si="5"/>
        <v/>
      </c>
      <c r="AH18" s="70" t="str">
        <f t="shared" si="5"/>
        <v/>
      </c>
      <c r="AI18" s="70" t="str">
        <f t="shared" si="5"/>
        <v/>
      </c>
      <c r="AJ18" s="70" t="str">
        <f t="shared" si="5"/>
        <v/>
      </c>
      <c r="AK18" s="70" t="str">
        <f t="shared" si="5"/>
        <v/>
      </c>
      <c r="AL18" s="70" t="str">
        <f t="shared" si="5"/>
        <v/>
      </c>
      <c r="AM18" s="70" t="str">
        <f t="shared" si="5"/>
        <v/>
      </c>
      <c r="AN18" s="70" t="str">
        <f t="shared" si="5"/>
        <v/>
      </c>
      <c r="AO18" s="70" t="str">
        <f t="shared" si="5"/>
        <v/>
      </c>
      <c r="AP18" s="70" t="str">
        <f t="shared" si="5"/>
        <v/>
      </c>
      <c r="AQ18" s="70" t="str">
        <f t="shared" si="5"/>
        <v/>
      </c>
      <c r="AR18" s="70" t="str">
        <f t="shared" si="6"/>
        <v/>
      </c>
      <c r="AS18" s="70" t="str">
        <f t="shared" si="6"/>
        <v/>
      </c>
      <c r="AT18" s="70" t="str">
        <f t="shared" si="6"/>
        <v/>
      </c>
      <c r="AU18" s="70" t="str">
        <f t="shared" si="6"/>
        <v/>
      </c>
      <c r="AV18" s="70" t="str">
        <f t="shared" si="6"/>
        <v/>
      </c>
      <c r="AW18" s="70" t="str">
        <f t="shared" si="6"/>
        <v/>
      </c>
      <c r="AX18" s="70" t="str">
        <f t="shared" si="6"/>
        <v/>
      </c>
      <c r="AY18" s="70" t="str">
        <f t="shared" si="6"/>
        <v/>
      </c>
      <c r="AZ18" s="70" t="str">
        <f t="shared" si="6"/>
        <v/>
      </c>
      <c r="BA18" s="70" t="str">
        <f t="shared" si="6"/>
        <v/>
      </c>
      <c r="BB18" s="70" t="str">
        <f t="shared" si="6"/>
        <v/>
      </c>
      <c r="BC18" s="70" t="str">
        <f t="shared" si="6"/>
        <v/>
      </c>
      <c r="BD18" s="70" t="str">
        <f t="shared" si="6"/>
        <v/>
      </c>
      <c r="BE18" s="70" t="str">
        <f t="shared" si="6"/>
        <v/>
      </c>
      <c r="BF18" s="70" t="str">
        <f t="shared" si="6"/>
        <v/>
      </c>
      <c r="BG18" s="70" t="str">
        <f t="shared" si="6"/>
        <v/>
      </c>
      <c r="BH18" s="70" t="str">
        <f t="shared" si="7"/>
        <v/>
      </c>
      <c r="BI18" s="70" t="str">
        <f t="shared" si="7"/>
        <v/>
      </c>
      <c r="BJ18" s="70" t="str">
        <f t="shared" si="7"/>
        <v/>
      </c>
      <c r="BK18" s="70" t="str">
        <f t="shared" si="7"/>
        <v/>
      </c>
      <c r="BL18" s="29">
        <f>SUM(L18:BK18)</f>
        <v>0</v>
      </c>
      <c r="BM18" s="29"/>
      <c r="BN18" s="29">
        <f>BL18*B$10</f>
        <v>0</v>
      </c>
      <c r="BO18" s="29"/>
      <c r="BP18" s="79">
        <v>175</v>
      </c>
      <c r="BQ18" s="79"/>
      <c r="BR18" s="31">
        <f>BN18*BP18</f>
        <v>0</v>
      </c>
      <c r="BS18" s="31"/>
    </row>
    <row r="19" spans="1:71" ht="15" customHeight="1">
      <c r="A19" s="62" t="s">
        <v>154</v>
      </c>
      <c r="B19" s="62" t="s">
        <v>155</v>
      </c>
      <c r="C19" s="62" t="s">
        <v>156</v>
      </c>
      <c r="E19" s="177"/>
      <c r="F19" s="179"/>
      <c r="G19" s="24" t="s">
        <v>131</v>
      </c>
      <c r="H19" s="77">
        <f>(B21+B22)/B5</f>
        <v>0.77272727272727271</v>
      </c>
      <c r="I19" s="28">
        <f t="shared" si="2"/>
        <v>6.8000000000000007</v>
      </c>
      <c r="J19" s="77">
        <f>C20+1</f>
        <v>2</v>
      </c>
      <c r="K19" s="24">
        <v>0.5</v>
      </c>
      <c r="L19" s="70" t="str">
        <f t="shared" si="4"/>
        <v/>
      </c>
      <c r="M19" s="70">
        <f t="shared" si="4"/>
        <v>0.5</v>
      </c>
      <c r="N19" s="70">
        <f t="shared" si="4"/>
        <v>0.5</v>
      </c>
      <c r="O19" s="70">
        <f t="shared" si="4"/>
        <v>0.5</v>
      </c>
      <c r="P19" s="70">
        <f t="shared" si="4"/>
        <v>0.5</v>
      </c>
      <c r="Q19" s="70">
        <f t="shared" si="4"/>
        <v>0.5</v>
      </c>
      <c r="R19" s="70">
        <f t="shared" si="4"/>
        <v>0.5</v>
      </c>
      <c r="S19" s="70">
        <f t="shared" si="4"/>
        <v>0.5</v>
      </c>
      <c r="T19" s="70" t="str">
        <f t="shared" si="4"/>
        <v/>
      </c>
      <c r="U19" s="70" t="str">
        <f t="shared" si="4"/>
        <v/>
      </c>
      <c r="V19" s="70" t="str">
        <f t="shared" si="4"/>
        <v/>
      </c>
      <c r="W19" s="70" t="str">
        <f t="shared" si="4"/>
        <v/>
      </c>
      <c r="X19" s="70" t="str">
        <f t="shared" si="4"/>
        <v/>
      </c>
      <c r="Y19" s="70" t="str">
        <f t="shared" si="4"/>
        <v/>
      </c>
      <c r="Z19" s="70" t="str">
        <f t="shared" si="4"/>
        <v/>
      </c>
      <c r="AA19" s="70" t="str">
        <f t="shared" si="4"/>
        <v/>
      </c>
      <c r="AB19" s="70" t="str">
        <f t="shared" si="5"/>
        <v/>
      </c>
      <c r="AC19" s="70" t="str">
        <f t="shared" si="5"/>
        <v/>
      </c>
      <c r="AD19" s="70" t="str">
        <f t="shared" si="5"/>
        <v/>
      </c>
      <c r="AE19" s="70" t="str">
        <f t="shared" si="5"/>
        <v/>
      </c>
      <c r="AF19" s="70" t="str">
        <f t="shared" si="5"/>
        <v/>
      </c>
      <c r="AG19" s="70" t="str">
        <f t="shared" si="5"/>
        <v/>
      </c>
      <c r="AH19" s="70" t="str">
        <f t="shared" si="5"/>
        <v/>
      </c>
      <c r="AI19" s="70" t="str">
        <f t="shared" si="5"/>
        <v/>
      </c>
      <c r="AJ19" s="70" t="str">
        <f t="shared" si="5"/>
        <v/>
      </c>
      <c r="AK19" s="70" t="str">
        <f t="shared" si="5"/>
        <v/>
      </c>
      <c r="AL19" s="70" t="str">
        <f t="shared" si="5"/>
        <v/>
      </c>
      <c r="AM19" s="70" t="str">
        <f t="shared" si="5"/>
        <v/>
      </c>
      <c r="AN19" s="70" t="str">
        <f t="shared" si="5"/>
        <v/>
      </c>
      <c r="AO19" s="70" t="str">
        <f t="shared" si="5"/>
        <v/>
      </c>
      <c r="AP19" s="70" t="str">
        <f t="shared" si="5"/>
        <v/>
      </c>
      <c r="AQ19" s="70" t="str">
        <f t="shared" si="5"/>
        <v/>
      </c>
      <c r="AR19" s="70" t="str">
        <f t="shared" si="6"/>
        <v/>
      </c>
      <c r="AS19" s="70" t="str">
        <f t="shared" si="6"/>
        <v/>
      </c>
      <c r="AT19" s="70" t="str">
        <f t="shared" si="6"/>
        <v/>
      </c>
      <c r="AU19" s="70" t="str">
        <f t="shared" si="6"/>
        <v/>
      </c>
      <c r="AV19" s="70" t="str">
        <f t="shared" si="6"/>
        <v/>
      </c>
      <c r="AW19" s="70" t="str">
        <f t="shared" si="6"/>
        <v/>
      </c>
      <c r="AX19" s="70" t="str">
        <f t="shared" si="6"/>
        <v/>
      </c>
      <c r="AY19" s="70" t="str">
        <f t="shared" si="6"/>
        <v/>
      </c>
      <c r="AZ19" s="70" t="str">
        <f t="shared" si="6"/>
        <v/>
      </c>
      <c r="BA19" s="70" t="str">
        <f t="shared" si="6"/>
        <v/>
      </c>
      <c r="BB19" s="70" t="str">
        <f t="shared" si="6"/>
        <v/>
      </c>
      <c r="BC19" s="70" t="str">
        <f t="shared" si="6"/>
        <v/>
      </c>
      <c r="BD19" s="70" t="str">
        <f t="shared" si="6"/>
        <v/>
      </c>
      <c r="BE19" s="70" t="str">
        <f t="shared" si="6"/>
        <v/>
      </c>
      <c r="BF19" s="70" t="str">
        <f t="shared" si="6"/>
        <v/>
      </c>
      <c r="BG19" s="70" t="str">
        <f t="shared" si="6"/>
        <v/>
      </c>
      <c r="BH19" s="70" t="str">
        <f t="shared" si="7"/>
        <v/>
      </c>
      <c r="BI19" s="70" t="str">
        <f t="shared" si="7"/>
        <v/>
      </c>
      <c r="BJ19" s="70" t="str">
        <f t="shared" si="7"/>
        <v/>
      </c>
      <c r="BK19" s="70" t="str">
        <f t="shared" si="7"/>
        <v/>
      </c>
      <c r="BL19" s="32"/>
      <c r="BM19" s="32">
        <f>SUM(L19:BK19)</f>
        <v>3.5</v>
      </c>
      <c r="BN19" s="32"/>
      <c r="BO19" s="33">
        <f>BM19*B$10</f>
        <v>140</v>
      </c>
      <c r="BP19" s="80"/>
      <c r="BQ19" s="80">
        <v>51</v>
      </c>
      <c r="BR19" s="35"/>
      <c r="BS19" s="50">
        <f>BO19*BQ19</f>
        <v>7140</v>
      </c>
    </row>
    <row r="20" spans="1:71" ht="15">
      <c r="A20" s="63" t="s">
        <v>158</v>
      </c>
      <c r="B20" s="18">
        <f>IF(OR(C12&gt;100,C11&gt;1000),2,1)</f>
        <v>1</v>
      </c>
      <c r="C20" s="18">
        <f>B20</f>
        <v>1</v>
      </c>
      <c r="E20" s="176" t="s">
        <v>163</v>
      </c>
      <c r="F20" s="178"/>
      <c r="G20" s="28" t="s">
        <v>130</v>
      </c>
      <c r="H20" s="77">
        <f>B21/B5</f>
        <v>0.45454545454545453</v>
      </c>
      <c r="I20" s="28">
        <f t="shared" si="2"/>
        <v>4</v>
      </c>
      <c r="J20" s="77">
        <f>C20+1</f>
        <v>2</v>
      </c>
      <c r="K20" s="77">
        <f>_xlfn.XLOOKUP(C12,LogicSheet!$H$3:$H$34,LogicSheet!$L$3:$L$34,"NA",1,1)</f>
        <v>1</v>
      </c>
      <c r="L20" s="70" t="str">
        <f t="shared" si="4"/>
        <v/>
      </c>
      <c r="M20" s="70">
        <f t="shared" si="4"/>
        <v>1</v>
      </c>
      <c r="N20" s="70">
        <f t="shared" si="4"/>
        <v>1</v>
      </c>
      <c r="O20" s="70">
        <f t="shared" si="4"/>
        <v>1</v>
      </c>
      <c r="P20" s="70">
        <f t="shared" si="4"/>
        <v>1</v>
      </c>
      <c r="Q20" s="70" t="str">
        <f t="shared" si="4"/>
        <v/>
      </c>
      <c r="R20" s="70" t="str">
        <f t="shared" si="4"/>
        <v/>
      </c>
      <c r="S20" s="70" t="str">
        <f t="shared" si="4"/>
        <v/>
      </c>
      <c r="T20" s="70" t="str">
        <f t="shared" si="4"/>
        <v/>
      </c>
      <c r="U20" s="70" t="str">
        <f t="shared" si="4"/>
        <v/>
      </c>
      <c r="V20" s="70" t="str">
        <f t="shared" si="4"/>
        <v/>
      </c>
      <c r="W20" s="70" t="str">
        <f t="shared" si="4"/>
        <v/>
      </c>
      <c r="X20" s="70" t="str">
        <f t="shared" si="4"/>
        <v/>
      </c>
      <c r="Y20" s="70" t="str">
        <f t="shared" si="4"/>
        <v/>
      </c>
      <c r="Z20" s="70" t="str">
        <f t="shared" si="4"/>
        <v/>
      </c>
      <c r="AA20" s="70" t="str">
        <f t="shared" si="4"/>
        <v/>
      </c>
      <c r="AB20" s="70" t="str">
        <f t="shared" si="5"/>
        <v/>
      </c>
      <c r="AC20" s="70" t="str">
        <f t="shared" si="5"/>
        <v/>
      </c>
      <c r="AD20" s="70" t="str">
        <f t="shared" si="5"/>
        <v/>
      </c>
      <c r="AE20" s="70" t="str">
        <f t="shared" si="5"/>
        <v/>
      </c>
      <c r="AF20" s="70" t="str">
        <f t="shared" si="5"/>
        <v/>
      </c>
      <c r="AG20" s="70" t="str">
        <f t="shared" si="5"/>
        <v/>
      </c>
      <c r="AH20" s="70" t="str">
        <f t="shared" si="5"/>
        <v/>
      </c>
      <c r="AI20" s="70" t="str">
        <f t="shared" si="5"/>
        <v/>
      </c>
      <c r="AJ20" s="70" t="str">
        <f t="shared" si="5"/>
        <v/>
      </c>
      <c r="AK20" s="70" t="str">
        <f t="shared" si="5"/>
        <v/>
      </c>
      <c r="AL20" s="70" t="str">
        <f t="shared" si="5"/>
        <v/>
      </c>
      <c r="AM20" s="70" t="str">
        <f t="shared" si="5"/>
        <v/>
      </c>
      <c r="AN20" s="70" t="str">
        <f t="shared" si="5"/>
        <v/>
      </c>
      <c r="AO20" s="70" t="str">
        <f t="shared" si="5"/>
        <v/>
      </c>
      <c r="AP20" s="70" t="str">
        <f t="shared" si="5"/>
        <v/>
      </c>
      <c r="AQ20" s="70" t="str">
        <f t="shared" si="5"/>
        <v/>
      </c>
      <c r="AR20" s="70" t="str">
        <f t="shared" si="6"/>
        <v/>
      </c>
      <c r="AS20" s="70" t="str">
        <f t="shared" si="6"/>
        <v/>
      </c>
      <c r="AT20" s="70" t="str">
        <f t="shared" si="6"/>
        <v/>
      </c>
      <c r="AU20" s="70" t="str">
        <f t="shared" si="6"/>
        <v/>
      </c>
      <c r="AV20" s="70" t="str">
        <f t="shared" si="6"/>
        <v/>
      </c>
      <c r="AW20" s="70" t="str">
        <f t="shared" si="6"/>
        <v/>
      </c>
      <c r="AX20" s="70" t="str">
        <f t="shared" si="6"/>
        <v/>
      </c>
      <c r="AY20" s="70" t="str">
        <f t="shared" si="6"/>
        <v/>
      </c>
      <c r="AZ20" s="70" t="str">
        <f t="shared" si="6"/>
        <v/>
      </c>
      <c r="BA20" s="70" t="str">
        <f t="shared" si="6"/>
        <v/>
      </c>
      <c r="BB20" s="70" t="str">
        <f t="shared" si="6"/>
        <v/>
      </c>
      <c r="BC20" s="70" t="str">
        <f t="shared" si="6"/>
        <v/>
      </c>
      <c r="BD20" s="70" t="str">
        <f t="shared" si="6"/>
        <v/>
      </c>
      <c r="BE20" s="70" t="str">
        <f t="shared" si="6"/>
        <v/>
      </c>
      <c r="BF20" s="70" t="str">
        <f t="shared" si="6"/>
        <v/>
      </c>
      <c r="BG20" s="70" t="str">
        <f t="shared" si="6"/>
        <v/>
      </c>
      <c r="BH20" s="70" t="str">
        <f t="shared" si="7"/>
        <v/>
      </c>
      <c r="BI20" s="70" t="str">
        <f t="shared" si="7"/>
        <v/>
      </c>
      <c r="BJ20" s="70" t="str">
        <f t="shared" si="7"/>
        <v/>
      </c>
      <c r="BK20" s="70" t="str">
        <f t="shared" si="7"/>
        <v/>
      </c>
      <c r="BL20" s="29">
        <f>SUM(L20:BK20)</f>
        <v>4</v>
      </c>
      <c r="BM20" s="29"/>
      <c r="BN20" s="29">
        <f>BL20*B$10</f>
        <v>160</v>
      </c>
      <c r="BO20" s="29"/>
      <c r="BP20" s="79">
        <v>192</v>
      </c>
      <c r="BQ20" s="79"/>
      <c r="BR20" s="31">
        <f>BN20*BP20</f>
        <v>30720</v>
      </c>
      <c r="BS20" s="31"/>
    </row>
    <row r="21" spans="1:71" ht="15" customHeight="1">
      <c r="A21" s="63" t="s">
        <v>159</v>
      </c>
      <c r="B21" s="18">
        <v>4</v>
      </c>
      <c r="C21" s="18">
        <f>B21+C20</f>
        <v>5</v>
      </c>
      <c r="E21" s="177"/>
      <c r="F21" s="179"/>
      <c r="G21" s="24" t="s">
        <v>131</v>
      </c>
      <c r="H21" s="77">
        <f>B22/B5</f>
        <v>0.31818181818181823</v>
      </c>
      <c r="I21" s="28">
        <f t="shared" si="2"/>
        <v>2.8000000000000007</v>
      </c>
      <c r="J21" s="77">
        <f>C21+1</f>
        <v>6</v>
      </c>
      <c r="K21" s="77">
        <f>_xlfn.XLOOKUP(C12,LogicSheet!$H$3:$H$34,LogicSheet!$L$3:$L$34,"NA",1,1)</f>
        <v>1</v>
      </c>
      <c r="L21" s="70" t="str">
        <f t="shared" si="4"/>
        <v/>
      </c>
      <c r="M21" s="70" t="str">
        <f t="shared" si="4"/>
        <v/>
      </c>
      <c r="N21" s="70" t="str">
        <f t="shared" si="4"/>
        <v/>
      </c>
      <c r="O21" s="70" t="str">
        <f t="shared" si="4"/>
        <v/>
      </c>
      <c r="P21" s="70" t="str">
        <f t="shared" si="4"/>
        <v/>
      </c>
      <c r="Q21" s="70">
        <f t="shared" si="4"/>
        <v>1</v>
      </c>
      <c r="R21" s="70">
        <f t="shared" si="4"/>
        <v>1</v>
      </c>
      <c r="S21" s="70">
        <f t="shared" si="4"/>
        <v>1</v>
      </c>
      <c r="T21" s="70" t="str">
        <f t="shared" si="4"/>
        <v/>
      </c>
      <c r="U21" s="70" t="str">
        <f t="shared" si="4"/>
        <v/>
      </c>
      <c r="V21" s="70" t="str">
        <f t="shared" si="4"/>
        <v/>
      </c>
      <c r="W21" s="70" t="str">
        <f t="shared" si="4"/>
        <v/>
      </c>
      <c r="X21" s="70" t="str">
        <f t="shared" si="4"/>
        <v/>
      </c>
      <c r="Y21" s="70" t="str">
        <f t="shared" si="4"/>
        <v/>
      </c>
      <c r="Z21" s="70" t="str">
        <f t="shared" si="4"/>
        <v/>
      </c>
      <c r="AA21" s="70" t="str">
        <f t="shared" si="4"/>
        <v/>
      </c>
      <c r="AB21" s="70" t="str">
        <f t="shared" si="5"/>
        <v/>
      </c>
      <c r="AC21" s="70" t="str">
        <f t="shared" si="5"/>
        <v/>
      </c>
      <c r="AD21" s="70" t="str">
        <f t="shared" si="5"/>
        <v/>
      </c>
      <c r="AE21" s="70" t="str">
        <f t="shared" si="5"/>
        <v/>
      </c>
      <c r="AF21" s="70" t="str">
        <f t="shared" si="5"/>
        <v/>
      </c>
      <c r="AG21" s="70" t="str">
        <f t="shared" si="5"/>
        <v/>
      </c>
      <c r="AH21" s="70" t="str">
        <f t="shared" si="5"/>
        <v/>
      </c>
      <c r="AI21" s="70" t="str">
        <f t="shared" si="5"/>
        <v/>
      </c>
      <c r="AJ21" s="70" t="str">
        <f t="shared" si="5"/>
        <v/>
      </c>
      <c r="AK21" s="70" t="str">
        <f t="shared" si="5"/>
        <v/>
      </c>
      <c r="AL21" s="70" t="str">
        <f t="shared" si="5"/>
        <v/>
      </c>
      <c r="AM21" s="70" t="str">
        <f t="shared" si="5"/>
        <v/>
      </c>
      <c r="AN21" s="70" t="str">
        <f t="shared" si="5"/>
        <v/>
      </c>
      <c r="AO21" s="70" t="str">
        <f t="shared" si="5"/>
        <v/>
      </c>
      <c r="AP21" s="70" t="str">
        <f t="shared" si="5"/>
        <v/>
      </c>
      <c r="AQ21" s="70" t="str">
        <f t="shared" si="5"/>
        <v/>
      </c>
      <c r="AR21" s="70" t="str">
        <f t="shared" si="6"/>
        <v/>
      </c>
      <c r="AS21" s="70" t="str">
        <f t="shared" si="6"/>
        <v/>
      </c>
      <c r="AT21" s="70" t="str">
        <f t="shared" si="6"/>
        <v/>
      </c>
      <c r="AU21" s="70" t="str">
        <f t="shared" si="6"/>
        <v/>
      </c>
      <c r="AV21" s="70" t="str">
        <f t="shared" si="6"/>
        <v/>
      </c>
      <c r="AW21" s="70" t="str">
        <f t="shared" si="6"/>
        <v/>
      </c>
      <c r="AX21" s="70" t="str">
        <f t="shared" si="6"/>
        <v/>
      </c>
      <c r="AY21" s="70" t="str">
        <f t="shared" si="6"/>
        <v/>
      </c>
      <c r="AZ21" s="70" t="str">
        <f t="shared" si="6"/>
        <v/>
      </c>
      <c r="BA21" s="70" t="str">
        <f t="shared" si="6"/>
        <v/>
      </c>
      <c r="BB21" s="70" t="str">
        <f t="shared" si="6"/>
        <v/>
      </c>
      <c r="BC21" s="70" t="str">
        <f t="shared" si="6"/>
        <v/>
      </c>
      <c r="BD21" s="70" t="str">
        <f t="shared" si="6"/>
        <v/>
      </c>
      <c r="BE21" s="70" t="str">
        <f t="shared" si="6"/>
        <v/>
      </c>
      <c r="BF21" s="70" t="str">
        <f t="shared" si="6"/>
        <v/>
      </c>
      <c r="BG21" s="70" t="str">
        <f t="shared" si="6"/>
        <v/>
      </c>
      <c r="BH21" s="70" t="str">
        <f t="shared" si="7"/>
        <v/>
      </c>
      <c r="BI21" s="70" t="str">
        <f t="shared" si="7"/>
        <v/>
      </c>
      <c r="BJ21" s="70" t="str">
        <f t="shared" si="7"/>
        <v/>
      </c>
      <c r="BK21" s="70" t="str">
        <f t="shared" si="7"/>
        <v/>
      </c>
      <c r="BL21" s="32"/>
      <c r="BM21" s="32">
        <f>SUM(L21:BK21)</f>
        <v>3</v>
      </c>
      <c r="BN21" s="32"/>
      <c r="BO21" s="33">
        <f>BM21*B$10</f>
        <v>120</v>
      </c>
      <c r="BP21" s="80"/>
      <c r="BQ21" s="80">
        <v>66</v>
      </c>
      <c r="BR21" s="35"/>
      <c r="BS21" s="50">
        <f>BO21*BQ21</f>
        <v>7920</v>
      </c>
    </row>
    <row r="22" spans="1:71" ht="15">
      <c r="A22" s="63" t="s">
        <v>161</v>
      </c>
      <c r="B22" s="18">
        <f>B5-SUM(B20,B21,B23)</f>
        <v>2.8000000000000007</v>
      </c>
      <c r="C22" s="18">
        <f>B22+C21</f>
        <v>7.8000000000000007</v>
      </c>
      <c r="E22" s="176" t="s">
        <v>164</v>
      </c>
      <c r="F22" s="178"/>
      <c r="G22" s="28" t="s">
        <v>130</v>
      </c>
      <c r="H22" s="24">
        <v>0</v>
      </c>
      <c r="I22" s="28">
        <f t="shared" si="2"/>
        <v>0</v>
      </c>
      <c r="J22" s="24">
        <v>1</v>
      </c>
      <c r="K22" s="24">
        <v>1</v>
      </c>
      <c r="L22" s="70" t="str">
        <f t="shared" si="4"/>
        <v/>
      </c>
      <c r="M22" s="70" t="str">
        <f t="shared" si="4"/>
        <v/>
      </c>
      <c r="N22" s="70" t="str">
        <f t="shared" si="4"/>
        <v/>
      </c>
      <c r="O22" s="70" t="str">
        <f t="shared" si="4"/>
        <v/>
      </c>
      <c r="P22" s="70" t="str">
        <f t="shared" si="4"/>
        <v/>
      </c>
      <c r="Q22" s="70" t="str">
        <f t="shared" si="4"/>
        <v/>
      </c>
      <c r="R22" s="70" t="str">
        <f t="shared" si="4"/>
        <v/>
      </c>
      <c r="S22" s="70" t="str">
        <f t="shared" si="4"/>
        <v/>
      </c>
      <c r="T22" s="70" t="str">
        <f t="shared" si="4"/>
        <v/>
      </c>
      <c r="U22" s="70" t="str">
        <f t="shared" si="4"/>
        <v/>
      </c>
      <c r="V22" s="70" t="str">
        <f t="shared" si="4"/>
        <v/>
      </c>
      <c r="W22" s="70" t="str">
        <f t="shared" si="4"/>
        <v/>
      </c>
      <c r="X22" s="70" t="str">
        <f t="shared" si="4"/>
        <v/>
      </c>
      <c r="Y22" s="70" t="str">
        <f t="shared" si="4"/>
        <v/>
      </c>
      <c r="Z22" s="70" t="str">
        <f t="shared" si="4"/>
        <v/>
      </c>
      <c r="AA22" s="70" t="str">
        <f t="shared" si="4"/>
        <v/>
      </c>
      <c r="AB22" s="70" t="str">
        <f t="shared" si="5"/>
        <v/>
      </c>
      <c r="AC22" s="70" t="str">
        <f t="shared" si="5"/>
        <v/>
      </c>
      <c r="AD22" s="70" t="str">
        <f t="shared" si="5"/>
        <v/>
      </c>
      <c r="AE22" s="70" t="str">
        <f t="shared" si="5"/>
        <v/>
      </c>
      <c r="AF22" s="70" t="str">
        <f t="shared" si="5"/>
        <v/>
      </c>
      <c r="AG22" s="70" t="str">
        <f t="shared" si="5"/>
        <v/>
      </c>
      <c r="AH22" s="70" t="str">
        <f t="shared" si="5"/>
        <v/>
      </c>
      <c r="AI22" s="70" t="str">
        <f t="shared" si="5"/>
        <v/>
      </c>
      <c r="AJ22" s="70" t="str">
        <f t="shared" si="5"/>
        <v/>
      </c>
      <c r="AK22" s="70" t="str">
        <f t="shared" si="5"/>
        <v/>
      </c>
      <c r="AL22" s="70" t="str">
        <f t="shared" si="5"/>
        <v/>
      </c>
      <c r="AM22" s="70" t="str">
        <f t="shared" si="5"/>
        <v/>
      </c>
      <c r="AN22" s="70" t="str">
        <f t="shared" si="5"/>
        <v/>
      </c>
      <c r="AO22" s="70" t="str">
        <f t="shared" si="5"/>
        <v/>
      </c>
      <c r="AP22" s="70" t="str">
        <f t="shared" si="5"/>
        <v/>
      </c>
      <c r="AQ22" s="70" t="str">
        <f t="shared" si="5"/>
        <v/>
      </c>
      <c r="AR22" s="70" t="str">
        <f t="shared" si="6"/>
        <v/>
      </c>
      <c r="AS22" s="70" t="str">
        <f t="shared" si="6"/>
        <v/>
      </c>
      <c r="AT22" s="70" t="str">
        <f t="shared" si="6"/>
        <v/>
      </c>
      <c r="AU22" s="70" t="str">
        <f t="shared" si="6"/>
        <v/>
      </c>
      <c r="AV22" s="70" t="str">
        <f t="shared" si="6"/>
        <v/>
      </c>
      <c r="AW22" s="70" t="str">
        <f t="shared" si="6"/>
        <v/>
      </c>
      <c r="AX22" s="70" t="str">
        <f t="shared" si="6"/>
        <v/>
      </c>
      <c r="AY22" s="70" t="str">
        <f t="shared" si="6"/>
        <v/>
      </c>
      <c r="AZ22" s="70" t="str">
        <f t="shared" si="6"/>
        <v/>
      </c>
      <c r="BA22" s="70" t="str">
        <f t="shared" si="6"/>
        <v/>
      </c>
      <c r="BB22" s="70" t="str">
        <f t="shared" si="6"/>
        <v/>
      </c>
      <c r="BC22" s="70" t="str">
        <f t="shared" si="6"/>
        <v/>
      </c>
      <c r="BD22" s="70" t="str">
        <f t="shared" si="6"/>
        <v/>
      </c>
      <c r="BE22" s="70" t="str">
        <f t="shared" si="6"/>
        <v/>
      </c>
      <c r="BF22" s="70" t="str">
        <f t="shared" si="6"/>
        <v/>
      </c>
      <c r="BG22" s="70" t="str">
        <f t="shared" si="6"/>
        <v/>
      </c>
      <c r="BH22" s="70" t="str">
        <f t="shared" si="7"/>
        <v/>
      </c>
      <c r="BI22" s="70" t="str">
        <f t="shared" si="7"/>
        <v/>
      </c>
      <c r="BJ22" s="70" t="str">
        <f t="shared" si="7"/>
        <v/>
      </c>
      <c r="BK22" s="70" t="str">
        <f t="shared" si="7"/>
        <v/>
      </c>
      <c r="BL22" s="29">
        <f>SUM(L22:BK22)</f>
        <v>0</v>
      </c>
      <c r="BM22" s="29"/>
      <c r="BN22" s="29">
        <f>BL22*B$10</f>
        <v>0</v>
      </c>
      <c r="BO22" s="29"/>
      <c r="BP22" s="79">
        <v>117</v>
      </c>
      <c r="BQ22" s="79"/>
      <c r="BR22" s="31">
        <f>BN22*BP22</f>
        <v>0</v>
      </c>
      <c r="BS22" s="31"/>
    </row>
    <row r="23" spans="1:71" ht="15" customHeight="1">
      <c r="A23" s="63" t="s">
        <v>162</v>
      </c>
      <c r="B23" s="18">
        <f>IF(OR(C12&gt;100,C11&gt;1000),2,1)</f>
        <v>1</v>
      </c>
      <c r="C23" s="18">
        <f>B23+C22</f>
        <v>8.8000000000000007</v>
      </c>
      <c r="E23" s="177"/>
      <c r="F23" s="179"/>
      <c r="G23" s="24" t="s">
        <v>131</v>
      </c>
      <c r="H23" s="77">
        <f>(B21+B22)/B5</f>
        <v>0.77272727272727271</v>
      </c>
      <c r="I23" s="28">
        <f t="shared" si="2"/>
        <v>6.8000000000000007</v>
      </c>
      <c r="J23" s="77">
        <f>C20+1</f>
        <v>2</v>
      </c>
      <c r="K23" s="77">
        <f>_xlfn.XLOOKUP(C12,LogicSheet!$E$2:$E$26,LogicSheet!$F$2:$F$26,"NA",1,1)</f>
        <v>1</v>
      </c>
      <c r="L23" s="70" t="str">
        <f t="shared" si="4"/>
        <v/>
      </c>
      <c r="M23" s="70">
        <f t="shared" si="4"/>
        <v>1</v>
      </c>
      <c r="N23" s="70">
        <f t="shared" si="4"/>
        <v>1</v>
      </c>
      <c r="O23" s="70">
        <f t="shared" si="4"/>
        <v>1</v>
      </c>
      <c r="P23" s="70">
        <f t="shared" si="4"/>
        <v>1</v>
      </c>
      <c r="Q23" s="70">
        <f t="shared" si="4"/>
        <v>1</v>
      </c>
      <c r="R23" s="70">
        <f t="shared" si="4"/>
        <v>1</v>
      </c>
      <c r="S23" s="70">
        <f t="shared" si="4"/>
        <v>1</v>
      </c>
      <c r="T23" s="70" t="str">
        <f t="shared" si="4"/>
        <v/>
      </c>
      <c r="U23" s="70" t="str">
        <f t="shared" si="4"/>
        <v/>
      </c>
      <c r="V23" s="70" t="str">
        <f t="shared" si="4"/>
        <v/>
      </c>
      <c r="W23" s="70" t="str">
        <f t="shared" si="4"/>
        <v/>
      </c>
      <c r="X23" s="70" t="str">
        <f t="shared" si="4"/>
        <v/>
      </c>
      <c r="Y23" s="70" t="str">
        <f t="shared" si="4"/>
        <v/>
      </c>
      <c r="Z23" s="70" t="str">
        <f t="shared" si="4"/>
        <v/>
      </c>
      <c r="AA23" s="70" t="str">
        <f t="shared" si="4"/>
        <v/>
      </c>
      <c r="AB23" s="70" t="str">
        <f t="shared" si="5"/>
        <v/>
      </c>
      <c r="AC23" s="70" t="str">
        <f t="shared" si="5"/>
        <v/>
      </c>
      <c r="AD23" s="70" t="str">
        <f t="shared" si="5"/>
        <v/>
      </c>
      <c r="AE23" s="70" t="str">
        <f t="shared" si="5"/>
        <v/>
      </c>
      <c r="AF23" s="70" t="str">
        <f t="shared" si="5"/>
        <v/>
      </c>
      <c r="AG23" s="70" t="str">
        <f t="shared" si="5"/>
        <v/>
      </c>
      <c r="AH23" s="70" t="str">
        <f t="shared" si="5"/>
        <v/>
      </c>
      <c r="AI23" s="70" t="str">
        <f t="shared" si="5"/>
        <v/>
      </c>
      <c r="AJ23" s="70" t="str">
        <f t="shared" si="5"/>
        <v/>
      </c>
      <c r="AK23" s="70" t="str">
        <f t="shared" si="5"/>
        <v/>
      </c>
      <c r="AL23" s="70" t="str">
        <f t="shared" si="5"/>
        <v/>
      </c>
      <c r="AM23" s="70" t="str">
        <f t="shared" si="5"/>
        <v/>
      </c>
      <c r="AN23" s="70" t="str">
        <f t="shared" si="5"/>
        <v/>
      </c>
      <c r="AO23" s="70" t="str">
        <f t="shared" si="5"/>
        <v/>
      </c>
      <c r="AP23" s="70" t="str">
        <f t="shared" si="5"/>
        <v/>
      </c>
      <c r="AQ23" s="70" t="str">
        <f t="shared" si="5"/>
        <v/>
      </c>
      <c r="AR23" s="70" t="str">
        <f t="shared" si="6"/>
        <v/>
      </c>
      <c r="AS23" s="70" t="str">
        <f t="shared" si="6"/>
        <v/>
      </c>
      <c r="AT23" s="70" t="str">
        <f t="shared" si="6"/>
        <v/>
      </c>
      <c r="AU23" s="70" t="str">
        <f t="shared" si="6"/>
        <v/>
      </c>
      <c r="AV23" s="70" t="str">
        <f t="shared" si="6"/>
        <v/>
      </c>
      <c r="AW23" s="70" t="str">
        <f t="shared" si="6"/>
        <v/>
      </c>
      <c r="AX23" s="70" t="str">
        <f t="shared" si="6"/>
        <v/>
      </c>
      <c r="AY23" s="70" t="str">
        <f t="shared" si="6"/>
        <v/>
      </c>
      <c r="AZ23" s="70" t="str">
        <f t="shared" si="6"/>
        <v/>
      </c>
      <c r="BA23" s="70" t="str">
        <f t="shared" si="6"/>
        <v/>
      </c>
      <c r="BB23" s="70" t="str">
        <f t="shared" si="6"/>
        <v/>
      </c>
      <c r="BC23" s="70" t="str">
        <f t="shared" si="6"/>
        <v/>
      </c>
      <c r="BD23" s="70" t="str">
        <f t="shared" si="6"/>
        <v/>
      </c>
      <c r="BE23" s="70" t="str">
        <f t="shared" si="6"/>
        <v/>
      </c>
      <c r="BF23" s="70" t="str">
        <f t="shared" si="6"/>
        <v/>
      </c>
      <c r="BG23" s="70" t="str">
        <f t="shared" si="6"/>
        <v/>
      </c>
      <c r="BH23" s="70" t="str">
        <f t="shared" si="7"/>
        <v/>
      </c>
      <c r="BI23" s="70" t="str">
        <f t="shared" si="7"/>
        <v/>
      </c>
      <c r="BJ23" s="70" t="str">
        <f t="shared" si="7"/>
        <v/>
      </c>
      <c r="BK23" s="70" t="str">
        <f t="shared" si="7"/>
        <v/>
      </c>
      <c r="BL23" s="32"/>
      <c r="BM23" s="32">
        <f>SUM(L23:BK23)</f>
        <v>7</v>
      </c>
      <c r="BN23" s="32"/>
      <c r="BO23" s="33">
        <f>BM23*B$10</f>
        <v>280</v>
      </c>
      <c r="BP23" s="81"/>
      <c r="BQ23" s="80">
        <v>27</v>
      </c>
      <c r="BR23" s="35"/>
      <c r="BS23" s="50">
        <f>BO23*BQ23</f>
        <v>7560</v>
      </c>
    </row>
    <row r="24" spans="1:71" ht="15">
      <c r="E24" s="184" t="s">
        <v>165</v>
      </c>
      <c r="F24" s="178"/>
      <c r="G24" s="28" t="s">
        <v>130</v>
      </c>
      <c r="H24" s="24">
        <v>0</v>
      </c>
      <c r="I24" s="28">
        <f t="shared" si="2"/>
        <v>0</v>
      </c>
      <c r="J24" s="24">
        <v>1</v>
      </c>
      <c r="K24" s="24">
        <v>1</v>
      </c>
      <c r="L24" s="70" t="str">
        <f t="shared" si="4"/>
        <v/>
      </c>
      <c r="M24" s="70" t="str">
        <f t="shared" si="4"/>
        <v/>
      </c>
      <c r="N24" s="70" t="str">
        <f t="shared" si="4"/>
        <v/>
      </c>
      <c r="O24" s="70" t="str">
        <f t="shared" si="4"/>
        <v/>
      </c>
      <c r="P24" s="70" t="str">
        <f t="shared" si="4"/>
        <v/>
      </c>
      <c r="Q24" s="70" t="str">
        <f t="shared" si="4"/>
        <v/>
      </c>
      <c r="R24" s="70" t="str">
        <f t="shared" si="4"/>
        <v/>
      </c>
      <c r="S24" s="70" t="str">
        <f t="shared" si="4"/>
        <v/>
      </c>
      <c r="T24" s="70" t="str">
        <f t="shared" si="4"/>
        <v/>
      </c>
      <c r="U24" s="70" t="str">
        <f t="shared" si="4"/>
        <v/>
      </c>
      <c r="V24" s="70" t="str">
        <f t="shared" si="4"/>
        <v/>
      </c>
      <c r="W24" s="70" t="str">
        <f t="shared" si="4"/>
        <v/>
      </c>
      <c r="X24" s="70" t="str">
        <f t="shared" si="4"/>
        <v/>
      </c>
      <c r="Y24" s="70" t="str">
        <f t="shared" si="4"/>
        <v/>
      </c>
      <c r="Z24" s="70" t="str">
        <f t="shared" si="4"/>
        <v/>
      </c>
      <c r="AA24" s="70" t="str">
        <f t="shared" si="4"/>
        <v/>
      </c>
      <c r="AB24" s="70" t="str">
        <f t="shared" si="5"/>
        <v/>
      </c>
      <c r="AC24" s="70" t="str">
        <f t="shared" si="5"/>
        <v/>
      </c>
      <c r="AD24" s="70" t="str">
        <f t="shared" si="5"/>
        <v/>
      </c>
      <c r="AE24" s="70" t="str">
        <f t="shared" si="5"/>
        <v/>
      </c>
      <c r="AF24" s="70" t="str">
        <f t="shared" si="5"/>
        <v/>
      </c>
      <c r="AG24" s="70" t="str">
        <f t="shared" si="5"/>
        <v/>
      </c>
      <c r="AH24" s="70" t="str">
        <f t="shared" si="5"/>
        <v/>
      </c>
      <c r="AI24" s="70" t="str">
        <f t="shared" si="5"/>
        <v/>
      </c>
      <c r="AJ24" s="70" t="str">
        <f t="shared" si="5"/>
        <v/>
      </c>
      <c r="AK24" s="70" t="str">
        <f t="shared" si="5"/>
        <v/>
      </c>
      <c r="AL24" s="70" t="str">
        <f t="shared" si="5"/>
        <v/>
      </c>
      <c r="AM24" s="70" t="str">
        <f t="shared" si="5"/>
        <v/>
      </c>
      <c r="AN24" s="70" t="str">
        <f t="shared" si="5"/>
        <v/>
      </c>
      <c r="AO24" s="70" t="str">
        <f t="shared" si="5"/>
        <v/>
      </c>
      <c r="AP24" s="70" t="str">
        <f t="shared" si="5"/>
        <v/>
      </c>
      <c r="AQ24" s="70" t="str">
        <f t="shared" si="5"/>
        <v/>
      </c>
      <c r="AR24" s="70" t="str">
        <f t="shared" si="6"/>
        <v/>
      </c>
      <c r="AS24" s="70" t="str">
        <f t="shared" si="6"/>
        <v/>
      </c>
      <c r="AT24" s="70" t="str">
        <f t="shared" si="6"/>
        <v/>
      </c>
      <c r="AU24" s="70" t="str">
        <f t="shared" si="6"/>
        <v/>
      </c>
      <c r="AV24" s="70" t="str">
        <f t="shared" si="6"/>
        <v/>
      </c>
      <c r="AW24" s="70" t="str">
        <f t="shared" si="6"/>
        <v/>
      </c>
      <c r="AX24" s="70" t="str">
        <f t="shared" si="6"/>
        <v/>
      </c>
      <c r="AY24" s="70" t="str">
        <f t="shared" si="6"/>
        <v/>
      </c>
      <c r="AZ24" s="70" t="str">
        <f t="shared" si="6"/>
        <v/>
      </c>
      <c r="BA24" s="70" t="str">
        <f t="shared" si="6"/>
        <v/>
      </c>
      <c r="BB24" s="70" t="str">
        <f t="shared" si="6"/>
        <v/>
      </c>
      <c r="BC24" s="70" t="str">
        <f t="shared" si="6"/>
        <v/>
      </c>
      <c r="BD24" s="70" t="str">
        <f t="shared" si="6"/>
        <v/>
      </c>
      <c r="BE24" s="70" t="str">
        <f t="shared" si="6"/>
        <v/>
      </c>
      <c r="BF24" s="70" t="str">
        <f t="shared" si="6"/>
        <v/>
      </c>
      <c r="BG24" s="70" t="str">
        <f t="shared" si="6"/>
        <v/>
      </c>
      <c r="BH24" s="70" t="str">
        <f t="shared" si="7"/>
        <v/>
      </c>
      <c r="BI24" s="70" t="str">
        <f t="shared" si="7"/>
        <v/>
      </c>
      <c r="BJ24" s="70" t="str">
        <f t="shared" si="7"/>
        <v/>
      </c>
      <c r="BK24" s="70" t="str">
        <f t="shared" si="7"/>
        <v/>
      </c>
      <c r="BL24" s="29">
        <f>SUM(L24:BK24)</f>
        <v>0</v>
      </c>
      <c r="BM24" s="29"/>
      <c r="BN24" s="29">
        <f>BL24*B$10</f>
        <v>0</v>
      </c>
      <c r="BO24" s="29"/>
      <c r="BP24" s="79">
        <v>175</v>
      </c>
      <c r="BQ24" s="79"/>
      <c r="BR24" s="31">
        <f>BN24*BP24</f>
        <v>0</v>
      </c>
      <c r="BS24" s="31"/>
    </row>
    <row r="25" spans="1:71" ht="15" customHeight="1">
      <c r="E25" s="185"/>
      <c r="F25" s="179"/>
      <c r="G25" s="24" t="s">
        <v>131</v>
      </c>
      <c r="H25" s="24">
        <v>0</v>
      </c>
      <c r="I25" s="28">
        <f t="shared" si="2"/>
        <v>0</v>
      </c>
      <c r="J25" s="24">
        <v>1</v>
      </c>
      <c r="K25" s="24">
        <v>1</v>
      </c>
      <c r="L25" s="70" t="str">
        <f t="shared" si="4"/>
        <v/>
      </c>
      <c r="M25" s="70" t="str">
        <f t="shared" si="4"/>
        <v/>
      </c>
      <c r="N25" s="70" t="str">
        <f t="shared" si="4"/>
        <v/>
      </c>
      <c r="O25" s="70" t="str">
        <f t="shared" si="4"/>
        <v/>
      </c>
      <c r="P25" s="70" t="str">
        <f t="shared" si="4"/>
        <v/>
      </c>
      <c r="Q25" s="70" t="str">
        <f t="shared" si="4"/>
        <v/>
      </c>
      <c r="R25" s="70" t="str">
        <f t="shared" si="4"/>
        <v/>
      </c>
      <c r="S25" s="70" t="str">
        <f t="shared" si="4"/>
        <v/>
      </c>
      <c r="T25" s="70" t="str">
        <f t="shared" si="4"/>
        <v/>
      </c>
      <c r="U25" s="70" t="str">
        <f t="shared" si="4"/>
        <v/>
      </c>
      <c r="V25" s="70" t="str">
        <f t="shared" si="4"/>
        <v/>
      </c>
      <c r="W25" s="70" t="str">
        <f t="shared" si="4"/>
        <v/>
      </c>
      <c r="X25" s="70" t="str">
        <f t="shared" si="4"/>
        <v/>
      </c>
      <c r="Y25" s="70" t="str">
        <f t="shared" si="4"/>
        <v/>
      </c>
      <c r="Z25" s="70" t="str">
        <f t="shared" si="4"/>
        <v/>
      </c>
      <c r="AA25" s="70" t="str">
        <f t="shared" si="4"/>
        <v/>
      </c>
      <c r="AB25" s="70" t="str">
        <f t="shared" si="5"/>
        <v/>
      </c>
      <c r="AC25" s="70" t="str">
        <f t="shared" si="5"/>
        <v/>
      </c>
      <c r="AD25" s="70" t="str">
        <f t="shared" si="5"/>
        <v/>
      </c>
      <c r="AE25" s="70" t="str">
        <f t="shared" si="5"/>
        <v/>
      </c>
      <c r="AF25" s="70" t="str">
        <f t="shared" si="5"/>
        <v/>
      </c>
      <c r="AG25" s="70" t="str">
        <f t="shared" si="5"/>
        <v/>
      </c>
      <c r="AH25" s="70" t="str">
        <f t="shared" si="5"/>
        <v/>
      </c>
      <c r="AI25" s="70" t="str">
        <f t="shared" si="5"/>
        <v/>
      </c>
      <c r="AJ25" s="70" t="str">
        <f t="shared" si="5"/>
        <v/>
      </c>
      <c r="AK25" s="70" t="str">
        <f t="shared" si="5"/>
        <v/>
      </c>
      <c r="AL25" s="70" t="str">
        <f t="shared" si="5"/>
        <v/>
      </c>
      <c r="AM25" s="70" t="str">
        <f t="shared" si="5"/>
        <v/>
      </c>
      <c r="AN25" s="70" t="str">
        <f t="shared" si="5"/>
        <v/>
      </c>
      <c r="AO25" s="70" t="str">
        <f t="shared" si="5"/>
        <v/>
      </c>
      <c r="AP25" s="70" t="str">
        <f t="shared" si="5"/>
        <v/>
      </c>
      <c r="AQ25" s="70" t="str">
        <f t="shared" si="5"/>
        <v/>
      </c>
      <c r="AR25" s="70" t="str">
        <f t="shared" si="6"/>
        <v/>
      </c>
      <c r="AS25" s="70" t="str">
        <f t="shared" si="6"/>
        <v/>
      </c>
      <c r="AT25" s="70" t="str">
        <f t="shared" si="6"/>
        <v/>
      </c>
      <c r="AU25" s="70" t="str">
        <f t="shared" si="6"/>
        <v/>
      </c>
      <c r="AV25" s="70" t="str">
        <f t="shared" si="6"/>
        <v/>
      </c>
      <c r="AW25" s="70" t="str">
        <f t="shared" si="6"/>
        <v/>
      </c>
      <c r="AX25" s="70" t="str">
        <f t="shared" si="6"/>
        <v/>
      </c>
      <c r="AY25" s="70" t="str">
        <f t="shared" si="6"/>
        <v/>
      </c>
      <c r="AZ25" s="70" t="str">
        <f t="shared" si="6"/>
        <v/>
      </c>
      <c r="BA25" s="70" t="str">
        <f t="shared" si="6"/>
        <v/>
      </c>
      <c r="BB25" s="70" t="str">
        <f t="shared" si="6"/>
        <v/>
      </c>
      <c r="BC25" s="70" t="str">
        <f t="shared" si="6"/>
        <v/>
      </c>
      <c r="BD25" s="70" t="str">
        <f t="shared" si="6"/>
        <v/>
      </c>
      <c r="BE25" s="70" t="str">
        <f t="shared" si="6"/>
        <v/>
      </c>
      <c r="BF25" s="70" t="str">
        <f t="shared" si="6"/>
        <v/>
      </c>
      <c r="BG25" s="70" t="str">
        <f t="shared" si="6"/>
        <v/>
      </c>
      <c r="BH25" s="70" t="str">
        <f t="shared" si="7"/>
        <v/>
      </c>
      <c r="BI25" s="70" t="str">
        <f t="shared" si="7"/>
        <v/>
      </c>
      <c r="BJ25" s="70" t="str">
        <f t="shared" si="7"/>
        <v/>
      </c>
      <c r="BK25" s="70" t="str">
        <f t="shared" si="7"/>
        <v/>
      </c>
      <c r="BL25" s="32"/>
      <c r="BM25" s="32">
        <f>SUM(L25:BK25)</f>
        <v>0</v>
      </c>
      <c r="BN25" s="32"/>
      <c r="BO25" s="33">
        <f>BM25*B$10</f>
        <v>0</v>
      </c>
      <c r="BP25" s="81"/>
      <c r="BQ25" s="81">
        <v>49</v>
      </c>
      <c r="BR25" s="35"/>
      <c r="BS25" s="50">
        <f>BO25*BQ25</f>
        <v>0</v>
      </c>
    </row>
    <row r="26" spans="1:71" ht="15">
      <c r="E26" s="176" t="s">
        <v>167</v>
      </c>
      <c r="F26" s="178"/>
      <c r="G26" s="28" t="s">
        <v>130</v>
      </c>
      <c r="H26" s="24">
        <v>0</v>
      </c>
      <c r="I26" s="28">
        <f t="shared" si="2"/>
        <v>0</v>
      </c>
      <c r="J26" s="24">
        <v>1</v>
      </c>
      <c r="K26" s="24">
        <v>1</v>
      </c>
      <c r="L26" s="70" t="str">
        <f t="shared" si="4"/>
        <v/>
      </c>
      <c r="M26" s="70" t="str">
        <f t="shared" si="4"/>
        <v/>
      </c>
      <c r="N26" s="70" t="str">
        <f t="shared" si="4"/>
        <v/>
      </c>
      <c r="O26" s="70" t="str">
        <f t="shared" si="4"/>
        <v/>
      </c>
      <c r="P26" s="70" t="str">
        <f t="shared" si="4"/>
        <v/>
      </c>
      <c r="Q26" s="70" t="str">
        <f t="shared" si="4"/>
        <v/>
      </c>
      <c r="R26" s="70" t="str">
        <f t="shared" si="4"/>
        <v/>
      </c>
      <c r="S26" s="70" t="str">
        <f t="shared" si="4"/>
        <v/>
      </c>
      <c r="T26" s="70" t="str">
        <f t="shared" si="4"/>
        <v/>
      </c>
      <c r="U26" s="70" t="str">
        <f t="shared" si="4"/>
        <v/>
      </c>
      <c r="V26" s="70" t="str">
        <f t="shared" si="4"/>
        <v/>
      </c>
      <c r="W26" s="70" t="str">
        <f t="shared" si="4"/>
        <v/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70" t="str">
        <f t="shared" si="5"/>
        <v/>
      </c>
      <c r="AC26" s="70" t="str">
        <f t="shared" si="5"/>
        <v/>
      </c>
      <c r="AD26" s="70" t="str">
        <f t="shared" si="5"/>
        <v/>
      </c>
      <c r="AE26" s="70" t="str">
        <f t="shared" si="5"/>
        <v/>
      </c>
      <c r="AF26" s="70" t="str">
        <f t="shared" si="5"/>
        <v/>
      </c>
      <c r="AG26" s="70" t="str">
        <f t="shared" si="5"/>
        <v/>
      </c>
      <c r="AH26" s="70" t="str">
        <f t="shared" si="5"/>
        <v/>
      </c>
      <c r="AI26" s="70" t="str">
        <f t="shared" si="5"/>
        <v/>
      </c>
      <c r="AJ26" s="70" t="str">
        <f t="shared" si="5"/>
        <v/>
      </c>
      <c r="AK26" s="70" t="str">
        <f t="shared" si="5"/>
        <v/>
      </c>
      <c r="AL26" s="70" t="str">
        <f t="shared" si="5"/>
        <v/>
      </c>
      <c r="AM26" s="70" t="str">
        <f t="shared" si="5"/>
        <v/>
      </c>
      <c r="AN26" s="70" t="str">
        <f t="shared" si="5"/>
        <v/>
      </c>
      <c r="AO26" s="70" t="str">
        <f t="shared" si="5"/>
        <v/>
      </c>
      <c r="AP26" s="70" t="str">
        <f t="shared" si="5"/>
        <v/>
      </c>
      <c r="AQ26" s="70" t="str">
        <f t="shared" si="5"/>
        <v/>
      </c>
      <c r="AR26" s="70" t="str">
        <f t="shared" si="6"/>
        <v/>
      </c>
      <c r="AS26" s="70" t="str">
        <f t="shared" si="6"/>
        <v/>
      </c>
      <c r="AT26" s="70" t="str">
        <f t="shared" si="6"/>
        <v/>
      </c>
      <c r="AU26" s="70" t="str">
        <f t="shared" si="6"/>
        <v/>
      </c>
      <c r="AV26" s="70" t="str">
        <f t="shared" si="6"/>
        <v/>
      </c>
      <c r="AW26" s="70" t="str">
        <f t="shared" si="6"/>
        <v/>
      </c>
      <c r="AX26" s="70" t="str">
        <f t="shared" si="6"/>
        <v/>
      </c>
      <c r="AY26" s="70" t="str">
        <f t="shared" si="6"/>
        <v/>
      </c>
      <c r="AZ26" s="70" t="str">
        <f t="shared" si="6"/>
        <v/>
      </c>
      <c r="BA26" s="70" t="str">
        <f t="shared" si="6"/>
        <v/>
      </c>
      <c r="BB26" s="70" t="str">
        <f t="shared" si="6"/>
        <v/>
      </c>
      <c r="BC26" s="70" t="str">
        <f t="shared" si="6"/>
        <v/>
      </c>
      <c r="BD26" s="70" t="str">
        <f t="shared" si="6"/>
        <v/>
      </c>
      <c r="BE26" s="70" t="str">
        <f t="shared" si="6"/>
        <v/>
      </c>
      <c r="BF26" s="70" t="str">
        <f t="shared" si="6"/>
        <v/>
      </c>
      <c r="BG26" s="70" t="str">
        <f t="shared" si="6"/>
        <v/>
      </c>
      <c r="BH26" s="70" t="str">
        <f t="shared" si="7"/>
        <v/>
      </c>
      <c r="BI26" s="70" t="str">
        <f t="shared" si="7"/>
        <v/>
      </c>
      <c r="BJ26" s="70" t="str">
        <f t="shared" si="7"/>
        <v/>
      </c>
      <c r="BK26" s="70" t="str">
        <f t="shared" si="7"/>
        <v/>
      </c>
      <c r="BL26" s="29">
        <f>SUM(L26:BK26)</f>
        <v>0</v>
      </c>
      <c r="BM26" s="29"/>
      <c r="BN26" s="29">
        <f>BL26*B$10</f>
        <v>0</v>
      </c>
      <c r="BO26" s="29"/>
      <c r="BP26" s="79">
        <v>117</v>
      </c>
      <c r="BQ26" s="79"/>
      <c r="BR26" s="31">
        <f>BN26*BP26</f>
        <v>0</v>
      </c>
      <c r="BS26" s="31"/>
    </row>
    <row r="27" spans="1:71" ht="15" customHeight="1">
      <c r="E27" s="177"/>
      <c r="F27" s="179"/>
      <c r="G27" s="24" t="s">
        <v>131</v>
      </c>
      <c r="H27" s="77">
        <f>SUM(B21:B23)/B5</f>
        <v>0.88636363636363635</v>
      </c>
      <c r="I27" s="28">
        <f t="shared" si="2"/>
        <v>7.8000000000000007</v>
      </c>
      <c r="J27" s="77">
        <f>C20+1</f>
        <v>2</v>
      </c>
      <c r="K27" s="24">
        <v>0.25</v>
      </c>
      <c r="L27" s="70" t="str">
        <f t="shared" si="4"/>
        <v/>
      </c>
      <c r="M27" s="70">
        <f t="shared" si="4"/>
        <v>0.25</v>
      </c>
      <c r="N27" s="70">
        <f t="shared" si="4"/>
        <v>0.25</v>
      </c>
      <c r="O27" s="70">
        <f t="shared" si="4"/>
        <v>0.25</v>
      </c>
      <c r="P27" s="70">
        <f t="shared" si="4"/>
        <v>0.25</v>
      </c>
      <c r="Q27" s="70">
        <f t="shared" si="4"/>
        <v>0.25</v>
      </c>
      <c r="R27" s="70">
        <f t="shared" si="4"/>
        <v>0.25</v>
      </c>
      <c r="S27" s="70">
        <f t="shared" si="4"/>
        <v>0.25</v>
      </c>
      <c r="T27" s="70">
        <f t="shared" si="4"/>
        <v>0.25</v>
      </c>
      <c r="U27" s="70" t="str">
        <f t="shared" si="4"/>
        <v/>
      </c>
      <c r="V27" s="70" t="str">
        <f t="shared" si="4"/>
        <v/>
      </c>
      <c r="W27" s="70" t="str">
        <f t="shared" si="4"/>
        <v/>
      </c>
      <c r="X27" s="70" t="str">
        <f t="shared" si="4"/>
        <v/>
      </c>
      <c r="Y27" s="70" t="str">
        <f t="shared" si="4"/>
        <v/>
      </c>
      <c r="Z27" s="70" t="str">
        <f t="shared" si="4"/>
        <v/>
      </c>
      <c r="AA27" s="70" t="str">
        <f t="shared" si="4"/>
        <v/>
      </c>
      <c r="AB27" s="70" t="str">
        <f t="shared" si="5"/>
        <v/>
      </c>
      <c r="AC27" s="70" t="str">
        <f t="shared" si="5"/>
        <v/>
      </c>
      <c r="AD27" s="70" t="str">
        <f t="shared" si="5"/>
        <v/>
      </c>
      <c r="AE27" s="70" t="str">
        <f t="shared" si="5"/>
        <v/>
      </c>
      <c r="AF27" s="70" t="str">
        <f t="shared" si="5"/>
        <v/>
      </c>
      <c r="AG27" s="70" t="str">
        <f t="shared" si="5"/>
        <v/>
      </c>
      <c r="AH27" s="70" t="str">
        <f t="shared" si="5"/>
        <v/>
      </c>
      <c r="AI27" s="70" t="str">
        <f t="shared" si="5"/>
        <v/>
      </c>
      <c r="AJ27" s="70" t="str">
        <f t="shared" si="5"/>
        <v/>
      </c>
      <c r="AK27" s="70" t="str">
        <f t="shared" si="5"/>
        <v/>
      </c>
      <c r="AL27" s="70" t="str">
        <f t="shared" si="5"/>
        <v/>
      </c>
      <c r="AM27" s="70" t="str">
        <f t="shared" si="5"/>
        <v/>
      </c>
      <c r="AN27" s="70" t="str">
        <f t="shared" si="5"/>
        <v/>
      </c>
      <c r="AO27" s="70" t="str">
        <f t="shared" si="5"/>
        <v/>
      </c>
      <c r="AP27" s="70" t="str">
        <f t="shared" si="5"/>
        <v/>
      </c>
      <c r="AQ27" s="70" t="str">
        <f t="shared" si="5"/>
        <v/>
      </c>
      <c r="AR27" s="70" t="str">
        <f t="shared" si="6"/>
        <v/>
      </c>
      <c r="AS27" s="70" t="str">
        <f t="shared" si="6"/>
        <v/>
      </c>
      <c r="AT27" s="70" t="str">
        <f t="shared" si="6"/>
        <v/>
      </c>
      <c r="AU27" s="70" t="str">
        <f t="shared" si="6"/>
        <v/>
      </c>
      <c r="AV27" s="70" t="str">
        <f t="shared" si="6"/>
        <v/>
      </c>
      <c r="AW27" s="70" t="str">
        <f t="shared" si="6"/>
        <v/>
      </c>
      <c r="AX27" s="70" t="str">
        <f t="shared" si="6"/>
        <v/>
      </c>
      <c r="AY27" s="70" t="str">
        <f t="shared" si="6"/>
        <v/>
      </c>
      <c r="AZ27" s="70" t="str">
        <f t="shared" si="6"/>
        <v/>
      </c>
      <c r="BA27" s="70" t="str">
        <f t="shared" si="6"/>
        <v/>
      </c>
      <c r="BB27" s="70" t="str">
        <f t="shared" si="6"/>
        <v/>
      </c>
      <c r="BC27" s="70" t="str">
        <f t="shared" si="6"/>
        <v/>
      </c>
      <c r="BD27" s="70" t="str">
        <f t="shared" si="6"/>
        <v/>
      </c>
      <c r="BE27" s="70" t="str">
        <f t="shared" si="6"/>
        <v/>
      </c>
      <c r="BF27" s="70" t="str">
        <f t="shared" si="6"/>
        <v/>
      </c>
      <c r="BG27" s="70" t="str">
        <f t="shared" si="6"/>
        <v/>
      </c>
      <c r="BH27" s="70" t="str">
        <f t="shared" si="7"/>
        <v/>
      </c>
      <c r="BI27" s="70" t="str">
        <f t="shared" si="7"/>
        <v/>
      </c>
      <c r="BJ27" s="70" t="str">
        <f t="shared" si="7"/>
        <v/>
      </c>
      <c r="BK27" s="70" t="str">
        <f t="shared" si="7"/>
        <v/>
      </c>
      <c r="BL27" s="32"/>
      <c r="BM27" s="32">
        <f>SUM(L27:BK27)</f>
        <v>2</v>
      </c>
      <c r="BN27" s="32"/>
      <c r="BO27" s="33">
        <f>BM27*B$10</f>
        <v>80</v>
      </c>
      <c r="BP27" s="81"/>
      <c r="BQ27" s="81">
        <v>27</v>
      </c>
      <c r="BR27" s="35"/>
      <c r="BS27" s="50">
        <f>BO27*BQ27</f>
        <v>2160</v>
      </c>
    </row>
    <row r="28" spans="1:71" ht="15">
      <c r="A28" t="s">
        <v>166</v>
      </c>
      <c r="BL28" s="155">
        <f>SUM(BL5:BL27)</f>
        <v>17</v>
      </c>
      <c r="BM28" s="155">
        <f>SUM(BM5:BM27)</f>
        <v>35.5</v>
      </c>
      <c r="BN28" s="155">
        <f>SUM(BN5:BN27)</f>
        <v>680</v>
      </c>
      <c r="BO28" s="155">
        <f>SUM(BO5:BO27)</f>
        <v>1420</v>
      </c>
      <c r="BP28" s="52"/>
      <c r="BQ28" s="52"/>
      <c r="BR28" s="53">
        <f>SUM(BR5:BR27)</f>
        <v>123520</v>
      </c>
      <c r="BS28" s="53">
        <f>SUM(BS5:BS27)</f>
        <v>71980</v>
      </c>
    </row>
    <row r="29" spans="1:71" ht="15" customHeight="1">
      <c r="BL29" s="54" t="s">
        <v>168</v>
      </c>
      <c r="BM29" s="54"/>
      <c r="BN29" s="54"/>
      <c r="BO29" s="54"/>
      <c r="BP29" s="54"/>
      <c r="BQ29" s="54"/>
      <c r="BR29" s="54"/>
      <c r="BS29" s="55">
        <f>BR28+BS28</f>
        <v>195500</v>
      </c>
    </row>
    <row r="30" spans="1:71" ht="21"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54" t="s">
        <v>452</v>
      </c>
      <c r="BM30" s="54"/>
      <c r="BN30" s="54"/>
      <c r="BO30" s="54"/>
      <c r="BP30" s="54"/>
      <c r="BQ30" s="54"/>
      <c r="BR30" s="54"/>
      <c r="BS30" s="55">
        <f>35*C11</f>
        <v>1575</v>
      </c>
    </row>
    <row r="31" spans="1:71" ht="15" customHeight="1"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54" t="s">
        <v>169</v>
      </c>
      <c r="BM31" s="54"/>
      <c r="BN31" s="54"/>
      <c r="BO31" s="54"/>
      <c r="BP31" s="54"/>
      <c r="BQ31" s="54"/>
      <c r="BR31" s="54"/>
      <c r="BS31" s="56">
        <f>BS29*CalculatorInput!C21</f>
        <v>19550</v>
      </c>
    </row>
    <row r="32" spans="1:71" ht="15">
      <c r="BL32" s="57" t="s">
        <v>170</v>
      </c>
      <c r="BM32" s="57"/>
      <c r="BN32" s="57"/>
      <c r="BO32" s="57"/>
      <c r="BP32" s="57"/>
      <c r="BQ32" s="57"/>
      <c r="BR32" s="57"/>
      <c r="BS32" s="58">
        <f>SUM(BS29:BS31)</f>
        <v>216625</v>
      </c>
    </row>
    <row r="33" ht="15" customHeight="1"/>
    <row r="35" ht="15" customHeight="1"/>
    <row r="57" ht="15" customHeight="1"/>
    <row r="58" ht="15" customHeight="1"/>
    <row r="59" ht="15" customHeight="1"/>
  </sheetData>
  <mergeCells count="34">
    <mergeCell ref="E16:E17"/>
    <mergeCell ref="F16:F17"/>
    <mergeCell ref="E24:E25"/>
    <mergeCell ref="F24:F25"/>
    <mergeCell ref="E26:E27"/>
    <mergeCell ref="F26:F27"/>
    <mergeCell ref="E18:E19"/>
    <mergeCell ref="F18:F19"/>
    <mergeCell ref="E20:E21"/>
    <mergeCell ref="F20:F21"/>
    <mergeCell ref="E22:E23"/>
    <mergeCell ref="F22:F23"/>
    <mergeCell ref="E10:E11"/>
    <mergeCell ref="F10:F11"/>
    <mergeCell ref="E12:E13"/>
    <mergeCell ref="F12:F13"/>
    <mergeCell ref="E14:E15"/>
    <mergeCell ref="F14:F15"/>
    <mergeCell ref="E5:E6"/>
    <mergeCell ref="F5:F6"/>
    <mergeCell ref="E7:E8"/>
    <mergeCell ref="BR1:BS1"/>
    <mergeCell ref="E1:E2"/>
    <mergeCell ref="F1:F2"/>
    <mergeCell ref="G1:G2"/>
    <mergeCell ref="H1:H2"/>
    <mergeCell ref="I1:I2"/>
    <mergeCell ref="J1:J2"/>
    <mergeCell ref="K1:K2"/>
    <mergeCell ref="L1:BK1"/>
    <mergeCell ref="BL1:BM1"/>
    <mergeCell ref="BN1:BO1"/>
    <mergeCell ref="BP1:BQ1"/>
    <mergeCell ref="F7:F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DZ59"/>
  <sheetViews>
    <sheetView showGridLines="0" topLeftCell="C1" zoomScale="70" zoomScaleNormal="70" workbookViewId="0">
      <selection activeCell="O19" sqref="O19"/>
    </sheetView>
  </sheetViews>
  <sheetFormatPr defaultRowHeight="12.75"/>
  <cols>
    <col min="1" max="1" width="28.875" customWidth="1"/>
    <col min="2" max="2" width="15" customWidth="1"/>
    <col min="3" max="3" width="22.875" customWidth="1"/>
    <col min="4" max="4" width="9" customWidth="1"/>
    <col min="5" max="5" width="36.375" bestFit="1" customWidth="1"/>
    <col min="6" max="6" width="15" bestFit="1" customWidth="1"/>
    <col min="7" max="7" width="14.75" customWidth="1"/>
    <col min="8" max="8" width="20.125" customWidth="1"/>
    <col min="9" max="9" width="23.375" customWidth="1"/>
    <col min="10" max="10" width="15.875" customWidth="1"/>
    <col min="11" max="11" width="18.75" customWidth="1"/>
    <col min="12" max="12" width="4.25" bestFit="1" customWidth="1"/>
    <col min="13" max="13" width="4.625" bestFit="1" customWidth="1"/>
    <col min="14" max="17" width="4.25" customWidth="1"/>
    <col min="18" max="18" width="4.625" bestFit="1" customWidth="1"/>
    <col min="19" max="108" width="4.25" customWidth="1"/>
    <col min="109" max="111" width="4.625" bestFit="1" customWidth="1"/>
    <col min="112" max="112" width="14.75" customWidth="1"/>
    <col min="113" max="113" width="10.125" bestFit="1" customWidth="1"/>
    <col min="114" max="114" width="8" bestFit="1" customWidth="1"/>
    <col min="115" max="115" width="10.125" bestFit="1" customWidth="1"/>
    <col min="116" max="116" width="8.875" bestFit="1" customWidth="1"/>
    <col min="117" max="117" width="10.125" bestFit="1" customWidth="1"/>
    <col min="118" max="118" width="15.375" bestFit="1" customWidth="1"/>
    <col min="119" max="119" width="16.25" bestFit="1" customWidth="1"/>
    <col min="129" max="129" width="14.625" bestFit="1" customWidth="1"/>
    <col min="130" max="130" width="14.75" bestFit="1" customWidth="1"/>
  </cols>
  <sheetData>
    <row r="1" spans="1:130" ht="15">
      <c r="A1" s="65" t="s">
        <v>62</v>
      </c>
      <c r="B1" s="65" t="s">
        <v>63</v>
      </c>
      <c r="E1" s="180" t="s">
        <v>64</v>
      </c>
      <c r="F1" s="180" t="s">
        <v>65</v>
      </c>
      <c r="G1" s="180" t="s">
        <v>66</v>
      </c>
      <c r="H1" s="181" t="s">
        <v>67</v>
      </c>
      <c r="I1" s="181" t="s">
        <v>68</v>
      </c>
      <c r="J1" s="181" t="s">
        <v>69</v>
      </c>
      <c r="K1" s="181" t="s">
        <v>70</v>
      </c>
      <c r="L1" s="182" t="s">
        <v>71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0" t="s">
        <v>72</v>
      </c>
      <c r="DI1" s="180"/>
      <c r="DJ1" s="180" t="s">
        <v>73</v>
      </c>
      <c r="DK1" s="180"/>
      <c r="DL1" s="180" t="s">
        <v>74</v>
      </c>
      <c r="DM1" s="180"/>
      <c r="DN1" s="180" t="s">
        <v>75</v>
      </c>
      <c r="DO1" s="180"/>
      <c r="DP1" s="23"/>
      <c r="DQ1" s="23"/>
      <c r="DR1" s="23"/>
      <c r="DS1" s="156"/>
      <c r="DT1" s="156"/>
      <c r="DU1" s="156"/>
      <c r="DV1" s="156"/>
      <c r="DW1" s="156"/>
      <c r="DX1" s="156"/>
      <c r="DY1" s="156"/>
      <c r="DZ1" s="156"/>
    </row>
    <row r="2" spans="1:130" ht="15">
      <c r="A2" s="66" t="s">
        <v>76</v>
      </c>
      <c r="B2" s="59">
        <f>SUM(B25:B26)</f>
        <v>1</v>
      </c>
      <c r="C2" t="s">
        <v>171</v>
      </c>
      <c r="E2" s="180"/>
      <c r="F2" s="180"/>
      <c r="G2" s="180"/>
      <c r="H2" s="181"/>
      <c r="I2" s="181"/>
      <c r="J2" s="181"/>
      <c r="K2" s="181"/>
      <c r="L2" s="26" t="s">
        <v>78</v>
      </c>
      <c r="M2" s="26" t="s">
        <v>79</v>
      </c>
      <c r="N2" s="26" t="s">
        <v>80</v>
      </c>
      <c r="O2" s="26" t="s">
        <v>81</v>
      </c>
      <c r="P2" s="26" t="s">
        <v>82</v>
      </c>
      <c r="Q2" s="26" t="s">
        <v>83</v>
      </c>
      <c r="R2" s="26" t="s">
        <v>84</v>
      </c>
      <c r="S2" s="26" t="s">
        <v>85</v>
      </c>
      <c r="T2" s="26" t="s">
        <v>86</v>
      </c>
      <c r="U2" s="26" t="s">
        <v>87</v>
      </c>
      <c r="V2" s="26" t="s">
        <v>88</v>
      </c>
      <c r="W2" s="26" t="s">
        <v>89</v>
      </c>
      <c r="X2" s="26" t="s">
        <v>90</v>
      </c>
      <c r="Y2" s="26" t="s">
        <v>91</v>
      </c>
      <c r="Z2" s="26" t="s">
        <v>92</v>
      </c>
      <c r="AA2" s="26" t="s">
        <v>93</v>
      </c>
      <c r="AB2" s="26" t="s">
        <v>94</v>
      </c>
      <c r="AC2" s="26" t="s">
        <v>95</v>
      </c>
      <c r="AD2" s="26" t="s">
        <v>96</v>
      </c>
      <c r="AE2" s="26" t="s">
        <v>97</v>
      </c>
      <c r="AF2" s="26" t="s">
        <v>98</v>
      </c>
      <c r="AG2" s="26" t="s">
        <v>99</v>
      </c>
      <c r="AH2" s="26" t="s">
        <v>100</v>
      </c>
      <c r="AI2" s="26" t="s">
        <v>101</v>
      </c>
      <c r="AJ2" s="26" t="s">
        <v>102</v>
      </c>
      <c r="AK2" s="26" t="s">
        <v>103</v>
      </c>
      <c r="AL2" s="26" t="s">
        <v>104</v>
      </c>
      <c r="AM2" s="26" t="s">
        <v>105</v>
      </c>
      <c r="AN2" s="26" t="s">
        <v>106</v>
      </c>
      <c r="AO2" s="26" t="s">
        <v>107</v>
      </c>
      <c r="AP2" s="26" t="s">
        <v>108</v>
      </c>
      <c r="AQ2" s="26" t="s">
        <v>109</v>
      </c>
      <c r="AR2" s="26" t="s">
        <v>110</v>
      </c>
      <c r="AS2" s="26" t="s">
        <v>111</v>
      </c>
      <c r="AT2" s="26" t="s">
        <v>112</v>
      </c>
      <c r="AU2" s="26" t="s">
        <v>113</v>
      </c>
      <c r="AV2" s="26" t="s">
        <v>114</v>
      </c>
      <c r="AW2" s="26" t="s">
        <v>115</v>
      </c>
      <c r="AX2" s="26" t="s">
        <v>116</v>
      </c>
      <c r="AY2" s="26" t="s">
        <v>117</v>
      </c>
      <c r="AZ2" s="26" t="s">
        <v>118</v>
      </c>
      <c r="BA2" s="26" t="s">
        <v>119</v>
      </c>
      <c r="BB2" s="26" t="s">
        <v>120</v>
      </c>
      <c r="BC2" s="26" t="s">
        <v>121</v>
      </c>
      <c r="BD2" s="26" t="s">
        <v>122</v>
      </c>
      <c r="BE2" s="26" t="s">
        <v>123</v>
      </c>
      <c r="BF2" s="26" t="s">
        <v>124</v>
      </c>
      <c r="BG2" s="26" t="s">
        <v>125</v>
      </c>
      <c r="BH2" s="26" t="s">
        <v>126</v>
      </c>
      <c r="BI2" s="26" t="s">
        <v>127</v>
      </c>
      <c r="BJ2" s="26" t="s">
        <v>128</v>
      </c>
      <c r="BK2" s="26" t="s">
        <v>129</v>
      </c>
      <c r="BL2" s="26" t="s">
        <v>172</v>
      </c>
      <c r="BM2" s="26" t="s">
        <v>173</v>
      </c>
      <c r="BN2" s="26" t="s">
        <v>174</v>
      </c>
      <c r="BO2" s="26" t="s">
        <v>175</v>
      </c>
      <c r="BP2" s="26" t="s">
        <v>176</v>
      </c>
      <c r="BQ2" s="26" t="s">
        <v>177</v>
      </c>
      <c r="BR2" s="26" t="s">
        <v>178</v>
      </c>
      <c r="BS2" s="26" t="s">
        <v>179</v>
      </c>
      <c r="BT2" s="26" t="s">
        <v>180</v>
      </c>
      <c r="BU2" s="26" t="s">
        <v>181</v>
      </c>
      <c r="BV2" s="26" t="s">
        <v>182</v>
      </c>
      <c r="BW2" s="26" t="s">
        <v>183</v>
      </c>
      <c r="BX2" s="26" t="s">
        <v>184</v>
      </c>
      <c r="BY2" s="26" t="s">
        <v>185</v>
      </c>
      <c r="BZ2" s="26" t="s">
        <v>186</v>
      </c>
      <c r="CA2" s="26" t="s">
        <v>187</v>
      </c>
      <c r="CB2" s="26" t="s">
        <v>188</v>
      </c>
      <c r="CC2" s="26" t="s">
        <v>189</v>
      </c>
      <c r="CD2" s="26" t="s">
        <v>190</v>
      </c>
      <c r="CE2" s="26" t="s">
        <v>191</v>
      </c>
      <c r="CF2" s="26" t="s">
        <v>192</v>
      </c>
      <c r="CG2" s="26" t="s">
        <v>193</v>
      </c>
      <c r="CH2" s="26" t="s">
        <v>194</v>
      </c>
      <c r="CI2" s="26" t="s">
        <v>195</v>
      </c>
      <c r="CJ2" s="26" t="s">
        <v>196</v>
      </c>
      <c r="CK2" s="26" t="s">
        <v>197</v>
      </c>
      <c r="CL2" s="26" t="s">
        <v>198</v>
      </c>
      <c r="CM2" s="26" t="s">
        <v>199</v>
      </c>
      <c r="CN2" s="26" t="s">
        <v>200</v>
      </c>
      <c r="CO2" s="26" t="s">
        <v>201</v>
      </c>
      <c r="CP2" s="26" t="s">
        <v>202</v>
      </c>
      <c r="CQ2" s="26" t="s">
        <v>203</v>
      </c>
      <c r="CR2" s="26" t="s">
        <v>204</v>
      </c>
      <c r="CS2" s="26" t="s">
        <v>205</v>
      </c>
      <c r="CT2" s="26" t="s">
        <v>206</v>
      </c>
      <c r="CU2" s="26" t="s">
        <v>207</v>
      </c>
      <c r="CV2" s="26" t="s">
        <v>208</v>
      </c>
      <c r="CW2" s="26" t="s">
        <v>209</v>
      </c>
      <c r="CX2" s="26" t="s">
        <v>210</v>
      </c>
      <c r="CY2" s="26" t="s">
        <v>211</v>
      </c>
      <c r="CZ2" s="26" t="s">
        <v>212</v>
      </c>
      <c r="DA2" s="26" t="s">
        <v>213</v>
      </c>
      <c r="DB2" s="26" t="s">
        <v>214</v>
      </c>
      <c r="DC2" s="26" t="s">
        <v>215</v>
      </c>
      <c r="DD2" s="26" t="s">
        <v>216</v>
      </c>
      <c r="DE2" s="26" t="s">
        <v>217</v>
      </c>
      <c r="DF2" s="26" t="s">
        <v>218</v>
      </c>
      <c r="DG2" s="26" t="s">
        <v>219</v>
      </c>
      <c r="DH2" s="155" t="s">
        <v>130</v>
      </c>
      <c r="DI2" s="155" t="s">
        <v>131</v>
      </c>
      <c r="DJ2" s="155" t="s">
        <v>130</v>
      </c>
      <c r="DK2" s="155" t="s">
        <v>131</v>
      </c>
      <c r="DL2" s="155" t="s">
        <v>130</v>
      </c>
      <c r="DM2" s="155" t="s">
        <v>131</v>
      </c>
      <c r="DN2" s="155" t="s">
        <v>130</v>
      </c>
      <c r="DO2" s="155" t="s">
        <v>131</v>
      </c>
      <c r="DP2" s="23"/>
      <c r="DQ2" s="23"/>
      <c r="DR2" s="23"/>
      <c r="DS2" s="156"/>
      <c r="DT2" s="156"/>
      <c r="DU2" s="156"/>
      <c r="DV2" s="156"/>
      <c r="DW2" s="156"/>
      <c r="DX2" s="156"/>
      <c r="DY2" s="156"/>
      <c r="DZ2" s="156"/>
    </row>
    <row r="3" spans="1:130" ht="15">
      <c r="A3" s="66" t="s">
        <v>132</v>
      </c>
      <c r="B3" s="61">
        <f>_xlfn.XLOOKUP(C12,LogicSheet!$H$3:$H$34,LogicSheet!$K$3:$K$34,"NA",1,1)-B26</f>
        <v>3</v>
      </c>
      <c r="F3" t="s">
        <v>133</v>
      </c>
      <c r="H3" t="s">
        <v>134</v>
      </c>
      <c r="I3" t="s">
        <v>135</v>
      </c>
      <c r="J3" t="s">
        <v>136</v>
      </c>
      <c r="K3" t="s">
        <v>137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22</v>
      </c>
      <c r="AH3">
        <v>23</v>
      </c>
      <c r="AI3">
        <v>24</v>
      </c>
      <c r="AJ3">
        <v>25</v>
      </c>
      <c r="AK3">
        <v>26</v>
      </c>
      <c r="AL3">
        <v>27</v>
      </c>
      <c r="AM3">
        <v>28</v>
      </c>
      <c r="AN3">
        <v>29</v>
      </c>
      <c r="AO3">
        <v>30</v>
      </c>
      <c r="AP3">
        <v>31</v>
      </c>
      <c r="AQ3">
        <v>32</v>
      </c>
      <c r="AR3">
        <v>33</v>
      </c>
      <c r="AS3">
        <v>34</v>
      </c>
      <c r="AT3">
        <v>35</v>
      </c>
      <c r="AU3">
        <v>36</v>
      </c>
      <c r="AV3">
        <v>37</v>
      </c>
      <c r="AW3">
        <v>38</v>
      </c>
      <c r="AX3">
        <v>39</v>
      </c>
      <c r="AY3">
        <v>40</v>
      </c>
      <c r="AZ3">
        <v>41</v>
      </c>
      <c r="BA3">
        <v>42</v>
      </c>
      <c r="BB3">
        <v>43</v>
      </c>
      <c r="BC3">
        <v>44</v>
      </c>
      <c r="BD3">
        <v>45</v>
      </c>
      <c r="BE3">
        <v>46</v>
      </c>
      <c r="BF3">
        <v>47</v>
      </c>
      <c r="BG3">
        <v>48</v>
      </c>
      <c r="BH3">
        <v>49</v>
      </c>
      <c r="BI3">
        <v>50</v>
      </c>
      <c r="BJ3">
        <v>51</v>
      </c>
      <c r="BK3">
        <v>52</v>
      </c>
      <c r="BL3">
        <v>53</v>
      </c>
      <c r="BM3">
        <v>54</v>
      </c>
      <c r="BN3">
        <v>55</v>
      </c>
      <c r="BO3">
        <v>56</v>
      </c>
      <c r="BP3">
        <v>57</v>
      </c>
      <c r="BQ3">
        <v>58</v>
      </c>
      <c r="BR3">
        <v>59</v>
      </c>
      <c r="BS3">
        <v>60</v>
      </c>
      <c r="BT3">
        <v>61</v>
      </c>
      <c r="BU3">
        <v>62</v>
      </c>
      <c r="BV3">
        <v>63</v>
      </c>
      <c r="BW3">
        <v>64</v>
      </c>
      <c r="BX3">
        <v>65</v>
      </c>
      <c r="BY3">
        <v>66</v>
      </c>
      <c r="BZ3">
        <v>67</v>
      </c>
      <c r="CA3">
        <v>68</v>
      </c>
      <c r="CB3">
        <v>69</v>
      </c>
      <c r="CC3">
        <v>70</v>
      </c>
      <c r="CD3">
        <v>71</v>
      </c>
      <c r="CE3">
        <v>72</v>
      </c>
      <c r="CF3">
        <v>73</v>
      </c>
      <c r="CG3">
        <v>74</v>
      </c>
      <c r="CH3">
        <v>75</v>
      </c>
      <c r="CI3">
        <v>76</v>
      </c>
      <c r="CJ3">
        <v>77</v>
      </c>
      <c r="CK3">
        <v>78</v>
      </c>
      <c r="CL3">
        <v>79</v>
      </c>
      <c r="CM3">
        <v>80</v>
      </c>
      <c r="CN3">
        <v>81</v>
      </c>
      <c r="CO3">
        <v>82</v>
      </c>
      <c r="CP3">
        <v>83</v>
      </c>
      <c r="CQ3">
        <v>84</v>
      </c>
      <c r="CR3">
        <v>85</v>
      </c>
      <c r="CS3">
        <v>86</v>
      </c>
      <c r="CT3">
        <v>87</v>
      </c>
      <c r="CU3">
        <v>88</v>
      </c>
      <c r="CV3">
        <v>89</v>
      </c>
      <c r="CW3">
        <v>90</v>
      </c>
      <c r="CX3">
        <v>91</v>
      </c>
      <c r="CY3">
        <v>92</v>
      </c>
      <c r="CZ3">
        <v>93</v>
      </c>
      <c r="DA3">
        <v>94</v>
      </c>
      <c r="DB3">
        <v>95</v>
      </c>
      <c r="DC3">
        <v>96</v>
      </c>
      <c r="DD3">
        <v>97</v>
      </c>
      <c r="DE3">
        <v>98</v>
      </c>
      <c r="DF3">
        <v>99</v>
      </c>
      <c r="DG3">
        <v>100</v>
      </c>
      <c r="DP3" s="23"/>
      <c r="DQ3" s="23"/>
      <c r="DR3" s="23"/>
      <c r="DS3" s="156"/>
      <c r="DT3" s="156"/>
      <c r="DU3" s="156"/>
      <c r="DV3" s="156"/>
      <c r="DW3" s="156"/>
      <c r="DX3" s="156"/>
      <c r="DY3" s="156"/>
      <c r="DZ3" s="156"/>
    </row>
    <row r="4" spans="1:130" ht="15">
      <c r="A4" s="66" t="s">
        <v>138</v>
      </c>
      <c r="B4" s="59">
        <f>C9*C15*C13*C8</f>
        <v>1.1000000000000001</v>
      </c>
      <c r="C4" t="s">
        <v>220</v>
      </c>
      <c r="E4" s="47" t="s">
        <v>139</v>
      </c>
      <c r="F4" s="49"/>
      <c r="G4" s="49"/>
      <c r="H4" s="49"/>
      <c r="I4" s="49"/>
      <c r="J4" s="49"/>
      <c r="K4" s="49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2"/>
      <c r="DQ4" s="23"/>
      <c r="DR4" s="23"/>
      <c r="DS4" s="156"/>
      <c r="DT4" s="156"/>
      <c r="DU4" s="156"/>
      <c r="DV4" s="156"/>
      <c r="DW4" s="156"/>
      <c r="DX4" s="156"/>
      <c r="DY4" s="156"/>
      <c r="DZ4" s="156"/>
    </row>
    <row r="5" spans="1:130" ht="15">
      <c r="A5" s="71" t="s">
        <v>140</v>
      </c>
      <c r="B5" s="72">
        <f>ROUNDUP((B2+B3*B4),0)</f>
        <v>5</v>
      </c>
      <c r="E5" s="176" t="s">
        <v>141</v>
      </c>
      <c r="F5" s="178"/>
      <c r="G5" s="28" t="s">
        <v>130</v>
      </c>
      <c r="H5" s="28">
        <v>1</v>
      </c>
      <c r="I5" s="28">
        <f>(H5*$B$5)</f>
        <v>5</v>
      </c>
      <c r="J5" s="28">
        <v>1</v>
      </c>
      <c r="K5" s="28">
        <v>1</v>
      </c>
      <c r="L5" s="70">
        <f>IF(AND(L$3&gt;=$J5,L$3&lt;=($J5+ROUNDUP($I5,0)-1)),$K5,"")</f>
        <v>1</v>
      </c>
      <c r="M5" s="70">
        <f t="shared" ref="M5:AB8" si="0">IF(AND(M$3&gt;=$J5,M$3&lt;=($J5+ROUNDUP($I5,0)-1)),$K5,"")</f>
        <v>1</v>
      </c>
      <c r="N5" s="70">
        <f t="shared" si="0"/>
        <v>1</v>
      </c>
      <c r="O5" s="70">
        <f t="shared" si="0"/>
        <v>1</v>
      </c>
      <c r="P5" s="70">
        <f t="shared" si="0"/>
        <v>1</v>
      </c>
      <c r="Q5" s="70" t="str">
        <f t="shared" si="0"/>
        <v/>
      </c>
      <c r="R5" s="70" t="str">
        <f t="shared" si="0"/>
        <v/>
      </c>
      <c r="S5" s="70" t="str">
        <f t="shared" si="0"/>
        <v/>
      </c>
      <c r="T5" s="70" t="str">
        <f t="shared" si="0"/>
        <v/>
      </c>
      <c r="U5" s="70" t="str">
        <f t="shared" si="0"/>
        <v/>
      </c>
      <c r="V5" s="70" t="str">
        <f t="shared" si="0"/>
        <v/>
      </c>
      <c r="W5" s="70" t="str">
        <f t="shared" si="0"/>
        <v/>
      </c>
      <c r="X5" s="70" t="str">
        <f t="shared" si="0"/>
        <v/>
      </c>
      <c r="Y5" s="70" t="str">
        <f t="shared" si="0"/>
        <v/>
      </c>
      <c r="Z5" s="70" t="str">
        <f t="shared" si="0"/>
        <v/>
      </c>
      <c r="AA5" s="70" t="str">
        <f t="shared" si="0"/>
        <v/>
      </c>
      <c r="AB5" s="70" t="str">
        <f t="shared" si="0"/>
        <v/>
      </c>
      <c r="AC5" s="70" t="str">
        <f t="shared" ref="AC5:DG8" si="1">IF(AND(AC$3&gt;=$J5,AC$3&lt;=($J5+ROUNDUP($I5,0)-1)),$K5,"")</f>
        <v/>
      </c>
      <c r="AD5" s="70" t="str">
        <f t="shared" si="1"/>
        <v/>
      </c>
      <c r="AE5" s="70" t="str">
        <f t="shared" si="1"/>
        <v/>
      </c>
      <c r="AF5" s="70" t="str">
        <f t="shared" si="1"/>
        <v/>
      </c>
      <c r="AG5" s="70" t="str">
        <f t="shared" si="1"/>
        <v/>
      </c>
      <c r="AH5" s="70" t="str">
        <f t="shared" si="1"/>
        <v/>
      </c>
      <c r="AI5" s="70" t="str">
        <f t="shared" si="1"/>
        <v/>
      </c>
      <c r="AJ5" s="70" t="str">
        <f t="shared" si="1"/>
        <v/>
      </c>
      <c r="AK5" s="70" t="str">
        <f t="shared" si="1"/>
        <v/>
      </c>
      <c r="AL5" s="70" t="str">
        <f t="shared" si="1"/>
        <v/>
      </c>
      <c r="AM5" s="70" t="str">
        <f t="shared" si="1"/>
        <v/>
      </c>
      <c r="AN5" s="70" t="str">
        <f t="shared" si="1"/>
        <v/>
      </c>
      <c r="AO5" s="70" t="str">
        <f t="shared" si="1"/>
        <v/>
      </c>
      <c r="AP5" s="70" t="str">
        <f t="shared" si="1"/>
        <v/>
      </c>
      <c r="AQ5" s="70" t="str">
        <f t="shared" si="1"/>
        <v/>
      </c>
      <c r="AR5" s="70" t="str">
        <f t="shared" si="1"/>
        <v/>
      </c>
      <c r="AS5" s="70" t="str">
        <f t="shared" si="1"/>
        <v/>
      </c>
      <c r="AT5" s="70" t="str">
        <f t="shared" si="1"/>
        <v/>
      </c>
      <c r="AU5" s="70" t="str">
        <f t="shared" si="1"/>
        <v/>
      </c>
      <c r="AV5" s="70" t="str">
        <f t="shared" si="1"/>
        <v/>
      </c>
      <c r="AW5" s="70" t="str">
        <f t="shared" si="1"/>
        <v/>
      </c>
      <c r="AX5" s="70" t="str">
        <f t="shared" si="1"/>
        <v/>
      </c>
      <c r="AY5" s="70" t="str">
        <f t="shared" si="1"/>
        <v/>
      </c>
      <c r="AZ5" s="70" t="str">
        <f t="shared" si="1"/>
        <v/>
      </c>
      <c r="BA5" s="70" t="str">
        <f t="shared" si="1"/>
        <v/>
      </c>
      <c r="BB5" s="70" t="str">
        <f t="shared" si="1"/>
        <v/>
      </c>
      <c r="BC5" s="70" t="str">
        <f t="shared" si="1"/>
        <v/>
      </c>
      <c r="BD5" s="70" t="str">
        <f t="shared" si="1"/>
        <v/>
      </c>
      <c r="BE5" s="70" t="str">
        <f t="shared" si="1"/>
        <v/>
      </c>
      <c r="BF5" s="70" t="str">
        <f t="shared" si="1"/>
        <v/>
      </c>
      <c r="BG5" s="70" t="str">
        <f t="shared" si="1"/>
        <v/>
      </c>
      <c r="BH5" s="70" t="str">
        <f t="shared" si="1"/>
        <v/>
      </c>
      <c r="BI5" s="70" t="str">
        <f t="shared" si="1"/>
        <v/>
      </c>
      <c r="BJ5" s="70" t="str">
        <f t="shared" si="1"/>
        <v/>
      </c>
      <c r="BK5" s="70" t="str">
        <f t="shared" si="1"/>
        <v/>
      </c>
      <c r="BL5" s="70" t="str">
        <f t="shared" si="1"/>
        <v/>
      </c>
      <c r="BM5" s="70" t="str">
        <f t="shared" si="1"/>
        <v/>
      </c>
      <c r="BN5" s="70" t="str">
        <f t="shared" si="1"/>
        <v/>
      </c>
      <c r="BO5" s="70" t="str">
        <f t="shared" si="1"/>
        <v/>
      </c>
      <c r="BP5" s="70" t="str">
        <f t="shared" si="1"/>
        <v/>
      </c>
      <c r="BQ5" s="70" t="str">
        <f t="shared" si="1"/>
        <v/>
      </c>
      <c r="BR5" s="70" t="str">
        <f t="shared" si="1"/>
        <v/>
      </c>
      <c r="BS5" s="70" t="str">
        <f t="shared" si="1"/>
        <v/>
      </c>
      <c r="BT5" s="70" t="str">
        <f t="shared" si="1"/>
        <v/>
      </c>
      <c r="BU5" s="70" t="str">
        <f t="shared" si="1"/>
        <v/>
      </c>
      <c r="BV5" s="70" t="str">
        <f t="shared" si="1"/>
        <v/>
      </c>
      <c r="BW5" s="70" t="str">
        <f t="shared" si="1"/>
        <v/>
      </c>
      <c r="BX5" s="70" t="str">
        <f t="shared" si="1"/>
        <v/>
      </c>
      <c r="BY5" s="70" t="str">
        <f t="shared" si="1"/>
        <v/>
      </c>
      <c r="BZ5" s="70" t="str">
        <f t="shared" si="1"/>
        <v/>
      </c>
      <c r="CA5" s="70" t="str">
        <f t="shared" si="1"/>
        <v/>
      </c>
      <c r="CB5" s="70" t="str">
        <f t="shared" si="1"/>
        <v/>
      </c>
      <c r="CC5" s="70" t="str">
        <f t="shared" si="1"/>
        <v/>
      </c>
      <c r="CD5" s="70" t="str">
        <f t="shared" si="1"/>
        <v/>
      </c>
      <c r="CE5" s="70" t="str">
        <f t="shared" si="1"/>
        <v/>
      </c>
      <c r="CF5" s="70" t="str">
        <f t="shared" si="1"/>
        <v/>
      </c>
      <c r="CG5" s="70" t="str">
        <f t="shared" si="1"/>
        <v/>
      </c>
      <c r="CH5" s="70" t="str">
        <f t="shared" si="1"/>
        <v/>
      </c>
      <c r="CI5" s="70" t="str">
        <f t="shared" si="1"/>
        <v/>
      </c>
      <c r="CJ5" s="70" t="str">
        <f t="shared" si="1"/>
        <v/>
      </c>
      <c r="CK5" s="70" t="str">
        <f t="shared" si="1"/>
        <v/>
      </c>
      <c r="CL5" s="70" t="str">
        <f t="shared" si="1"/>
        <v/>
      </c>
      <c r="CM5" s="70" t="str">
        <f t="shared" si="1"/>
        <v/>
      </c>
      <c r="CN5" s="70" t="str">
        <f t="shared" si="1"/>
        <v/>
      </c>
      <c r="CO5" s="70" t="str">
        <f t="shared" si="1"/>
        <v/>
      </c>
      <c r="CP5" s="70" t="str">
        <f t="shared" si="1"/>
        <v/>
      </c>
      <c r="CQ5" s="70" t="str">
        <f t="shared" si="1"/>
        <v/>
      </c>
      <c r="CR5" s="70" t="str">
        <f t="shared" si="1"/>
        <v/>
      </c>
      <c r="CS5" s="70" t="str">
        <f t="shared" si="1"/>
        <v/>
      </c>
      <c r="CT5" s="70" t="str">
        <f t="shared" si="1"/>
        <v/>
      </c>
      <c r="CU5" s="70" t="str">
        <f t="shared" si="1"/>
        <v/>
      </c>
      <c r="CV5" s="70" t="str">
        <f t="shared" si="1"/>
        <v/>
      </c>
      <c r="CW5" s="70" t="str">
        <f t="shared" si="1"/>
        <v/>
      </c>
      <c r="CX5" s="70" t="str">
        <f t="shared" si="1"/>
        <v/>
      </c>
      <c r="CY5" s="70" t="str">
        <f t="shared" si="1"/>
        <v/>
      </c>
      <c r="CZ5" s="70" t="str">
        <f t="shared" si="1"/>
        <v/>
      </c>
      <c r="DA5" s="70" t="str">
        <f t="shared" si="1"/>
        <v/>
      </c>
      <c r="DB5" s="70" t="str">
        <f t="shared" si="1"/>
        <v/>
      </c>
      <c r="DC5" s="70" t="str">
        <f t="shared" si="1"/>
        <v/>
      </c>
      <c r="DD5" s="70" t="str">
        <f t="shared" si="1"/>
        <v/>
      </c>
      <c r="DE5" s="70" t="str">
        <f t="shared" si="1"/>
        <v/>
      </c>
      <c r="DF5" s="70" t="str">
        <f t="shared" si="1"/>
        <v/>
      </c>
      <c r="DG5" s="70" t="str">
        <f t="shared" si="1"/>
        <v/>
      </c>
      <c r="DH5" s="29">
        <f>SUM(L5:DG5)</f>
        <v>5</v>
      </c>
      <c r="DI5" s="29"/>
      <c r="DJ5" s="29">
        <f>DH5*B$10</f>
        <v>200</v>
      </c>
      <c r="DK5" s="29"/>
      <c r="DL5" s="79">
        <v>180</v>
      </c>
      <c r="DM5" s="79"/>
      <c r="DN5" s="31">
        <f>DJ5*DL5</f>
        <v>36000</v>
      </c>
      <c r="DO5" s="31"/>
      <c r="DP5" s="22"/>
      <c r="DQ5" s="23"/>
      <c r="DR5" s="23"/>
      <c r="DS5" s="156"/>
      <c r="DT5" s="156"/>
      <c r="DU5" s="156"/>
      <c r="DV5" s="156"/>
      <c r="DW5" s="156"/>
      <c r="DX5" s="156"/>
      <c r="DY5" s="156"/>
      <c r="DZ5" s="156"/>
    </row>
    <row r="6" spans="1:130" ht="15">
      <c r="E6" s="177"/>
      <c r="F6" s="179"/>
      <c r="G6" s="24" t="s">
        <v>131</v>
      </c>
      <c r="H6" s="24">
        <v>0</v>
      </c>
      <c r="I6" s="28">
        <f>(H6*$B$5)</f>
        <v>0</v>
      </c>
      <c r="J6" s="24">
        <v>1</v>
      </c>
      <c r="K6" s="24">
        <v>1</v>
      </c>
      <c r="L6" s="70" t="str">
        <f>IF(AND(L$3&gt;=$J6,L$3&lt;=($J6+ROUNDUP($I6,0)-1)),$K6,"")</f>
        <v/>
      </c>
      <c r="M6" s="70" t="str">
        <f t="shared" si="0"/>
        <v/>
      </c>
      <c r="N6" s="70" t="str">
        <f t="shared" si="0"/>
        <v/>
      </c>
      <c r="O6" s="70" t="str">
        <f t="shared" si="0"/>
        <v/>
      </c>
      <c r="P6" s="70" t="str">
        <f t="shared" si="0"/>
        <v/>
      </c>
      <c r="Q6" s="70" t="str">
        <f t="shared" si="0"/>
        <v/>
      </c>
      <c r="R6" s="70" t="str">
        <f t="shared" si="0"/>
        <v/>
      </c>
      <c r="S6" s="70" t="str">
        <f t="shared" si="0"/>
        <v/>
      </c>
      <c r="T6" s="70" t="str">
        <f t="shared" si="0"/>
        <v/>
      </c>
      <c r="U6" s="70" t="str">
        <f t="shared" si="0"/>
        <v/>
      </c>
      <c r="V6" s="70" t="str">
        <f t="shared" si="0"/>
        <v/>
      </c>
      <c r="W6" s="70" t="str">
        <f t="shared" si="0"/>
        <v/>
      </c>
      <c r="X6" s="70" t="str">
        <f t="shared" si="0"/>
        <v/>
      </c>
      <c r="Y6" s="70" t="str">
        <f t="shared" si="0"/>
        <v/>
      </c>
      <c r="Z6" s="70" t="str">
        <f t="shared" si="0"/>
        <v/>
      </c>
      <c r="AA6" s="70" t="str">
        <f t="shared" si="0"/>
        <v/>
      </c>
      <c r="AB6" s="70" t="str">
        <f t="shared" si="0"/>
        <v/>
      </c>
      <c r="AC6" s="70" t="str">
        <f t="shared" si="1"/>
        <v/>
      </c>
      <c r="AD6" s="70" t="str">
        <f t="shared" si="1"/>
        <v/>
      </c>
      <c r="AE6" s="70" t="str">
        <f t="shared" si="1"/>
        <v/>
      </c>
      <c r="AF6" s="70" t="str">
        <f t="shared" si="1"/>
        <v/>
      </c>
      <c r="AG6" s="70" t="str">
        <f t="shared" si="1"/>
        <v/>
      </c>
      <c r="AH6" s="70" t="str">
        <f t="shared" si="1"/>
        <v/>
      </c>
      <c r="AI6" s="70" t="str">
        <f t="shared" si="1"/>
        <v/>
      </c>
      <c r="AJ6" s="70" t="str">
        <f t="shared" si="1"/>
        <v/>
      </c>
      <c r="AK6" s="70" t="str">
        <f t="shared" si="1"/>
        <v/>
      </c>
      <c r="AL6" s="70" t="str">
        <f t="shared" si="1"/>
        <v/>
      </c>
      <c r="AM6" s="70" t="str">
        <f t="shared" si="1"/>
        <v/>
      </c>
      <c r="AN6" s="70" t="str">
        <f t="shared" si="1"/>
        <v/>
      </c>
      <c r="AO6" s="70" t="str">
        <f t="shared" si="1"/>
        <v/>
      </c>
      <c r="AP6" s="70" t="str">
        <f t="shared" si="1"/>
        <v/>
      </c>
      <c r="AQ6" s="70" t="str">
        <f t="shared" si="1"/>
        <v/>
      </c>
      <c r="AR6" s="70" t="str">
        <f t="shared" si="1"/>
        <v/>
      </c>
      <c r="AS6" s="70" t="str">
        <f t="shared" si="1"/>
        <v/>
      </c>
      <c r="AT6" s="70" t="str">
        <f t="shared" si="1"/>
        <v/>
      </c>
      <c r="AU6" s="70" t="str">
        <f t="shared" si="1"/>
        <v/>
      </c>
      <c r="AV6" s="70" t="str">
        <f t="shared" si="1"/>
        <v/>
      </c>
      <c r="AW6" s="70" t="str">
        <f t="shared" si="1"/>
        <v/>
      </c>
      <c r="AX6" s="70" t="str">
        <f t="shared" si="1"/>
        <v/>
      </c>
      <c r="AY6" s="70" t="str">
        <f t="shared" si="1"/>
        <v/>
      </c>
      <c r="AZ6" s="70" t="str">
        <f t="shared" si="1"/>
        <v/>
      </c>
      <c r="BA6" s="70" t="str">
        <f t="shared" si="1"/>
        <v/>
      </c>
      <c r="BB6" s="70" t="str">
        <f t="shared" si="1"/>
        <v/>
      </c>
      <c r="BC6" s="70" t="str">
        <f t="shared" si="1"/>
        <v/>
      </c>
      <c r="BD6" s="70" t="str">
        <f t="shared" si="1"/>
        <v/>
      </c>
      <c r="BE6" s="70" t="str">
        <f t="shared" si="1"/>
        <v/>
      </c>
      <c r="BF6" s="70" t="str">
        <f t="shared" si="1"/>
        <v/>
      </c>
      <c r="BG6" s="70" t="str">
        <f t="shared" si="1"/>
        <v/>
      </c>
      <c r="BH6" s="70" t="str">
        <f t="shared" si="1"/>
        <v/>
      </c>
      <c r="BI6" s="70" t="str">
        <f t="shared" si="1"/>
        <v/>
      </c>
      <c r="BJ6" s="70" t="str">
        <f t="shared" si="1"/>
        <v/>
      </c>
      <c r="BK6" s="70" t="str">
        <f t="shared" si="1"/>
        <v/>
      </c>
      <c r="BL6" s="70" t="str">
        <f t="shared" si="1"/>
        <v/>
      </c>
      <c r="BM6" s="70" t="str">
        <f t="shared" si="1"/>
        <v/>
      </c>
      <c r="BN6" s="70" t="str">
        <f t="shared" si="1"/>
        <v/>
      </c>
      <c r="BO6" s="70" t="str">
        <f t="shared" si="1"/>
        <v/>
      </c>
      <c r="BP6" s="70" t="str">
        <f t="shared" si="1"/>
        <v/>
      </c>
      <c r="BQ6" s="70" t="str">
        <f t="shared" si="1"/>
        <v/>
      </c>
      <c r="BR6" s="70" t="str">
        <f t="shared" si="1"/>
        <v/>
      </c>
      <c r="BS6" s="70" t="str">
        <f t="shared" si="1"/>
        <v/>
      </c>
      <c r="BT6" s="70" t="str">
        <f t="shared" si="1"/>
        <v/>
      </c>
      <c r="BU6" s="70" t="str">
        <f t="shared" si="1"/>
        <v/>
      </c>
      <c r="BV6" s="70" t="str">
        <f t="shared" si="1"/>
        <v/>
      </c>
      <c r="BW6" s="70" t="str">
        <f t="shared" si="1"/>
        <v/>
      </c>
      <c r="BX6" s="70" t="str">
        <f t="shared" si="1"/>
        <v/>
      </c>
      <c r="BY6" s="70" t="str">
        <f t="shared" si="1"/>
        <v/>
      </c>
      <c r="BZ6" s="70" t="str">
        <f t="shared" si="1"/>
        <v/>
      </c>
      <c r="CA6" s="70" t="str">
        <f t="shared" si="1"/>
        <v/>
      </c>
      <c r="CB6" s="70" t="str">
        <f t="shared" si="1"/>
        <v/>
      </c>
      <c r="CC6" s="70" t="str">
        <f t="shared" ref="CC6:DG8" si="2">IF(AND(CC$3&gt;=$J6,CC$3&lt;=($J6+ROUNDUP($I6,0)-1)),$K6,"")</f>
        <v/>
      </c>
      <c r="CD6" s="70" t="str">
        <f t="shared" si="2"/>
        <v/>
      </c>
      <c r="CE6" s="70" t="str">
        <f t="shared" si="2"/>
        <v/>
      </c>
      <c r="CF6" s="70" t="str">
        <f t="shared" si="2"/>
        <v/>
      </c>
      <c r="CG6" s="70" t="str">
        <f t="shared" si="2"/>
        <v/>
      </c>
      <c r="CH6" s="70" t="str">
        <f t="shared" si="2"/>
        <v/>
      </c>
      <c r="CI6" s="70" t="str">
        <f t="shared" si="2"/>
        <v/>
      </c>
      <c r="CJ6" s="70" t="str">
        <f t="shared" si="2"/>
        <v/>
      </c>
      <c r="CK6" s="70" t="str">
        <f t="shared" si="2"/>
        <v/>
      </c>
      <c r="CL6" s="70" t="str">
        <f t="shared" si="2"/>
        <v/>
      </c>
      <c r="CM6" s="70" t="str">
        <f t="shared" si="2"/>
        <v/>
      </c>
      <c r="CN6" s="70" t="str">
        <f t="shared" si="2"/>
        <v/>
      </c>
      <c r="CO6" s="70" t="str">
        <f t="shared" si="2"/>
        <v/>
      </c>
      <c r="CP6" s="70" t="str">
        <f t="shared" si="2"/>
        <v/>
      </c>
      <c r="CQ6" s="70" t="str">
        <f t="shared" si="2"/>
        <v/>
      </c>
      <c r="CR6" s="70" t="str">
        <f t="shared" si="2"/>
        <v/>
      </c>
      <c r="CS6" s="70" t="str">
        <f t="shared" si="2"/>
        <v/>
      </c>
      <c r="CT6" s="70" t="str">
        <f t="shared" si="2"/>
        <v/>
      </c>
      <c r="CU6" s="70" t="str">
        <f t="shared" si="2"/>
        <v/>
      </c>
      <c r="CV6" s="70" t="str">
        <f t="shared" si="2"/>
        <v/>
      </c>
      <c r="CW6" s="70" t="str">
        <f t="shared" si="2"/>
        <v/>
      </c>
      <c r="CX6" s="70" t="str">
        <f t="shared" si="2"/>
        <v/>
      </c>
      <c r="CY6" s="70" t="str">
        <f t="shared" si="2"/>
        <v/>
      </c>
      <c r="CZ6" s="70" t="str">
        <f t="shared" si="2"/>
        <v/>
      </c>
      <c r="DA6" s="70" t="str">
        <f t="shared" si="2"/>
        <v/>
      </c>
      <c r="DB6" s="70" t="str">
        <f t="shared" si="2"/>
        <v/>
      </c>
      <c r="DC6" s="70" t="str">
        <f t="shared" si="2"/>
        <v/>
      </c>
      <c r="DD6" s="70" t="str">
        <f t="shared" si="2"/>
        <v/>
      </c>
      <c r="DE6" s="70" t="str">
        <f t="shared" si="2"/>
        <v/>
      </c>
      <c r="DF6" s="70" t="str">
        <f t="shared" si="2"/>
        <v/>
      </c>
      <c r="DG6" s="70" t="str">
        <f t="shared" si="2"/>
        <v/>
      </c>
      <c r="DH6" s="32"/>
      <c r="DI6" s="32">
        <f>SUM(L6:DG6)</f>
        <v>0</v>
      </c>
      <c r="DJ6" s="33"/>
      <c r="DK6" s="33">
        <f>DI6*B$10</f>
        <v>0</v>
      </c>
      <c r="DL6" s="80"/>
      <c r="DM6" s="80">
        <v>58</v>
      </c>
      <c r="DN6" s="35"/>
      <c r="DO6" s="50">
        <f>DK6*DM6</f>
        <v>0</v>
      </c>
      <c r="DP6" s="22"/>
      <c r="DQ6" s="23"/>
      <c r="DR6" s="23"/>
      <c r="DS6" s="156"/>
      <c r="DT6" s="156"/>
      <c r="DU6" s="156"/>
      <c r="DV6" s="156"/>
      <c r="DW6" s="156"/>
      <c r="DX6" s="156"/>
      <c r="DY6" s="156"/>
      <c r="DZ6" s="156"/>
    </row>
    <row r="7" spans="1:130" ht="15" customHeight="1">
      <c r="A7" s="62" t="s">
        <v>62</v>
      </c>
      <c r="B7" s="62" t="s">
        <v>142</v>
      </c>
      <c r="C7" s="62" t="s">
        <v>143</v>
      </c>
      <c r="E7" s="176" t="s">
        <v>144</v>
      </c>
      <c r="F7" s="178"/>
      <c r="G7" s="28" t="s">
        <v>130</v>
      </c>
      <c r="H7" s="28">
        <v>0</v>
      </c>
      <c r="I7" s="28">
        <f>(H7*$B$5)</f>
        <v>0</v>
      </c>
      <c r="J7" s="28">
        <v>1</v>
      </c>
      <c r="K7" s="28">
        <v>1</v>
      </c>
      <c r="L7" s="70" t="str">
        <f>IF(AND(L$3&gt;=$J7,L$3&lt;=($J7+ROUNDUP($I7,0)-1)),$K7,"")</f>
        <v/>
      </c>
      <c r="M7" s="70" t="str">
        <f t="shared" si="0"/>
        <v/>
      </c>
      <c r="N7" s="70" t="str">
        <f t="shared" si="0"/>
        <v/>
      </c>
      <c r="O7" s="70" t="str">
        <f t="shared" si="0"/>
        <v/>
      </c>
      <c r="P7" s="70" t="str">
        <f t="shared" si="0"/>
        <v/>
      </c>
      <c r="Q7" s="70" t="str">
        <f t="shared" si="0"/>
        <v/>
      </c>
      <c r="R7" s="70" t="str">
        <f t="shared" si="0"/>
        <v/>
      </c>
      <c r="S7" s="70" t="str">
        <f t="shared" si="0"/>
        <v/>
      </c>
      <c r="T7" s="70" t="str">
        <f t="shared" si="0"/>
        <v/>
      </c>
      <c r="U7" s="70" t="str">
        <f t="shared" si="0"/>
        <v/>
      </c>
      <c r="V7" s="70" t="str">
        <f t="shared" si="0"/>
        <v/>
      </c>
      <c r="W7" s="70" t="str">
        <f t="shared" si="0"/>
        <v/>
      </c>
      <c r="X7" s="70" t="str">
        <f t="shared" si="0"/>
        <v/>
      </c>
      <c r="Y7" s="70" t="str">
        <f t="shared" si="0"/>
        <v/>
      </c>
      <c r="Z7" s="70" t="str">
        <f t="shared" si="0"/>
        <v/>
      </c>
      <c r="AA7" s="70" t="str">
        <f t="shared" si="0"/>
        <v/>
      </c>
      <c r="AB7" s="70" t="str">
        <f t="shared" si="0"/>
        <v/>
      </c>
      <c r="AC7" s="70" t="str">
        <f t="shared" si="1"/>
        <v/>
      </c>
      <c r="AD7" s="70" t="str">
        <f t="shared" si="1"/>
        <v/>
      </c>
      <c r="AE7" s="70" t="str">
        <f t="shared" si="1"/>
        <v/>
      </c>
      <c r="AF7" s="70" t="str">
        <f t="shared" si="1"/>
        <v/>
      </c>
      <c r="AG7" s="70" t="str">
        <f t="shared" si="1"/>
        <v/>
      </c>
      <c r="AH7" s="70" t="str">
        <f t="shared" si="1"/>
        <v/>
      </c>
      <c r="AI7" s="70" t="str">
        <f t="shared" si="1"/>
        <v/>
      </c>
      <c r="AJ7" s="70" t="str">
        <f t="shared" si="1"/>
        <v/>
      </c>
      <c r="AK7" s="70" t="str">
        <f t="shared" si="1"/>
        <v/>
      </c>
      <c r="AL7" s="70" t="str">
        <f t="shared" si="1"/>
        <v/>
      </c>
      <c r="AM7" s="70" t="str">
        <f t="shared" ref="AM7:CX8" si="3">IF(AND(AM$3&gt;=$J7,AM$3&lt;=($J7+ROUNDUP($I7,0)-1)),$K7,"")</f>
        <v/>
      </c>
      <c r="AN7" s="70" t="str">
        <f t="shared" si="3"/>
        <v/>
      </c>
      <c r="AO7" s="70" t="str">
        <f t="shared" si="3"/>
        <v/>
      </c>
      <c r="AP7" s="70" t="str">
        <f t="shared" si="3"/>
        <v/>
      </c>
      <c r="AQ7" s="70" t="str">
        <f t="shared" si="3"/>
        <v/>
      </c>
      <c r="AR7" s="70" t="str">
        <f t="shared" si="3"/>
        <v/>
      </c>
      <c r="AS7" s="70" t="str">
        <f t="shared" si="3"/>
        <v/>
      </c>
      <c r="AT7" s="70" t="str">
        <f t="shared" si="3"/>
        <v/>
      </c>
      <c r="AU7" s="70" t="str">
        <f t="shared" si="3"/>
        <v/>
      </c>
      <c r="AV7" s="70" t="str">
        <f t="shared" si="3"/>
        <v/>
      </c>
      <c r="AW7" s="70" t="str">
        <f t="shared" si="3"/>
        <v/>
      </c>
      <c r="AX7" s="70" t="str">
        <f t="shared" si="3"/>
        <v/>
      </c>
      <c r="AY7" s="70" t="str">
        <f t="shared" si="3"/>
        <v/>
      </c>
      <c r="AZ7" s="70" t="str">
        <f t="shared" si="3"/>
        <v/>
      </c>
      <c r="BA7" s="70" t="str">
        <f t="shared" si="3"/>
        <v/>
      </c>
      <c r="BB7" s="70" t="str">
        <f t="shared" si="3"/>
        <v/>
      </c>
      <c r="BC7" s="70" t="str">
        <f t="shared" si="3"/>
        <v/>
      </c>
      <c r="BD7" s="70" t="str">
        <f t="shared" si="3"/>
        <v/>
      </c>
      <c r="BE7" s="70" t="str">
        <f t="shared" si="3"/>
        <v/>
      </c>
      <c r="BF7" s="70" t="str">
        <f t="shared" si="3"/>
        <v/>
      </c>
      <c r="BG7" s="70" t="str">
        <f t="shared" si="3"/>
        <v/>
      </c>
      <c r="BH7" s="70" t="str">
        <f t="shared" si="3"/>
        <v/>
      </c>
      <c r="BI7" s="70" t="str">
        <f t="shared" si="3"/>
        <v/>
      </c>
      <c r="BJ7" s="70" t="str">
        <f t="shared" si="3"/>
        <v/>
      </c>
      <c r="BK7" s="70" t="str">
        <f t="shared" si="3"/>
        <v/>
      </c>
      <c r="BL7" s="70" t="str">
        <f t="shared" si="3"/>
        <v/>
      </c>
      <c r="BM7" s="70" t="str">
        <f t="shared" si="3"/>
        <v/>
      </c>
      <c r="BN7" s="70" t="str">
        <f t="shared" si="3"/>
        <v/>
      </c>
      <c r="BO7" s="70" t="str">
        <f t="shared" si="3"/>
        <v/>
      </c>
      <c r="BP7" s="70" t="str">
        <f t="shared" si="3"/>
        <v/>
      </c>
      <c r="BQ7" s="70" t="str">
        <f t="shared" si="3"/>
        <v/>
      </c>
      <c r="BR7" s="70" t="str">
        <f t="shared" si="3"/>
        <v/>
      </c>
      <c r="BS7" s="70" t="str">
        <f t="shared" si="3"/>
        <v/>
      </c>
      <c r="BT7" s="70" t="str">
        <f t="shared" si="3"/>
        <v/>
      </c>
      <c r="BU7" s="70" t="str">
        <f t="shared" si="3"/>
        <v/>
      </c>
      <c r="BV7" s="70" t="str">
        <f t="shared" si="3"/>
        <v/>
      </c>
      <c r="BW7" s="70" t="str">
        <f t="shared" si="3"/>
        <v/>
      </c>
      <c r="BX7" s="70" t="str">
        <f t="shared" si="3"/>
        <v/>
      </c>
      <c r="BY7" s="70" t="str">
        <f t="shared" si="3"/>
        <v/>
      </c>
      <c r="BZ7" s="70" t="str">
        <f t="shared" si="3"/>
        <v/>
      </c>
      <c r="CA7" s="70" t="str">
        <f t="shared" si="3"/>
        <v/>
      </c>
      <c r="CB7" s="70" t="str">
        <f t="shared" si="3"/>
        <v/>
      </c>
      <c r="CC7" s="70" t="str">
        <f t="shared" si="3"/>
        <v/>
      </c>
      <c r="CD7" s="70" t="str">
        <f t="shared" si="3"/>
        <v/>
      </c>
      <c r="CE7" s="70" t="str">
        <f t="shared" si="3"/>
        <v/>
      </c>
      <c r="CF7" s="70" t="str">
        <f t="shared" si="3"/>
        <v/>
      </c>
      <c r="CG7" s="70" t="str">
        <f t="shared" si="3"/>
        <v/>
      </c>
      <c r="CH7" s="70" t="str">
        <f t="shared" si="3"/>
        <v/>
      </c>
      <c r="CI7" s="70" t="str">
        <f t="shared" si="3"/>
        <v/>
      </c>
      <c r="CJ7" s="70" t="str">
        <f t="shared" si="3"/>
        <v/>
      </c>
      <c r="CK7" s="70" t="str">
        <f t="shared" si="3"/>
        <v/>
      </c>
      <c r="CL7" s="70" t="str">
        <f t="shared" si="3"/>
        <v/>
      </c>
      <c r="CM7" s="70" t="str">
        <f t="shared" si="3"/>
        <v/>
      </c>
      <c r="CN7" s="70" t="str">
        <f t="shared" si="3"/>
        <v/>
      </c>
      <c r="CO7" s="70" t="str">
        <f t="shared" si="3"/>
        <v/>
      </c>
      <c r="CP7" s="70" t="str">
        <f t="shared" si="3"/>
        <v/>
      </c>
      <c r="CQ7" s="70" t="str">
        <f t="shared" si="3"/>
        <v/>
      </c>
      <c r="CR7" s="70" t="str">
        <f t="shared" si="3"/>
        <v/>
      </c>
      <c r="CS7" s="70" t="str">
        <f t="shared" si="3"/>
        <v/>
      </c>
      <c r="CT7" s="70" t="str">
        <f t="shared" si="3"/>
        <v/>
      </c>
      <c r="CU7" s="70" t="str">
        <f t="shared" si="3"/>
        <v/>
      </c>
      <c r="CV7" s="70" t="str">
        <f t="shared" si="3"/>
        <v/>
      </c>
      <c r="CW7" s="70" t="str">
        <f t="shared" si="3"/>
        <v/>
      </c>
      <c r="CX7" s="70" t="str">
        <f t="shared" si="3"/>
        <v/>
      </c>
      <c r="CY7" s="70" t="str">
        <f t="shared" si="2"/>
        <v/>
      </c>
      <c r="CZ7" s="70" t="str">
        <f t="shared" si="2"/>
        <v/>
      </c>
      <c r="DA7" s="70" t="str">
        <f t="shared" si="2"/>
        <v/>
      </c>
      <c r="DB7" s="70" t="str">
        <f t="shared" si="2"/>
        <v/>
      </c>
      <c r="DC7" s="70" t="str">
        <f t="shared" si="2"/>
        <v/>
      </c>
      <c r="DD7" s="70" t="str">
        <f t="shared" si="2"/>
        <v/>
      </c>
      <c r="DE7" s="70" t="str">
        <f t="shared" si="2"/>
        <v/>
      </c>
      <c r="DF7" s="70" t="str">
        <f t="shared" si="2"/>
        <v/>
      </c>
      <c r="DG7" s="70" t="str">
        <f t="shared" si="2"/>
        <v/>
      </c>
      <c r="DH7" s="29">
        <f>SUM(L7:DG7)</f>
        <v>0</v>
      </c>
      <c r="DI7" s="29"/>
      <c r="DJ7" s="29">
        <f>DH7*B$10</f>
        <v>0</v>
      </c>
      <c r="DK7" s="29"/>
      <c r="DL7" s="79">
        <v>180</v>
      </c>
      <c r="DM7" s="79"/>
      <c r="DN7" s="31">
        <f>DJ7*DL7</f>
        <v>0</v>
      </c>
      <c r="DO7" s="31"/>
      <c r="DP7" s="156"/>
      <c r="DQ7" s="156"/>
      <c r="DR7" s="156"/>
      <c r="DS7" s="156"/>
      <c r="DT7" s="156"/>
      <c r="DU7" s="156"/>
      <c r="DV7" s="156"/>
      <c r="DW7" s="156"/>
      <c r="DX7" s="156"/>
      <c r="DY7" s="156"/>
      <c r="DZ7" s="156"/>
    </row>
    <row r="8" spans="1:130" ht="15" customHeight="1">
      <c r="A8" s="63" t="s">
        <v>145</v>
      </c>
      <c r="B8" s="59" t="str">
        <f>CalculatorInput!C11</f>
        <v>Yes</v>
      </c>
      <c r="C8" s="59">
        <f>IF(B8="Yes", 1,0)</f>
        <v>1</v>
      </c>
      <c r="E8" s="177"/>
      <c r="F8" s="179"/>
      <c r="G8" s="24" t="s">
        <v>131</v>
      </c>
      <c r="H8" s="28">
        <v>1</v>
      </c>
      <c r="I8" s="28">
        <f>(H8*$B$5)</f>
        <v>5</v>
      </c>
      <c r="J8" s="28">
        <v>1</v>
      </c>
      <c r="K8" s="24">
        <v>1</v>
      </c>
      <c r="L8" s="70">
        <f>IF(AND(L$3&gt;=$J8,L$3&lt;=($J8+ROUNDUP($I8,0)-1)),$K8,"")</f>
        <v>1</v>
      </c>
      <c r="M8" s="70">
        <f t="shared" si="0"/>
        <v>1</v>
      </c>
      <c r="N8" s="70">
        <f t="shared" si="0"/>
        <v>1</v>
      </c>
      <c r="O8" s="70">
        <f t="shared" si="0"/>
        <v>1</v>
      </c>
      <c r="P8" s="70">
        <f t="shared" si="0"/>
        <v>1</v>
      </c>
      <c r="Q8" s="70" t="str">
        <f t="shared" si="0"/>
        <v/>
      </c>
      <c r="R8" s="70" t="str">
        <f t="shared" si="0"/>
        <v/>
      </c>
      <c r="S8" s="70" t="str">
        <f t="shared" si="0"/>
        <v/>
      </c>
      <c r="T8" s="70" t="str">
        <f t="shared" si="0"/>
        <v/>
      </c>
      <c r="U8" s="70" t="str">
        <f t="shared" si="0"/>
        <v/>
      </c>
      <c r="V8" s="70" t="str">
        <f t="shared" si="0"/>
        <v/>
      </c>
      <c r="W8" s="70" t="str">
        <f t="shared" si="0"/>
        <v/>
      </c>
      <c r="X8" s="70" t="str">
        <f t="shared" si="0"/>
        <v/>
      </c>
      <c r="Y8" s="70" t="str">
        <f t="shared" si="0"/>
        <v/>
      </c>
      <c r="Z8" s="70" t="str">
        <f t="shared" si="0"/>
        <v/>
      </c>
      <c r="AA8" s="70" t="str">
        <f t="shared" si="0"/>
        <v/>
      </c>
      <c r="AB8" s="70" t="str">
        <f t="shared" si="0"/>
        <v/>
      </c>
      <c r="AC8" s="70" t="str">
        <f t="shared" si="1"/>
        <v/>
      </c>
      <c r="AD8" s="70" t="str">
        <f t="shared" si="1"/>
        <v/>
      </c>
      <c r="AE8" s="70" t="str">
        <f t="shared" si="1"/>
        <v/>
      </c>
      <c r="AF8" s="70" t="str">
        <f t="shared" si="1"/>
        <v/>
      </c>
      <c r="AG8" s="70" t="str">
        <f t="shared" si="1"/>
        <v/>
      </c>
      <c r="AH8" s="70" t="str">
        <f t="shared" si="1"/>
        <v/>
      </c>
      <c r="AI8" s="70" t="str">
        <f t="shared" si="1"/>
        <v/>
      </c>
      <c r="AJ8" s="70" t="str">
        <f t="shared" si="1"/>
        <v/>
      </c>
      <c r="AK8" s="70" t="str">
        <f t="shared" si="1"/>
        <v/>
      </c>
      <c r="AL8" s="70" t="str">
        <f t="shared" si="1"/>
        <v/>
      </c>
      <c r="AM8" s="70" t="str">
        <f t="shared" si="3"/>
        <v/>
      </c>
      <c r="AN8" s="70" t="str">
        <f t="shared" si="3"/>
        <v/>
      </c>
      <c r="AO8" s="70" t="str">
        <f t="shared" si="3"/>
        <v/>
      </c>
      <c r="AP8" s="70" t="str">
        <f t="shared" si="3"/>
        <v/>
      </c>
      <c r="AQ8" s="70" t="str">
        <f t="shared" si="3"/>
        <v/>
      </c>
      <c r="AR8" s="70" t="str">
        <f t="shared" si="3"/>
        <v/>
      </c>
      <c r="AS8" s="70" t="str">
        <f t="shared" si="3"/>
        <v/>
      </c>
      <c r="AT8" s="70" t="str">
        <f t="shared" si="3"/>
        <v/>
      </c>
      <c r="AU8" s="70" t="str">
        <f t="shared" si="3"/>
        <v/>
      </c>
      <c r="AV8" s="70" t="str">
        <f t="shared" si="3"/>
        <v/>
      </c>
      <c r="AW8" s="70" t="str">
        <f t="shared" si="3"/>
        <v/>
      </c>
      <c r="AX8" s="70" t="str">
        <f t="shared" si="3"/>
        <v/>
      </c>
      <c r="AY8" s="70" t="str">
        <f t="shared" si="3"/>
        <v/>
      </c>
      <c r="AZ8" s="70" t="str">
        <f t="shared" si="3"/>
        <v/>
      </c>
      <c r="BA8" s="70" t="str">
        <f t="shared" si="3"/>
        <v/>
      </c>
      <c r="BB8" s="70" t="str">
        <f t="shared" si="3"/>
        <v/>
      </c>
      <c r="BC8" s="70" t="str">
        <f t="shared" si="3"/>
        <v/>
      </c>
      <c r="BD8" s="70" t="str">
        <f t="shared" si="3"/>
        <v/>
      </c>
      <c r="BE8" s="70" t="str">
        <f t="shared" si="3"/>
        <v/>
      </c>
      <c r="BF8" s="70" t="str">
        <f t="shared" si="3"/>
        <v/>
      </c>
      <c r="BG8" s="70" t="str">
        <f t="shared" si="3"/>
        <v/>
      </c>
      <c r="BH8" s="70" t="str">
        <f t="shared" si="3"/>
        <v/>
      </c>
      <c r="BI8" s="70" t="str">
        <f t="shared" si="3"/>
        <v/>
      </c>
      <c r="BJ8" s="70" t="str">
        <f t="shared" si="3"/>
        <v/>
      </c>
      <c r="BK8" s="70" t="str">
        <f t="shared" si="3"/>
        <v/>
      </c>
      <c r="BL8" s="70" t="str">
        <f t="shared" si="3"/>
        <v/>
      </c>
      <c r="BM8" s="70" t="str">
        <f t="shared" si="3"/>
        <v/>
      </c>
      <c r="BN8" s="70" t="str">
        <f t="shared" si="3"/>
        <v/>
      </c>
      <c r="BO8" s="70" t="str">
        <f t="shared" si="3"/>
        <v/>
      </c>
      <c r="BP8" s="70" t="str">
        <f t="shared" si="3"/>
        <v/>
      </c>
      <c r="BQ8" s="70" t="str">
        <f t="shared" si="3"/>
        <v/>
      </c>
      <c r="BR8" s="70" t="str">
        <f t="shared" si="3"/>
        <v/>
      </c>
      <c r="BS8" s="70" t="str">
        <f t="shared" si="3"/>
        <v/>
      </c>
      <c r="BT8" s="70" t="str">
        <f t="shared" si="3"/>
        <v/>
      </c>
      <c r="BU8" s="70" t="str">
        <f t="shared" si="3"/>
        <v/>
      </c>
      <c r="BV8" s="70" t="str">
        <f t="shared" si="3"/>
        <v/>
      </c>
      <c r="BW8" s="70" t="str">
        <f t="shared" si="3"/>
        <v/>
      </c>
      <c r="BX8" s="70" t="str">
        <f t="shared" si="3"/>
        <v/>
      </c>
      <c r="BY8" s="70" t="str">
        <f t="shared" si="3"/>
        <v/>
      </c>
      <c r="BZ8" s="70" t="str">
        <f t="shared" si="3"/>
        <v/>
      </c>
      <c r="CA8" s="70" t="str">
        <f t="shared" si="3"/>
        <v/>
      </c>
      <c r="CB8" s="70" t="str">
        <f t="shared" si="3"/>
        <v/>
      </c>
      <c r="CC8" s="70" t="str">
        <f t="shared" si="3"/>
        <v/>
      </c>
      <c r="CD8" s="70" t="str">
        <f t="shared" si="3"/>
        <v/>
      </c>
      <c r="CE8" s="70" t="str">
        <f t="shared" si="3"/>
        <v/>
      </c>
      <c r="CF8" s="70" t="str">
        <f t="shared" si="3"/>
        <v/>
      </c>
      <c r="CG8" s="70" t="str">
        <f t="shared" si="3"/>
        <v/>
      </c>
      <c r="CH8" s="70" t="str">
        <f t="shared" si="3"/>
        <v/>
      </c>
      <c r="CI8" s="70" t="str">
        <f t="shared" si="3"/>
        <v/>
      </c>
      <c r="CJ8" s="70" t="str">
        <f t="shared" si="3"/>
        <v/>
      </c>
      <c r="CK8" s="70" t="str">
        <f t="shared" si="3"/>
        <v/>
      </c>
      <c r="CL8" s="70" t="str">
        <f t="shared" si="3"/>
        <v/>
      </c>
      <c r="CM8" s="70" t="str">
        <f t="shared" si="3"/>
        <v/>
      </c>
      <c r="CN8" s="70" t="str">
        <f t="shared" si="3"/>
        <v/>
      </c>
      <c r="CO8" s="70" t="str">
        <f t="shared" si="3"/>
        <v/>
      </c>
      <c r="CP8" s="70" t="str">
        <f t="shared" si="3"/>
        <v/>
      </c>
      <c r="CQ8" s="70" t="str">
        <f t="shared" si="3"/>
        <v/>
      </c>
      <c r="CR8" s="70" t="str">
        <f t="shared" si="3"/>
        <v/>
      </c>
      <c r="CS8" s="70" t="str">
        <f t="shared" si="3"/>
        <v/>
      </c>
      <c r="CT8" s="70" t="str">
        <f t="shared" si="3"/>
        <v/>
      </c>
      <c r="CU8" s="70" t="str">
        <f t="shared" si="3"/>
        <v/>
      </c>
      <c r="CV8" s="70" t="str">
        <f t="shared" si="3"/>
        <v/>
      </c>
      <c r="CW8" s="70" t="str">
        <f t="shared" si="3"/>
        <v/>
      </c>
      <c r="CX8" s="70" t="str">
        <f t="shared" si="3"/>
        <v/>
      </c>
      <c r="CY8" s="70" t="str">
        <f t="shared" si="2"/>
        <v/>
      </c>
      <c r="CZ8" s="70" t="str">
        <f t="shared" si="2"/>
        <v/>
      </c>
      <c r="DA8" s="70" t="str">
        <f t="shared" si="2"/>
        <v/>
      </c>
      <c r="DB8" s="70" t="str">
        <f t="shared" si="2"/>
        <v/>
      </c>
      <c r="DC8" s="70" t="str">
        <f t="shared" si="2"/>
        <v/>
      </c>
      <c r="DD8" s="70" t="str">
        <f t="shared" si="2"/>
        <v/>
      </c>
      <c r="DE8" s="70" t="str">
        <f t="shared" si="2"/>
        <v/>
      </c>
      <c r="DF8" s="70" t="str">
        <f t="shared" si="2"/>
        <v/>
      </c>
      <c r="DG8" s="70" t="str">
        <f t="shared" si="2"/>
        <v/>
      </c>
      <c r="DH8" s="32"/>
      <c r="DI8" s="32">
        <f>SUM(L8:DG8)</f>
        <v>5</v>
      </c>
      <c r="DJ8" s="33"/>
      <c r="DK8" s="33">
        <f>DI8*B$10</f>
        <v>200</v>
      </c>
      <c r="DL8" s="80"/>
      <c r="DM8" s="80">
        <v>58</v>
      </c>
      <c r="DN8" s="35"/>
      <c r="DO8" s="50">
        <f>DK8*DM8</f>
        <v>11600</v>
      </c>
    </row>
    <row r="9" spans="1:130" ht="15">
      <c r="A9" s="63" t="s">
        <v>35</v>
      </c>
      <c r="B9" s="60" t="str">
        <f>CalculatorInput!C12</f>
        <v>Simple</v>
      </c>
      <c r="C9" s="59">
        <f>IF(B9="Simple",1,IF(B9="Medium",1.1,IF(B9="Complex",1.2,1.3)))</f>
        <v>1</v>
      </c>
      <c r="E9" s="47" t="s">
        <v>146</v>
      </c>
      <c r="F9" s="49"/>
      <c r="G9" s="49"/>
      <c r="H9" s="49"/>
      <c r="I9" s="49"/>
      <c r="J9" s="49"/>
      <c r="K9" s="49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38"/>
      <c r="DI9" s="38"/>
      <c r="DJ9" s="38"/>
      <c r="DK9" s="38"/>
      <c r="DL9" s="39"/>
      <c r="DM9" s="39"/>
      <c r="DN9" s="38"/>
      <c r="DO9" s="38"/>
    </row>
    <row r="10" spans="1:130" ht="15" customHeight="1">
      <c r="A10" s="64" t="s">
        <v>147</v>
      </c>
      <c r="B10" s="46">
        <v>40</v>
      </c>
      <c r="C10" s="61">
        <f>B10</f>
        <v>40</v>
      </c>
      <c r="E10" s="184" t="s">
        <v>148</v>
      </c>
      <c r="F10" s="187"/>
      <c r="G10" s="106" t="s">
        <v>130</v>
      </c>
      <c r="H10" s="106">
        <v>0</v>
      </c>
      <c r="I10" s="106">
        <f t="shared" ref="I10:I27" si="4">(H10*$B$5)</f>
        <v>0</v>
      </c>
      <c r="J10" s="106">
        <v>1</v>
      </c>
      <c r="K10" s="106">
        <v>1</v>
      </c>
      <c r="L10" s="70" t="str">
        <f>IF(AND(L$3&gt;=$J10,L$3&lt;=($J10+ROUNDUP($I10,0)-1)),$K10,"")</f>
        <v/>
      </c>
      <c r="M10" s="70" t="str">
        <f t="shared" ref="M10:AL14" si="5">IF(AND(M$3&gt;=$J10,M$3&lt;=($J10+ROUNDUP($I10,0)-1)),$K10,"")</f>
        <v/>
      </c>
      <c r="N10" s="70" t="str">
        <f t="shared" si="5"/>
        <v/>
      </c>
      <c r="O10" s="70" t="str">
        <f t="shared" si="5"/>
        <v/>
      </c>
      <c r="P10" s="70" t="str">
        <f t="shared" si="5"/>
        <v/>
      </c>
      <c r="Q10" s="70" t="str">
        <f t="shared" si="5"/>
        <v/>
      </c>
      <c r="R10" s="70" t="str">
        <f t="shared" si="5"/>
        <v/>
      </c>
      <c r="S10" s="70" t="str">
        <f t="shared" si="5"/>
        <v/>
      </c>
      <c r="T10" s="70" t="str">
        <f t="shared" si="5"/>
        <v/>
      </c>
      <c r="U10" s="70" t="str">
        <f t="shared" si="5"/>
        <v/>
      </c>
      <c r="V10" s="70" t="str">
        <f t="shared" si="5"/>
        <v/>
      </c>
      <c r="W10" s="70" t="str">
        <f t="shared" si="5"/>
        <v/>
      </c>
      <c r="X10" s="70" t="str">
        <f t="shared" si="5"/>
        <v/>
      </c>
      <c r="Y10" s="70" t="str">
        <f t="shared" si="5"/>
        <v/>
      </c>
      <c r="Z10" s="70" t="str">
        <f t="shared" si="5"/>
        <v/>
      </c>
      <c r="AA10" s="70" t="str">
        <f t="shared" si="5"/>
        <v/>
      </c>
      <c r="AB10" s="70" t="str">
        <f t="shared" si="5"/>
        <v/>
      </c>
      <c r="AC10" s="70" t="str">
        <f t="shared" si="5"/>
        <v/>
      </c>
      <c r="AD10" s="70" t="str">
        <f t="shared" si="5"/>
        <v/>
      </c>
      <c r="AE10" s="70" t="str">
        <f t="shared" si="5"/>
        <v/>
      </c>
      <c r="AF10" s="70" t="str">
        <f t="shared" si="5"/>
        <v/>
      </c>
      <c r="AG10" s="70" t="str">
        <f t="shared" si="5"/>
        <v/>
      </c>
      <c r="AH10" s="70" t="str">
        <f t="shared" si="5"/>
        <v/>
      </c>
      <c r="AI10" s="70" t="str">
        <f t="shared" si="5"/>
        <v/>
      </c>
      <c r="AJ10" s="70" t="str">
        <f t="shared" si="5"/>
        <v/>
      </c>
      <c r="AK10" s="70" t="str">
        <f t="shared" si="5"/>
        <v/>
      </c>
      <c r="AL10" s="70" t="str">
        <f t="shared" si="5"/>
        <v/>
      </c>
      <c r="AM10" s="70" t="str">
        <f t="shared" ref="AM10:CX13" si="6">IF(AND(AM$3&gt;=$J10,AM$3&lt;=($J10+ROUNDUP($I10,0)-1)),$K10,"")</f>
        <v/>
      </c>
      <c r="AN10" s="70" t="str">
        <f t="shared" si="6"/>
        <v/>
      </c>
      <c r="AO10" s="70" t="str">
        <f t="shared" si="6"/>
        <v/>
      </c>
      <c r="AP10" s="70" t="str">
        <f t="shared" si="6"/>
        <v/>
      </c>
      <c r="AQ10" s="70" t="str">
        <f t="shared" si="6"/>
        <v/>
      </c>
      <c r="AR10" s="70" t="str">
        <f t="shared" si="6"/>
        <v/>
      </c>
      <c r="AS10" s="70" t="str">
        <f t="shared" si="6"/>
        <v/>
      </c>
      <c r="AT10" s="70" t="str">
        <f t="shared" si="6"/>
        <v/>
      </c>
      <c r="AU10" s="70" t="str">
        <f t="shared" si="6"/>
        <v/>
      </c>
      <c r="AV10" s="70" t="str">
        <f t="shared" si="6"/>
        <v/>
      </c>
      <c r="AW10" s="70" t="str">
        <f t="shared" si="6"/>
        <v/>
      </c>
      <c r="AX10" s="70" t="str">
        <f t="shared" si="6"/>
        <v/>
      </c>
      <c r="AY10" s="70" t="str">
        <f t="shared" si="6"/>
        <v/>
      </c>
      <c r="AZ10" s="70" t="str">
        <f t="shared" si="6"/>
        <v/>
      </c>
      <c r="BA10" s="70" t="str">
        <f t="shared" si="6"/>
        <v/>
      </c>
      <c r="BB10" s="70" t="str">
        <f t="shared" si="6"/>
        <v/>
      </c>
      <c r="BC10" s="70" t="str">
        <f t="shared" si="6"/>
        <v/>
      </c>
      <c r="BD10" s="70" t="str">
        <f t="shared" si="6"/>
        <v/>
      </c>
      <c r="BE10" s="70" t="str">
        <f t="shared" si="6"/>
        <v/>
      </c>
      <c r="BF10" s="70" t="str">
        <f t="shared" si="6"/>
        <v/>
      </c>
      <c r="BG10" s="70" t="str">
        <f t="shared" si="6"/>
        <v/>
      </c>
      <c r="BH10" s="70" t="str">
        <f t="shared" si="6"/>
        <v/>
      </c>
      <c r="BI10" s="70" t="str">
        <f t="shared" si="6"/>
        <v/>
      </c>
      <c r="BJ10" s="70" t="str">
        <f t="shared" si="6"/>
        <v/>
      </c>
      <c r="BK10" s="70" t="str">
        <f t="shared" si="6"/>
        <v/>
      </c>
      <c r="BL10" s="70" t="str">
        <f t="shared" si="6"/>
        <v/>
      </c>
      <c r="BM10" s="70" t="str">
        <f t="shared" si="6"/>
        <v/>
      </c>
      <c r="BN10" s="70" t="str">
        <f t="shared" si="6"/>
        <v/>
      </c>
      <c r="BO10" s="70" t="str">
        <f t="shared" si="6"/>
        <v/>
      </c>
      <c r="BP10" s="70" t="str">
        <f t="shared" si="6"/>
        <v/>
      </c>
      <c r="BQ10" s="70" t="str">
        <f t="shared" si="6"/>
        <v/>
      </c>
      <c r="BR10" s="70" t="str">
        <f t="shared" si="6"/>
        <v/>
      </c>
      <c r="BS10" s="70" t="str">
        <f t="shared" si="6"/>
        <v/>
      </c>
      <c r="BT10" s="70" t="str">
        <f t="shared" si="6"/>
        <v/>
      </c>
      <c r="BU10" s="70" t="str">
        <f t="shared" si="6"/>
        <v/>
      </c>
      <c r="BV10" s="70" t="str">
        <f t="shared" si="6"/>
        <v/>
      </c>
      <c r="BW10" s="70" t="str">
        <f t="shared" si="6"/>
        <v/>
      </c>
      <c r="BX10" s="70" t="str">
        <f t="shared" si="6"/>
        <v/>
      </c>
      <c r="BY10" s="70" t="str">
        <f t="shared" si="6"/>
        <v/>
      </c>
      <c r="BZ10" s="70" t="str">
        <f t="shared" si="6"/>
        <v/>
      </c>
      <c r="CA10" s="70" t="str">
        <f t="shared" si="6"/>
        <v/>
      </c>
      <c r="CB10" s="70" t="str">
        <f t="shared" si="6"/>
        <v/>
      </c>
      <c r="CC10" s="70" t="str">
        <f t="shared" si="6"/>
        <v/>
      </c>
      <c r="CD10" s="70" t="str">
        <f t="shared" si="6"/>
        <v/>
      </c>
      <c r="CE10" s="70" t="str">
        <f t="shared" si="6"/>
        <v/>
      </c>
      <c r="CF10" s="70" t="str">
        <f t="shared" si="6"/>
        <v/>
      </c>
      <c r="CG10" s="70" t="str">
        <f t="shared" si="6"/>
        <v/>
      </c>
      <c r="CH10" s="70" t="str">
        <f t="shared" si="6"/>
        <v/>
      </c>
      <c r="CI10" s="70" t="str">
        <f t="shared" si="6"/>
        <v/>
      </c>
      <c r="CJ10" s="70" t="str">
        <f t="shared" si="6"/>
        <v/>
      </c>
      <c r="CK10" s="70" t="str">
        <f t="shared" si="6"/>
        <v/>
      </c>
      <c r="CL10" s="70" t="str">
        <f t="shared" si="6"/>
        <v/>
      </c>
      <c r="CM10" s="70" t="str">
        <f t="shared" si="6"/>
        <v/>
      </c>
      <c r="CN10" s="70" t="str">
        <f t="shared" si="6"/>
        <v/>
      </c>
      <c r="CO10" s="70" t="str">
        <f t="shared" si="6"/>
        <v/>
      </c>
      <c r="CP10" s="70" t="str">
        <f t="shared" si="6"/>
        <v/>
      </c>
      <c r="CQ10" s="70" t="str">
        <f t="shared" si="6"/>
        <v/>
      </c>
      <c r="CR10" s="70" t="str">
        <f t="shared" si="6"/>
        <v/>
      </c>
      <c r="CS10" s="70" t="str">
        <f t="shared" si="6"/>
        <v/>
      </c>
      <c r="CT10" s="70" t="str">
        <f t="shared" si="6"/>
        <v/>
      </c>
      <c r="CU10" s="70" t="str">
        <f t="shared" si="6"/>
        <v/>
      </c>
      <c r="CV10" s="70" t="str">
        <f t="shared" si="6"/>
        <v/>
      </c>
      <c r="CW10" s="70" t="str">
        <f t="shared" si="6"/>
        <v/>
      </c>
      <c r="CX10" s="70" t="str">
        <f t="shared" si="6"/>
        <v/>
      </c>
      <c r="CY10" s="70" t="str">
        <f t="shared" ref="CY10:DG12" si="7">IF(AND(CY$3&gt;=$J10,CY$3&lt;=($J10+ROUNDUP($I10,0)-1)),$K10,"")</f>
        <v/>
      </c>
      <c r="CZ10" s="70" t="str">
        <f t="shared" si="7"/>
        <v/>
      </c>
      <c r="DA10" s="70" t="str">
        <f t="shared" si="7"/>
        <v/>
      </c>
      <c r="DB10" s="70" t="str">
        <f t="shared" si="7"/>
        <v/>
      </c>
      <c r="DC10" s="70" t="str">
        <f t="shared" si="7"/>
        <v/>
      </c>
      <c r="DD10" s="70" t="str">
        <f t="shared" si="7"/>
        <v/>
      </c>
      <c r="DE10" s="70" t="str">
        <f t="shared" si="7"/>
        <v/>
      </c>
      <c r="DF10" s="70" t="str">
        <f t="shared" si="7"/>
        <v/>
      </c>
      <c r="DG10" s="70" t="str">
        <f t="shared" si="7"/>
        <v/>
      </c>
      <c r="DH10" s="29">
        <f>SUM(L10:DG10)</f>
        <v>0</v>
      </c>
      <c r="DI10" s="29"/>
      <c r="DJ10" s="29">
        <f>DH10*B$10</f>
        <v>0</v>
      </c>
      <c r="DK10" s="29"/>
      <c r="DL10" s="79">
        <v>196</v>
      </c>
      <c r="DM10" s="79"/>
      <c r="DN10" s="31">
        <f>DJ10*DL10</f>
        <v>0</v>
      </c>
      <c r="DO10" s="31"/>
    </row>
    <row r="11" spans="1:130" ht="15">
      <c r="A11" s="64" t="s">
        <v>149</v>
      </c>
      <c r="B11" s="76">
        <f>CalculatorInput!C6</f>
        <v>45</v>
      </c>
      <c r="C11" s="61">
        <f>B11</f>
        <v>45</v>
      </c>
      <c r="E11" s="185"/>
      <c r="F11" s="188"/>
      <c r="G11" s="106" t="s">
        <v>131</v>
      </c>
      <c r="H11" s="106">
        <v>0</v>
      </c>
      <c r="I11" s="106">
        <f t="shared" si="4"/>
        <v>0</v>
      </c>
      <c r="J11" s="106">
        <v>1</v>
      </c>
      <c r="K11" s="106">
        <v>1</v>
      </c>
      <c r="L11" s="70" t="str">
        <f t="shared" ref="L11:AA27" si="8">IF(AND(L$3&gt;=$J11,L$3&lt;=($J11+ROUNDUP($I11,0)-1)),$K11,"")</f>
        <v/>
      </c>
      <c r="M11" s="70" t="str">
        <f t="shared" si="5"/>
        <v/>
      </c>
      <c r="N11" s="70" t="str">
        <f t="shared" si="5"/>
        <v/>
      </c>
      <c r="O11" s="70" t="str">
        <f t="shared" si="5"/>
        <v/>
      </c>
      <c r="P11" s="70" t="str">
        <f t="shared" si="5"/>
        <v/>
      </c>
      <c r="Q11" s="70" t="str">
        <f t="shared" si="5"/>
        <v/>
      </c>
      <c r="R11" s="70" t="str">
        <f t="shared" si="5"/>
        <v/>
      </c>
      <c r="S11" s="70" t="str">
        <f t="shared" si="5"/>
        <v/>
      </c>
      <c r="T11" s="70" t="str">
        <f t="shared" si="5"/>
        <v/>
      </c>
      <c r="U11" s="70" t="str">
        <f t="shared" si="5"/>
        <v/>
      </c>
      <c r="V11" s="70" t="str">
        <f t="shared" si="5"/>
        <v/>
      </c>
      <c r="W11" s="70" t="str">
        <f t="shared" si="5"/>
        <v/>
      </c>
      <c r="X11" s="70" t="str">
        <f t="shared" si="5"/>
        <v/>
      </c>
      <c r="Y11" s="70" t="str">
        <f t="shared" si="5"/>
        <v/>
      </c>
      <c r="Z11" s="70" t="str">
        <f t="shared" si="5"/>
        <v/>
      </c>
      <c r="AA11" s="70" t="str">
        <f t="shared" si="5"/>
        <v/>
      </c>
      <c r="AB11" s="70" t="str">
        <f t="shared" si="5"/>
        <v/>
      </c>
      <c r="AC11" s="70" t="str">
        <f t="shared" si="5"/>
        <v/>
      </c>
      <c r="AD11" s="70" t="str">
        <f t="shared" si="5"/>
        <v/>
      </c>
      <c r="AE11" s="70" t="str">
        <f t="shared" si="5"/>
        <v/>
      </c>
      <c r="AF11" s="70" t="str">
        <f t="shared" si="5"/>
        <v/>
      </c>
      <c r="AG11" s="70" t="str">
        <f t="shared" si="5"/>
        <v/>
      </c>
      <c r="AH11" s="70" t="str">
        <f t="shared" si="5"/>
        <v/>
      </c>
      <c r="AI11" s="70" t="str">
        <f t="shared" si="5"/>
        <v/>
      </c>
      <c r="AJ11" s="70" t="str">
        <f t="shared" si="5"/>
        <v/>
      </c>
      <c r="AK11" s="70" t="str">
        <f t="shared" si="5"/>
        <v/>
      </c>
      <c r="AL11" s="70" t="str">
        <f t="shared" si="5"/>
        <v/>
      </c>
      <c r="AM11" s="70" t="str">
        <f t="shared" si="6"/>
        <v/>
      </c>
      <c r="AN11" s="70" t="str">
        <f t="shared" si="6"/>
        <v/>
      </c>
      <c r="AO11" s="70" t="str">
        <f t="shared" si="6"/>
        <v/>
      </c>
      <c r="AP11" s="70" t="str">
        <f t="shared" si="6"/>
        <v/>
      </c>
      <c r="AQ11" s="70" t="str">
        <f t="shared" si="6"/>
        <v/>
      </c>
      <c r="AR11" s="70" t="str">
        <f t="shared" si="6"/>
        <v/>
      </c>
      <c r="AS11" s="70" t="str">
        <f t="shared" si="6"/>
        <v/>
      </c>
      <c r="AT11" s="70" t="str">
        <f t="shared" si="6"/>
        <v/>
      </c>
      <c r="AU11" s="70" t="str">
        <f t="shared" si="6"/>
        <v/>
      </c>
      <c r="AV11" s="70" t="str">
        <f t="shared" si="6"/>
        <v/>
      </c>
      <c r="AW11" s="70" t="str">
        <f t="shared" si="6"/>
        <v/>
      </c>
      <c r="AX11" s="70" t="str">
        <f t="shared" si="6"/>
        <v/>
      </c>
      <c r="AY11" s="70" t="str">
        <f t="shared" si="6"/>
        <v/>
      </c>
      <c r="AZ11" s="70" t="str">
        <f t="shared" si="6"/>
        <v/>
      </c>
      <c r="BA11" s="70" t="str">
        <f t="shared" si="6"/>
        <v/>
      </c>
      <c r="BB11" s="70" t="str">
        <f t="shared" si="6"/>
        <v/>
      </c>
      <c r="BC11" s="70" t="str">
        <f t="shared" si="6"/>
        <v/>
      </c>
      <c r="BD11" s="70" t="str">
        <f t="shared" si="6"/>
        <v/>
      </c>
      <c r="BE11" s="70" t="str">
        <f t="shared" si="6"/>
        <v/>
      </c>
      <c r="BF11" s="70" t="str">
        <f t="shared" si="6"/>
        <v/>
      </c>
      <c r="BG11" s="70" t="str">
        <f t="shared" si="6"/>
        <v/>
      </c>
      <c r="BH11" s="70" t="str">
        <f t="shared" si="6"/>
        <v/>
      </c>
      <c r="BI11" s="70" t="str">
        <f t="shared" si="6"/>
        <v/>
      </c>
      <c r="BJ11" s="70" t="str">
        <f t="shared" si="6"/>
        <v/>
      </c>
      <c r="BK11" s="70" t="str">
        <f t="shared" si="6"/>
        <v/>
      </c>
      <c r="BL11" s="70" t="str">
        <f t="shared" si="6"/>
        <v/>
      </c>
      <c r="BM11" s="70" t="str">
        <f t="shared" si="6"/>
        <v/>
      </c>
      <c r="BN11" s="70" t="str">
        <f t="shared" si="6"/>
        <v/>
      </c>
      <c r="BO11" s="70" t="str">
        <f t="shared" si="6"/>
        <v/>
      </c>
      <c r="BP11" s="70" t="str">
        <f t="shared" si="6"/>
        <v/>
      </c>
      <c r="BQ11" s="70" t="str">
        <f t="shared" si="6"/>
        <v/>
      </c>
      <c r="BR11" s="70" t="str">
        <f t="shared" si="6"/>
        <v/>
      </c>
      <c r="BS11" s="70" t="str">
        <f t="shared" si="6"/>
        <v/>
      </c>
      <c r="BT11" s="70" t="str">
        <f t="shared" si="6"/>
        <v/>
      </c>
      <c r="BU11" s="70" t="str">
        <f t="shared" si="6"/>
        <v/>
      </c>
      <c r="BV11" s="70" t="str">
        <f t="shared" si="6"/>
        <v/>
      </c>
      <c r="BW11" s="70" t="str">
        <f t="shared" si="6"/>
        <v/>
      </c>
      <c r="BX11" s="70" t="str">
        <f t="shared" si="6"/>
        <v/>
      </c>
      <c r="BY11" s="70" t="str">
        <f t="shared" si="6"/>
        <v/>
      </c>
      <c r="BZ11" s="70" t="str">
        <f t="shared" si="6"/>
        <v/>
      </c>
      <c r="CA11" s="70" t="str">
        <f t="shared" si="6"/>
        <v/>
      </c>
      <c r="CB11" s="70" t="str">
        <f t="shared" si="6"/>
        <v/>
      </c>
      <c r="CC11" s="70" t="str">
        <f t="shared" si="6"/>
        <v/>
      </c>
      <c r="CD11" s="70" t="str">
        <f t="shared" si="6"/>
        <v/>
      </c>
      <c r="CE11" s="70" t="str">
        <f t="shared" si="6"/>
        <v/>
      </c>
      <c r="CF11" s="70" t="str">
        <f t="shared" si="6"/>
        <v/>
      </c>
      <c r="CG11" s="70" t="str">
        <f t="shared" si="6"/>
        <v/>
      </c>
      <c r="CH11" s="70" t="str">
        <f t="shared" si="6"/>
        <v/>
      </c>
      <c r="CI11" s="70" t="str">
        <f t="shared" si="6"/>
        <v/>
      </c>
      <c r="CJ11" s="70" t="str">
        <f t="shared" si="6"/>
        <v/>
      </c>
      <c r="CK11" s="70" t="str">
        <f t="shared" si="6"/>
        <v/>
      </c>
      <c r="CL11" s="70" t="str">
        <f t="shared" si="6"/>
        <v/>
      </c>
      <c r="CM11" s="70" t="str">
        <f t="shared" si="6"/>
        <v/>
      </c>
      <c r="CN11" s="70" t="str">
        <f t="shared" si="6"/>
        <v/>
      </c>
      <c r="CO11" s="70" t="str">
        <f t="shared" si="6"/>
        <v/>
      </c>
      <c r="CP11" s="70" t="str">
        <f t="shared" si="6"/>
        <v/>
      </c>
      <c r="CQ11" s="70" t="str">
        <f t="shared" si="6"/>
        <v/>
      </c>
      <c r="CR11" s="70" t="str">
        <f t="shared" si="6"/>
        <v/>
      </c>
      <c r="CS11" s="70" t="str">
        <f t="shared" si="6"/>
        <v/>
      </c>
      <c r="CT11" s="70" t="str">
        <f t="shared" si="6"/>
        <v/>
      </c>
      <c r="CU11" s="70" t="str">
        <f t="shared" si="6"/>
        <v/>
      </c>
      <c r="CV11" s="70" t="str">
        <f t="shared" si="6"/>
        <v/>
      </c>
      <c r="CW11" s="70" t="str">
        <f t="shared" si="6"/>
        <v/>
      </c>
      <c r="CX11" s="70" t="str">
        <f t="shared" si="6"/>
        <v/>
      </c>
      <c r="CY11" s="70" t="str">
        <f t="shared" si="7"/>
        <v/>
      </c>
      <c r="CZ11" s="70" t="str">
        <f t="shared" si="7"/>
        <v/>
      </c>
      <c r="DA11" s="70" t="str">
        <f t="shared" si="7"/>
        <v/>
      </c>
      <c r="DB11" s="70" t="str">
        <f t="shared" si="7"/>
        <v/>
      </c>
      <c r="DC11" s="70" t="str">
        <f t="shared" si="7"/>
        <v/>
      </c>
      <c r="DD11" s="70" t="str">
        <f t="shared" si="7"/>
        <v/>
      </c>
      <c r="DE11" s="70" t="str">
        <f t="shared" si="7"/>
        <v/>
      </c>
      <c r="DF11" s="70" t="str">
        <f t="shared" si="7"/>
        <v/>
      </c>
      <c r="DG11" s="70" t="str">
        <f t="shared" si="7"/>
        <v/>
      </c>
      <c r="DH11" s="32"/>
      <c r="DI11" s="32">
        <f>SUM(L11:DG11)</f>
        <v>0</v>
      </c>
      <c r="DJ11" s="32"/>
      <c r="DK11" s="33">
        <f>DI11*B$10</f>
        <v>0</v>
      </c>
      <c r="DL11" s="81"/>
      <c r="DM11" s="80">
        <v>114</v>
      </c>
      <c r="DN11" s="35"/>
      <c r="DO11" s="50">
        <f>DK11*DM11</f>
        <v>0</v>
      </c>
    </row>
    <row r="12" spans="1:130" ht="15" customHeight="1">
      <c r="A12" s="63" t="s">
        <v>150</v>
      </c>
      <c r="B12" s="61">
        <f>CalculatorInput!C7</f>
        <v>7</v>
      </c>
      <c r="C12" s="61">
        <f>B12</f>
        <v>7</v>
      </c>
      <c r="E12" s="176" t="s">
        <v>151</v>
      </c>
      <c r="F12" s="178"/>
      <c r="G12" s="28" t="s">
        <v>130</v>
      </c>
      <c r="H12" s="24">
        <v>0</v>
      </c>
      <c r="I12" s="28">
        <f t="shared" si="4"/>
        <v>0</v>
      </c>
      <c r="J12" s="24">
        <v>1</v>
      </c>
      <c r="K12" s="24">
        <v>1</v>
      </c>
      <c r="L12" s="70" t="str">
        <f t="shared" si="8"/>
        <v/>
      </c>
      <c r="M12" s="70" t="str">
        <f t="shared" si="5"/>
        <v/>
      </c>
      <c r="N12" s="70" t="str">
        <f t="shared" si="5"/>
        <v/>
      </c>
      <c r="O12" s="70" t="str">
        <f t="shared" si="5"/>
        <v/>
      </c>
      <c r="P12" s="70" t="str">
        <f t="shared" si="5"/>
        <v/>
      </c>
      <c r="Q12" s="70" t="str">
        <f t="shared" si="5"/>
        <v/>
      </c>
      <c r="R12" s="70" t="str">
        <f t="shared" si="5"/>
        <v/>
      </c>
      <c r="S12" s="70" t="str">
        <f t="shared" si="5"/>
        <v/>
      </c>
      <c r="T12" s="70" t="str">
        <f t="shared" si="5"/>
        <v/>
      </c>
      <c r="U12" s="70" t="str">
        <f t="shared" si="5"/>
        <v/>
      </c>
      <c r="V12" s="70" t="str">
        <f t="shared" si="5"/>
        <v/>
      </c>
      <c r="W12" s="70" t="str">
        <f t="shared" si="5"/>
        <v/>
      </c>
      <c r="X12" s="70" t="str">
        <f t="shared" si="5"/>
        <v/>
      </c>
      <c r="Y12" s="70" t="str">
        <f t="shared" si="5"/>
        <v/>
      </c>
      <c r="Z12" s="70" t="str">
        <f t="shared" si="5"/>
        <v/>
      </c>
      <c r="AA12" s="70" t="str">
        <f t="shared" si="5"/>
        <v/>
      </c>
      <c r="AB12" s="70" t="str">
        <f t="shared" si="5"/>
        <v/>
      </c>
      <c r="AC12" s="70" t="str">
        <f t="shared" si="5"/>
        <v/>
      </c>
      <c r="AD12" s="70" t="str">
        <f t="shared" si="5"/>
        <v/>
      </c>
      <c r="AE12" s="70" t="str">
        <f t="shared" si="5"/>
        <v/>
      </c>
      <c r="AF12" s="70" t="str">
        <f t="shared" si="5"/>
        <v/>
      </c>
      <c r="AG12" s="70" t="str">
        <f t="shared" si="5"/>
        <v/>
      </c>
      <c r="AH12" s="70" t="str">
        <f t="shared" si="5"/>
        <v/>
      </c>
      <c r="AI12" s="70" t="str">
        <f t="shared" si="5"/>
        <v/>
      </c>
      <c r="AJ12" s="70" t="str">
        <f t="shared" si="5"/>
        <v/>
      </c>
      <c r="AK12" s="70" t="str">
        <f t="shared" si="5"/>
        <v/>
      </c>
      <c r="AL12" s="70" t="str">
        <f t="shared" si="5"/>
        <v/>
      </c>
      <c r="AM12" s="70" t="str">
        <f t="shared" si="6"/>
        <v/>
      </c>
      <c r="AN12" s="70" t="str">
        <f t="shared" si="6"/>
        <v/>
      </c>
      <c r="AO12" s="70" t="str">
        <f t="shared" si="6"/>
        <v/>
      </c>
      <c r="AP12" s="70" t="str">
        <f t="shared" si="6"/>
        <v/>
      </c>
      <c r="AQ12" s="70" t="str">
        <f t="shared" si="6"/>
        <v/>
      </c>
      <c r="AR12" s="70" t="str">
        <f t="shared" si="6"/>
        <v/>
      </c>
      <c r="AS12" s="70" t="str">
        <f t="shared" si="6"/>
        <v/>
      </c>
      <c r="AT12" s="70" t="str">
        <f t="shared" si="6"/>
        <v/>
      </c>
      <c r="AU12" s="70" t="str">
        <f t="shared" si="6"/>
        <v/>
      </c>
      <c r="AV12" s="70" t="str">
        <f t="shared" si="6"/>
        <v/>
      </c>
      <c r="AW12" s="70" t="str">
        <f t="shared" si="6"/>
        <v/>
      </c>
      <c r="AX12" s="70" t="str">
        <f t="shared" si="6"/>
        <v/>
      </c>
      <c r="AY12" s="70" t="str">
        <f t="shared" si="6"/>
        <v/>
      </c>
      <c r="AZ12" s="70" t="str">
        <f t="shared" si="6"/>
        <v/>
      </c>
      <c r="BA12" s="70" t="str">
        <f t="shared" si="6"/>
        <v/>
      </c>
      <c r="BB12" s="70" t="str">
        <f t="shared" si="6"/>
        <v/>
      </c>
      <c r="BC12" s="70" t="str">
        <f t="shared" si="6"/>
        <v/>
      </c>
      <c r="BD12" s="70" t="str">
        <f t="shared" si="6"/>
        <v/>
      </c>
      <c r="BE12" s="70" t="str">
        <f t="shared" si="6"/>
        <v/>
      </c>
      <c r="BF12" s="70" t="str">
        <f t="shared" si="6"/>
        <v/>
      </c>
      <c r="BG12" s="70" t="str">
        <f t="shared" si="6"/>
        <v/>
      </c>
      <c r="BH12" s="70" t="str">
        <f t="shared" si="6"/>
        <v/>
      </c>
      <c r="BI12" s="70" t="str">
        <f t="shared" si="6"/>
        <v/>
      </c>
      <c r="BJ12" s="70" t="str">
        <f t="shared" si="6"/>
        <v/>
      </c>
      <c r="BK12" s="70" t="str">
        <f t="shared" si="6"/>
        <v/>
      </c>
      <c r="BL12" s="70" t="str">
        <f t="shared" si="6"/>
        <v/>
      </c>
      <c r="BM12" s="70" t="str">
        <f t="shared" si="6"/>
        <v/>
      </c>
      <c r="BN12" s="70" t="str">
        <f t="shared" si="6"/>
        <v/>
      </c>
      <c r="BO12" s="70" t="str">
        <f t="shared" si="6"/>
        <v/>
      </c>
      <c r="BP12" s="70" t="str">
        <f t="shared" si="6"/>
        <v/>
      </c>
      <c r="BQ12" s="70" t="str">
        <f t="shared" si="6"/>
        <v/>
      </c>
      <c r="BR12" s="70" t="str">
        <f t="shared" si="6"/>
        <v/>
      </c>
      <c r="BS12" s="70" t="str">
        <f t="shared" si="6"/>
        <v/>
      </c>
      <c r="BT12" s="70" t="str">
        <f t="shared" si="6"/>
        <v/>
      </c>
      <c r="BU12" s="70" t="str">
        <f t="shared" si="6"/>
        <v/>
      </c>
      <c r="BV12" s="70" t="str">
        <f t="shared" si="6"/>
        <v/>
      </c>
      <c r="BW12" s="70" t="str">
        <f t="shared" si="6"/>
        <v/>
      </c>
      <c r="BX12" s="70" t="str">
        <f t="shared" si="6"/>
        <v/>
      </c>
      <c r="BY12" s="70" t="str">
        <f t="shared" si="6"/>
        <v/>
      </c>
      <c r="BZ12" s="70" t="str">
        <f t="shared" si="6"/>
        <v/>
      </c>
      <c r="CA12" s="70" t="str">
        <f t="shared" si="6"/>
        <v/>
      </c>
      <c r="CB12" s="70" t="str">
        <f t="shared" si="6"/>
        <v/>
      </c>
      <c r="CC12" s="70" t="str">
        <f t="shared" si="6"/>
        <v/>
      </c>
      <c r="CD12" s="70" t="str">
        <f t="shared" si="6"/>
        <v/>
      </c>
      <c r="CE12" s="70" t="str">
        <f t="shared" si="6"/>
        <v/>
      </c>
      <c r="CF12" s="70" t="str">
        <f t="shared" si="6"/>
        <v/>
      </c>
      <c r="CG12" s="70" t="str">
        <f t="shared" si="6"/>
        <v/>
      </c>
      <c r="CH12" s="70" t="str">
        <f t="shared" si="6"/>
        <v/>
      </c>
      <c r="CI12" s="70" t="str">
        <f t="shared" si="6"/>
        <v/>
      </c>
      <c r="CJ12" s="70" t="str">
        <f t="shared" si="6"/>
        <v/>
      </c>
      <c r="CK12" s="70" t="str">
        <f t="shared" si="6"/>
        <v/>
      </c>
      <c r="CL12" s="70" t="str">
        <f t="shared" si="6"/>
        <v/>
      </c>
      <c r="CM12" s="70" t="str">
        <f t="shared" si="6"/>
        <v/>
      </c>
      <c r="CN12" s="70" t="str">
        <f t="shared" si="6"/>
        <v/>
      </c>
      <c r="CO12" s="70" t="str">
        <f t="shared" si="6"/>
        <v/>
      </c>
      <c r="CP12" s="70" t="str">
        <f t="shared" si="6"/>
        <v/>
      </c>
      <c r="CQ12" s="70" t="str">
        <f t="shared" si="6"/>
        <v/>
      </c>
      <c r="CR12" s="70" t="str">
        <f t="shared" si="6"/>
        <v/>
      </c>
      <c r="CS12" s="70" t="str">
        <f t="shared" si="6"/>
        <v/>
      </c>
      <c r="CT12" s="70" t="str">
        <f t="shared" si="6"/>
        <v/>
      </c>
      <c r="CU12" s="70" t="str">
        <f t="shared" si="6"/>
        <v/>
      </c>
      <c r="CV12" s="70" t="str">
        <f t="shared" si="6"/>
        <v/>
      </c>
      <c r="CW12" s="70" t="str">
        <f t="shared" si="6"/>
        <v/>
      </c>
      <c r="CX12" s="70" t="str">
        <f t="shared" si="6"/>
        <v/>
      </c>
      <c r="CY12" s="70" t="str">
        <f t="shared" si="7"/>
        <v/>
      </c>
      <c r="CZ12" s="70" t="str">
        <f t="shared" si="7"/>
        <v/>
      </c>
      <c r="DA12" s="70" t="str">
        <f t="shared" si="7"/>
        <v/>
      </c>
      <c r="DB12" s="70" t="str">
        <f t="shared" si="7"/>
        <v/>
      </c>
      <c r="DC12" s="70" t="str">
        <f t="shared" si="7"/>
        <v/>
      </c>
      <c r="DD12" s="70" t="str">
        <f t="shared" si="7"/>
        <v/>
      </c>
      <c r="DE12" s="70" t="str">
        <f t="shared" si="7"/>
        <v/>
      </c>
      <c r="DF12" s="70" t="str">
        <f t="shared" si="7"/>
        <v/>
      </c>
      <c r="DG12" s="70" t="str">
        <f t="shared" si="7"/>
        <v/>
      </c>
      <c r="DH12" s="29">
        <f>SUM(L12:DG12)</f>
        <v>0</v>
      </c>
      <c r="DI12" s="29"/>
      <c r="DJ12" s="29">
        <f>DH12*B$10</f>
        <v>0</v>
      </c>
      <c r="DK12" s="29"/>
      <c r="DL12" s="82">
        <v>192</v>
      </c>
      <c r="DM12" s="82"/>
      <c r="DN12" s="31">
        <f>DJ12*DL12</f>
        <v>0</v>
      </c>
      <c r="DO12" s="31"/>
    </row>
    <row r="13" spans="1:130" ht="15">
      <c r="A13" s="63" t="s">
        <v>152</v>
      </c>
      <c r="B13" s="61">
        <f>CalculatorInput!C5</f>
        <v>1</v>
      </c>
      <c r="C13" s="61">
        <f>IF(B13=1,1,IF(B13=2,1.1,IF(B13=3,1.2,1.5)))</f>
        <v>1</v>
      </c>
      <c r="E13" s="177"/>
      <c r="F13" s="179"/>
      <c r="G13" s="24" t="s">
        <v>131</v>
      </c>
      <c r="H13" s="77">
        <f>SUM(B26:B28)/B5</f>
        <v>0.8</v>
      </c>
      <c r="I13" s="28">
        <f t="shared" si="4"/>
        <v>4</v>
      </c>
      <c r="J13" s="77">
        <f>C25+1</f>
        <v>2</v>
      </c>
      <c r="K13" s="24">
        <v>1</v>
      </c>
      <c r="L13" s="70" t="str">
        <f t="shared" si="8"/>
        <v/>
      </c>
      <c r="M13" s="70">
        <f t="shared" si="5"/>
        <v>1</v>
      </c>
      <c r="N13" s="70">
        <f t="shared" si="5"/>
        <v>1</v>
      </c>
      <c r="O13" s="70">
        <f t="shared" si="5"/>
        <v>1</v>
      </c>
      <c r="P13" s="70">
        <f t="shared" si="5"/>
        <v>1</v>
      </c>
      <c r="Q13" s="70" t="str">
        <f t="shared" si="5"/>
        <v/>
      </c>
      <c r="R13" s="70" t="str">
        <f t="shared" si="5"/>
        <v/>
      </c>
      <c r="S13" s="70" t="str">
        <f t="shared" si="5"/>
        <v/>
      </c>
      <c r="T13" s="70" t="str">
        <f t="shared" si="5"/>
        <v/>
      </c>
      <c r="U13" s="70" t="str">
        <f t="shared" si="5"/>
        <v/>
      </c>
      <c r="V13" s="70" t="str">
        <f t="shared" si="5"/>
        <v/>
      </c>
      <c r="W13" s="70" t="str">
        <f t="shared" si="5"/>
        <v/>
      </c>
      <c r="X13" s="70" t="str">
        <f t="shared" si="5"/>
        <v/>
      </c>
      <c r="Y13" s="70" t="str">
        <f t="shared" si="5"/>
        <v/>
      </c>
      <c r="Z13" s="70" t="str">
        <f t="shared" si="5"/>
        <v/>
      </c>
      <c r="AA13" s="70" t="str">
        <f t="shared" si="5"/>
        <v/>
      </c>
      <c r="AB13" s="70" t="str">
        <f t="shared" si="5"/>
        <v/>
      </c>
      <c r="AC13" s="70" t="str">
        <f t="shared" si="5"/>
        <v/>
      </c>
      <c r="AD13" s="70" t="str">
        <f t="shared" si="5"/>
        <v/>
      </c>
      <c r="AE13" s="70" t="str">
        <f t="shared" si="5"/>
        <v/>
      </c>
      <c r="AF13" s="70" t="str">
        <f t="shared" si="5"/>
        <v/>
      </c>
      <c r="AG13" s="70" t="str">
        <f t="shared" si="5"/>
        <v/>
      </c>
      <c r="AH13" s="70" t="str">
        <f t="shared" si="5"/>
        <v/>
      </c>
      <c r="AI13" s="70" t="str">
        <f t="shared" si="5"/>
        <v/>
      </c>
      <c r="AJ13" s="70" t="str">
        <f t="shared" si="5"/>
        <v/>
      </c>
      <c r="AK13" s="70" t="str">
        <f t="shared" si="5"/>
        <v/>
      </c>
      <c r="AL13" s="70" t="str">
        <f t="shared" si="5"/>
        <v/>
      </c>
      <c r="AM13" s="70" t="str">
        <f t="shared" si="6"/>
        <v/>
      </c>
      <c r="AN13" s="70" t="str">
        <f t="shared" si="6"/>
        <v/>
      </c>
      <c r="AO13" s="70" t="str">
        <f t="shared" si="6"/>
        <v/>
      </c>
      <c r="AP13" s="70" t="str">
        <f t="shared" si="6"/>
        <v/>
      </c>
      <c r="AQ13" s="70" t="str">
        <f t="shared" si="6"/>
        <v/>
      </c>
      <c r="AR13" s="70" t="str">
        <f t="shared" si="6"/>
        <v/>
      </c>
      <c r="AS13" s="70" t="str">
        <f t="shared" si="6"/>
        <v/>
      </c>
      <c r="AT13" s="70" t="str">
        <f t="shared" si="6"/>
        <v/>
      </c>
      <c r="AU13" s="70" t="str">
        <f t="shared" si="6"/>
        <v/>
      </c>
      <c r="AV13" s="70" t="str">
        <f t="shared" si="6"/>
        <v/>
      </c>
      <c r="AW13" s="70" t="str">
        <f t="shared" si="6"/>
        <v/>
      </c>
      <c r="AX13" s="70" t="str">
        <f t="shared" si="6"/>
        <v/>
      </c>
      <c r="AY13" s="70" t="str">
        <f t="shared" si="6"/>
        <v/>
      </c>
      <c r="AZ13" s="70" t="str">
        <f t="shared" si="6"/>
        <v/>
      </c>
      <c r="BA13" s="70" t="str">
        <f t="shared" si="6"/>
        <v/>
      </c>
      <c r="BB13" s="70" t="str">
        <f t="shared" si="6"/>
        <v/>
      </c>
      <c r="BC13" s="70" t="str">
        <f t="shared" si="6"/>
        <v/>
      </c>
      <c r="BD13" s="70" t="str">
        <f t="shared" si="6"/>
        <v/>
      </c>
      <c r="BE13" s="70" t="str">
        <f t="shared" si="6"/>
        <v/>
      </c>
      <c r="BF13" s="70" t="str">
        <f t="shared" si="6"/>
        <v/>
      </c>
      <c r="BG13" s="70" t="str">
        <f t="shared" si="6"/>
        <v/>
      </c>
      <c r="BH13" s="70" t="str">
        <f t="shared" si="6"/>
        <v/>
      </c>
      <c r="BI13" s="70" t="str">
        <f t="shared" si="6"/>
        <v/>
      </c>
      <c r="BJ13" s="70" t="str">
        <f t="shared" si="6"/>
        <v/>
      </c>
      <c r="BK13" s="70" t="str">
        <f t="shared" si="6"/>
        <v/>
      </c>
      <c r="BL13" s="70" t="str">
        <f t="shared" si="6"/>
        <v/>
      </c>
      <c r="BM13" s="70" t="str">
        <f t="shared" si="6"/>
        <v/>
      </c>
      <c r="BN13" s="70" t="str">
        <f t="shared" si="6"/>
        <v/>
      </c>
      <c r="BO13" s="70" t="str">
        <f t="shared" si="6"/>
        <v/>
      </c>
      <c r="BP13" s="70" t="str">
        <f t="shared" si="6"/>
        <v/>
      </c>
      <c r="BQ13" s="70" t="str">
        <f t="shared" si="6"/>
        <v/>
      </c>
      <c r="BR13" s="70" t="str">
        <f t="shared" si="6"/>
        <v/>
      </c>
      <c r="BS13" s="70" t="str">
        <f t="shared" si="6"/>
        <v/>
      </c>
      <c r="BT13" s="70" t="str">
        <f t="shared" si="6"/>
        <v/>
      </c>
      <c r="BU13" s="70" t="str">
        <f t="shared" si="6"/>
        <v/>
      </c>
      <c r="BV13" s="70" t="str">
        <f t="shared" si="6"/>
        <v/>
      </c>
      <c r="BW13" s="70" t="str">
        <f t="shared" si="6"/>
        <v/>
      </c>
      <c r="BX13" s="70" t="str">
        <f t="shared" si="6"/>
        <v/>
      </c>
      <c r="BY13" s="70" t="str">
        <f t="shared" si="6"/>
        <v/>
      </c>
      <c r="BZ13" s="70" t="str">
        <f t="shared" si="6"/>
        <v/>
      </c>
      <c r="CA13" s="70" t="str">
        <f t="shared" si="6"/>
        <v/>
      </c>
      <c r="CB13" s="70" t="str">
        <f t="shared" si="6"/>
        <v/>
      </c>
      <c r="CC13" s="70" t="str">
        <f t="shared" si="6"/>
        <v/>
      </c>
      <c r="CD13" s="70" t="str">
        <f t="shared" si="6"/>
        <v/>
      </c>
      <c r="CE13" s="70" t="str">
        <f t="shared" si="6"/>
        <v/>
      </c>
      <c r="CF13" s="70" t="str">
        <f t="shared" si="6"/>
        <v/>
      </c>
      <c r="CG13" s="70" t="str">
        <f t="shared" si="6"/>
        <v/>
      </c>
      <c r="CH13" s="70" t="str">
        <f t="shared" si="6"/>
        <v/>
      </c>
      <c r="CI13" s="70" t="str">
        <f t="shared" si="6"/>
        <v/>
      </c>
      <c r="CJ13" s="70" t="str">
        <f t="shared" si="6"/>
        <v/>
      </c>
      <c r="CK13" s="70" t="str">
        <f t="shared" si="6"/>
        <v/>
      </c>
      <c r="CL13" s="70" t="str">
        <f t="shared" si="6"/>
        <v/>
      </c>
      <c r="CM13" s="70" t="str">
        <f t="shared" si="6"/>
        <v/>
      </c>
      <c r="CN13" s="70" t="str">
        <f t="shared" si="6"/>
        <v/>
      </c>
      <c r="CO13" s="70" t="str">
        <f t="shared" si="6"/>
        <v/>
      </c>
      <c r="CP13" s="70" t="str">
        <f t="shared" si="6"/>
        <v/>
      </c>
      <c r="CQ13" s="70" t="str">
        <f t="shared" si="6"/>
        <v/>
      </c>
      <c r="CR13" s="70" t="str">
        <f t="shared" si="6"/>
        <v/>
      </c>
      <c r="CS13" s="70" t="str">
        <f t="shared" si="6"/>
        <v/>
      </c>
      <c r="CT13" s="70" t="str">
        <f t="shared" si="6"/>
        <v/>
      </c>
      <c r="CU13" s="70" t="str">
        <f t="shared" si="6"/>
        <v/>
      </c>
      <c r="CV13" s="70" t="str">
        <f t="shared" si="6"/>
        <v/>
      </c>
      <c r="CW13" s="70" t="str">
        <f t="shared" si="6"/>
        <v/>
      </c>
      <c r="CX13" s="70" t="str">
        <f t="shared" ref="CX13:DG18" si="9">IF(AND(CX$3&gt;=$J13,CX$3&lt;=($J13+ROUNDUP($I13,0)-1)),$K13,"")</f>
        <v/>
      </c>
      <c r="CY13" s="70" t="str">
        <f t="shared" si="9"/>
        <v/>
      </c>
      <c r="CZ13" s="70" t="str">
        <f t="shared" si="9"/>
        <v/>
      </c>
      <c r="DA13" s="70" t="str">
        <f t="shared" si="9"/>
        <v/>
      </c>
      <c r="DB13" s="70" t="str">
        <f t="shared" si="9"/>
        <v/>
      </c>
      <c r="DC13" s="70" t="str">
        <f t="shared" si="9"/>
        <v/>
      </c>
      <c r="DD13" s="70" t="str">
        <f t="shared" si="9"/>
        <v/>
      </c>
      <c r="DE13" s="70" t="str">
        <f t="shared" si="9"/>
        <v/>
      </c>
      <c r="DF13" s="70" t="str">
        <f t="shared" si="9"/>
        <v/>
      </c>
      <c r="DG13" s="70" t="str">
        <f t="shared" si="9"/>
        <v/>
      </c>
      <c r="DH13" s="32"/>
      <c r="DI13" s="32">
        <f>SUM(L13:DG13)</f>
        <v>4</v>
      </c>
      <c r="DJ13" s="32"/>
      <c r="DK13" s="33">
        <f>DI13*B$10</f>
        <v>160</v>
      </c>
      <c r="DL13" s="83"/>
      <c r="DM13" s="83">
        <v>66</v>
      </c>
      <c r="DN13" s="35"/>
      <c r="DO13" s="50">
        <f>DK13*DM13</f>
        <v>10560</v>
      </c>
    </row>
    <row r="14" spans="1:130" ht="15" customHeight="1">
      <c r="A14" s="63" t="s">
        <v>39</v>
      </c>
      <c r="B14" s="59" t="str">
        <f>CalculatorInput!C13</f>
        <v>No</v>
      </c>
      <c r="C14" s="59">
        <f>IF(B14="Yes", 1,0)</f>
        <v>0</v>
      </c>
      <c r="E14" s="189" t="s">
        <v>153</v>
      </c>
      <c r="F14" s="191"/>
      <c r="G14" s="110" t="s">
        <v>130</v>
      </c>
      <c r="H14" s="111">
        <f>IF(C18=1,0.5,0)</f>
        <v>0</v>
      </c>
      <c r="I14" s="110">
        <f t="shared" si="4"/>
        <v>0</v>
      </c>
      <c r="J14" s="110">
        <v>1</v>
      </c>
      <c r="K14" s="111">
        <f>IF(C9&gt;2,2,1)</f>
        <v>1</v>
      </c>
      <c r="L14" s="70" t="str">
        <f t="shared" si="8"/>
        <v/>
      </c>
      <c r="M14" s="70" t="str">
        <f t="shared" si="5"/>
        <v/>
      </c>
      <c r="N14" s="70" t="str">
        <f t="shared" si="5"/>
        <v/>
      </c>
      <c r="O14" s="70" t="str">
        <f t="shared" si="5"/>
        <v/>
      </c>
      <c r="P14" s="70" t="str">
        <f t="shared" si="5"/>
        <v/>
      </c>
      <c r="Q14" s="70" t="str">
        <f t="shared" si="5"/>
        <v/>
      </c>
      <c r="R14" s="70" t="str">
        <f t="shared" si="5"/>
        <v/>
      </c>
      <c r="S14" s="70" t="str">
        <f t="shared" si="5"/>
        <v/>
      </c>
      <c r="T14" s="70" t="str">
        <f t="shared" si="5"/>
        <v/>
      </c>
      <c r="U14" s="70" t="str">
        <f t="shared" si="5"/>
        <v/>
      </c>
      <c r="V14" s="70" t="str">
        <f t="shared" si="5"/>
        <v/>
      </c>
      <c r="W14" s="70" t="str">
        <f t="shared" si="5"/>
        <v/>
      </c>
      <c r="X14" s="70" t="str">
        <f t="shared" si="5"/>
        <v/>
      </c>
      <c r="Y14" s="70" t="str">
        <f t="shared" si="5"/>
        <v/>
      </c>
      <c r="Z14" s="70" t="str">
        <f t="shared" si="5"/>
        <v/>
      </c>
      <c r="AA14" s="70" t="str">
        <f t="shared" si="5"/>
        <v/>
      </c>
      <c r="AB14" s="70" t="str">
        <f t="shared" si="5"/>
        <v/>
      </c>
      <c r="AC14" s="70" t="str">
        <f t="shared" si="5"/>
        <v/>
      </c>
      <c r="AD14" s="70" t="str">
        <f t="shared" si="5"/>
        <v/>
      </c>
      <c r="AE14" s="70" t="str">
        <f t="shared" si="5"/>
        <v/>
      </c>
      <c r="AF14" s="70" t="str">
        <f t="shared" si="5"/>
        <v/>
      </c>
      <c r="AG14" s="70" t="str">
        <f t="shared" si="5"/>
        <v/>
      </c>
      <c r="AH14" s="70" t="str">
        <f t="shared" si="5"/>
        <v/>
      </c>
      <c r="AI14" s="70" t="str">
        <f t="shared" si="5"/>
        <v/>
      </c>
      <c r="AJ14" s="70" t="str">
        <f t="shared" si="5"/>
        <v/>
      </c>
      <c r="AK14" s="70" t="str">
        <f t="shared" si="5"/>
        <v/>
      </c>
      <c r="AL14" s="70" t="str">
        <f t="shared" si="5"/>
        <v/>
      </c>
      <c r="AM14" s="70" t="str">
        <f t="shared" ref="AM14:CX15" si="10">IF(AND(AM$3&gt;=$J14,AM$3&lt;=($J14+ROUNDUP($I14,0)-1)),$K14,"")</f>
        <v/>
      </c>
      <c r="AN14" s="70" t="str">
        <f t="shared" si="10"/>
        <v/>
      </c>
      <c r="AO14" s="70" t="str">
        <f t="shared" si="10"/>
        <v/>
      </c>
      <c r="AP14" s="70" t="str">
        <f t="shared" si="10"/>
        <v/>
      </c>
      <c r="AQ14" s="70" t="str">
        <f t="shared" si="10"/>
        <v/>
      </c>
      <c r="AR14" s="70" t="str">
        <f t="shared" si="10"/>
        <v/>
      </c>
      <c r="AS14" s="70" t="str">
        <f t="shared" si="10"/>
        <v/>
      </c>
      <c r="AT14" s="70" t="str">
        <f t="shared" si="10"/>
        <v/>
      </c>
      <c r="AU14" s="70" t="str">
        <f t="shared" si="10"/>
        <v/>
      </c>
      <c r="AV14" s="70" t="str">
        <f t="shared" si="10"/>
        <v/>
      </c>
      <c r="AW14" s="70" t="str">
        <f t="shared" si="10"/>
        <v/>
      </c>
      <c r="AX14" s="70" t="str">
        <f t="shared" si="10"/>
        <v/>
      </c>
      <c r="AY14" s="70" t="str">
        <f t="shared" si="10"/>
        <v/>
      </c>
      <c r="AZ14" s="70" t="str">
        <f t="shared" si="10"/>
        <v/>
      </c>
      <c r="BA14" s="70" t="str">
        <f t="shared" si="10"/>
        <v/>
      </c>
      <c r="BB14" s="70" t="str">
        <f t="shared" si="10"/>
        <v/>
      </c>
      <c r="BC14" s="70" t="str">
        <f t="shared" si="10"/>
        <v/>
      </c>
      <c r="BD14" s="70" t="str">
        <f t="shared" si="10"/>
        <v/>
      </c>
      <c r="BE14" s="70" t="str">
        <f t="shared" si="10"/>
        <v/>
      </c>
      <c r="BF14" s="70" t="str">
        <f t="shared" si="10"/>
        <v/>
      </c>
      <c r="BG14" s="70" t="str">
        <f t="shared" si="10"/>
        <v/>
      </c>
      <c r="BH14" s="70" t="str">
        <f t="shared" si="10"/>
        <v/>
      </c>
      <c r="BI14" s="70" t="str">
        <f t="shared" si="10"/>
        <v/>
      </c>
      <c r="BJ14" s="70" t="str">
        <f t="shared" si="10"/>
        <v/>
      </c>
      <c r="BK14" s="70" t="str">
        <f t="shared" si="10"/>
        <v/>
      </c>
      <c r="BL14" s="70" t="str">
        <f t="shared" si="10"/>
        <v/>
      </c>
      <c r="BM14" s="70" t="str">
        <f t="shared" si="10"/>
        <v/>
      </c>
      <c r="BN14" s="70" t="str">
        <f t="shared" si="10"/>
        <v/>
      </c>
      <c r="BO14" s="70" t="str">
        <f t="shared" si="10"/>
        <v/>
      </c>
      <c r="BP14" s="70" t="str">
        <f t="shared" si="10"/>
        <v/>
      </c>
      <c r="BQ14" s="70" t="str">
        <f t="shared" si="10"/>
        <v/>
      </c>
      <c r="BR14" s="70" t="str">
        <f t="shared" si="10"/>
        <v/>
      </c>
      <c r="BS14" s="70" t="str">
        <f t="shared" si="10"/>
        <v/>
      </c>
      <c r="BT14" s="70" t="str">
        <f t="shared" si="10"/>
        <v/>
      </c>
      <c r="BU14" s="70" t="str">
        <f t="shared" si="10"/>
        <v/>
      </c>
      <c r="BV14" s="70" t="str">
        <f t="shared" si="10"/>
        <v/>
      </c>
      <c r="BW14" s="70" t="str">
        <f t="shared" si="10"/>
        <v/>
      </c>
      <c r="BX14" s="70" t="str">
        <f t="shared" si="10"/>
        <v/>
      </c>
      <c r="BY14" s="70" t="str">
        <f t="shared" si="10"/>
        <v/>
      </c>
      <c r="BZ14" s="70" t="str">
        <f t="shared" si="10"/>
        <v/>
      </c>
      <c r="CA14" s="70" t="str">
        <f t="shared" si="10"/>
        <v/>
      </c>
      <c r="CB14" s="70" t="str">
        <f t="shared" si="10"/>
        <v/>
      </c>
      <c r="CC14" s="70" t="str">
        <f t="shared" si="10"/>
        <v/>
      </c>
      <c r="CD14" s="70" t="str">
        <f t="shared" si="10"/>
        <v/>
      </c>
      <c r="CE14" s="70" t="str">
        <f t="shared" si="10"/>
        <v/>
      </c>
      <c r="CF14" s="70" t="str">
        <f t="shared" si="10"/>
        <v/>
      </c>
      <c r="CG14" s="70" t="str">
        <f t="shared" si="10"/>
        <v/>
      </c>
      <c r="CH14" s="70" t="str">
        <f t="shared" si="10"/>
        <v/>
      </c>
      <c r="CI14" s="70" t="str">
        <f t="shared" si="10"/>
        <v/>
      </c>
      <c r="CJ14" s="70" t="str">
        <f t="shared" si="10"/>
        <v/>
      </c>
      <c r="CK14" s="70" t="str">
        <f t="shared" si="10"/>
        <v/>
      </c>
      <c r="CL14" s="70" t="str">
        <f t="shared" si="10"/>
        <v/>
      </c>
      <c r="CM14" s="70" t="str">
        <f t="shared" si="10"/>
        <v/>
      </c>
      <c r="CN14" s="70" t="str">
        <f t="shared" si="10"/>
        <v/>
      </c>
      <c r="CO14" s="70" t="str">
        <f t="shared" si="10"/>
        <v/>
      </c>
      <c r="CP14" s="70" t="str">
        <f t="shared" si="10"/>
        <v/>
      </c>
      <c r="CQ14" s="70" t="str">
        <f t="shared" si="10"/>
        <v/>
      </c>
      <c r="CR14" s="70" t="str">
        <f t="shared" si="10"/>
        <v/>
      </c>
      <c r="CS14" s="70" t="str">
        <f t="shared" si="10"/>
        <v/>
      </c>
      <c r="CT14" s="70" t="str">
        <f t="shared" si="10"/>
        <v/>
      </c>
      <c r="CU14" s="70" t="str">
        <f t="shared" si="10"/>
        <v/>
      </c>
      <c r="CV14" s="70" t="str">
        <f t="shared" si="10"/>
        <v/>
      </c>
      <c r="CW14" s="70" t="str">
        <f t="shared" si="10"/>
        <v/>
      </c>
      <c r="CX14" s="70" t="str">
        <f t="shared" si="10"/>
        <v/>
      </c>
      <c r="CY14" s="70" t="str">
        <f t="shared" si="9"/>
        <v/>
      </c>
      <c r="CZ14" s="70" t="str">
        <f t="shared" si="9"/>
        <v/>
      </c>
      <c r="DA14" s="70" t="str">
        <f t="shared" si="9"/>
        <v/>
      </c>
      <c r="DB14" s="70" t="str">
        <f t="shared" si="9"/>
        <v/>
      </c>
      <c r="DC14" s="70" t="str">
        <f t="shared" si="9"/>
        <v/>
      </c>
      <c r="DD14" s="70" t="str">
        <f t="shared" si="9"/>
        <v/>
      </c>
      <c r="DE14" s="70" t="str">
        <f t="shared" si="9"/>
        <v/>
      </c>
      <c r="DF14" s="70" t="str">
        <f t="shared" si="9"/>
        <v/>
      </c>
      <c r="DG14" s="70" t="str">
        <f t="shared" si="9"/>
        <v/>
      </c>
      <c r="DH14" s="29">
        <f>SUM(L14:DG14)</f>
        <v>0</v>
      </c>
      <c r="DI14" s="29"/>
      <c r="DJ14" s="29">
        <f>DH14*B$10</f>
        <v>0</v>
      </c>
      <c r="DK14" s="29"/>
      <c r="DL14" s="79">
        <v>163</v>
      </c>
      <c r="DM14" s="79"/>
      <c r="DN14" s="31">
        <f>DJ14*DL14</f>
        <v>0</v>
      </c>
      <c r="DO14" s="31"/>
    </row>
    <row r="15" spans="1:130" ht="15">
      <c r="A15" s="63" t="s">
        <v>221</v>
      </c>
      <c r="B15" s="59">
        <f>C14</f>
        <v>0</v>
      </c>
      <c r="C15" s="59">
        <f>IF(B15=1,1,1.1)</f>
        <v>1.1000000000000001</v>
      </c>
      <c r="E15" s="190"/>
      <c r="F15" s="192"/>
      <c r="G15" s="110" t="s">
        <v>131</v>
      </c>
      <c r="H15" s="110"/>
      <c r="I15" s="110">
        <f t="shared" si="4"/>
        <v>0</v>
      </c>
      <c r="J15" s="110">
        <v>1</v>
      </c>
      <c r="K15" s="110">
        <v>1</v>
      </c>
      <c r="L15" s="70" t="str">
        <f t="shared" si="8"/>
        <v/>
      </c>
      <c r="M15" s="70" t="str">
        <f t="shared" si="8"/>
        <v/>
      </c>
      <c r="N15" s="70" t="str">
        <f t="shared" si="8"/>
        <v/>
      </c>
      <c r="O15" s="70" t="str">
        <f t="shared" si="8"/>
        <v/>
      </c>
      <c r="P15" s="70" t="str">
        <f t="shared" si="8"/>
        <v/>
      </c>
      <c r="Q15" s="70" t="str">
        <f t="shared" si="8"/>
        <v/>
      </c>
      <c r="R15" s="70" t="str">
        <f t="shared" si="8"/>
        <v/>
      </c>
      <c r="S15" s="70" t="str">
        <f t="shared" si="8"/>
        <v/>
      </c>
      <c r="T15" s="70" t="str">
        <f t="shared" si="8"/>
        <v/>
      </c>
      <c r="U15" s="70" t="str">
        <f t="shared" si="8"/>
        <v/>
      </c>
      <c r="V15" s="70" t="str">
        <f t="shared" si="8"/>
        <v/>
      </c>
      <c r="W15" s="70" t="str">
        <f t="shared" si="8"/>
        <v/>
      </c>
      <c r="X15" s="70" t="str">
        <f t="shared" si="8"/>
        <v/>
      </c>
      <c r="Y15" s="70" t="str">
        <f t="shared" si="8"/>
        <v/>
      </c>
      <c r="Z15" s="70" t="str">
        <f t="shared" si="8"/>
        <v/>
      </c>
      <c r="AA15" s="70" t="str">
        <f t="shared" si="8"/>
        <v/>
      </c>
      <c r="AB15" s="70" t="str">
        <f t="shared" ref="AB15:CG27" si="11">IF(AND(AB$3&gt;=$J15,AB$3&lt;=($J15+ROUNDUP($I15,0)-1)),$K15,"")</f>
        <v/>
      </c>
      <c r="AC15" s="70" t="str">
        <f t="shared" si="11"/>
        <v/>
      </c>
      <c r="AD15" s="70" t="str">
        <f t="shared" si="11"/>
        <v/>
      </c>
      <c r="AE15" s="70" t="str">
        <f t="shared" si="11"/>
        <v/>
      </c>
      <c r="AF15" s="70" t="str">
        <f t="shared" si="11"/>
        <v/>
      </c>
      <c r="AG15" s="70" t="str">
        <f t="shared" si="11"/>
        <v/>
      </c>
      <c r="AH15" s="70" t="str">
        <f t="shared" si="11"/>
        <v/>
      </c>
      <c r="AI15" s="70" t="str">
        <f t="shared" si="11"/>
        <v/>
      </c>
      <c r="AJ15" s="70" t="str">
        <f t="shared" si="11"/>
        <v/>
      </c>
      <c r="AK15" s="70" t="str">
        <f t="shared" si="11"/>
        <v/>
      </c>
      <c r="AL15" s="70" t="str">
        <f t="shared" si="11"/>
        <v/>
      </c>
      <c r="AM15" s="70" t="str">
        <f t="shared" si="11"/>
        <v/>
      </c>
      <c r="AN15" s="70" t="str">
        <f t="shared" si="11"/>
        <v/>
      </c>
      <c r="AO15" s="70" t="str">
        <f t="shared" si="11"/>
        <v/>
      </c>
      <c r="AP15" s="70" t="str">
        <f t="shared" si="11"/>
        <v/>
      </c>
      <c r="AQ15" s="70" t="str">
        <f t="shared" si="11"/>
        <v/>
      </c>
      <c r="AR15" s="70" t="str">
        <f t="shared" si="11"/>
        <v/>
      </c>
      <c r="AS15" s="70" t="str">
        <f t="shared" si="11"/>
        <v/>
      </c>
      <c r="AT15" s="70" t="str">
        <f t="shared" si="11"/>
        <v/>
      </c>
      <c r="AU15" s="70" t="str">
        <f t="shared" si="11"/>
        <v/>
      </c>
      <c r="AV15" s="70" t="str">
        <f t="shared" si="11"/>
        <v/>
      </c>
      <c r="AW15" s="70" t="str">
        <f t="shared" si="11"/>
        <v/>
      </c>
      <c r="AX15" s="70" t="str">
        <f t="shared" si="11"/>
        <v/>
      </c>
      <c r="AY15" s="70" t="str">
        <f t="shared" si="11"/>
        <v/>
      </c>
      <c r="AZ15" s="70" t="str">
        <f t="shared" si="11"/>
        <v/>
      </c>
      <c r="BA15" s="70" t="str">
        <f t="shared" si="11"/>
        <v/>
      </c>
      <c r="BB15" s="70" t="str">
        <f t="shared" si="11"/>
        <v/>
      </c>
      <c r="BC15" s="70" t="str">
        <f t="shared" si="11"/>
        <v/>
      </c>
      <c r="BD15" s="70" t="str">
        <f t="shared" si="11"/>
        <v/>
      </c>
      <c r="BE15" s="70" t="str">
        <f t="shared" si="11"/>
        <v/>
      </c>
      <c r="BF15" s="70" t="str">
        <f t="shared" si="11"/>
        <v/>
      </c>
      <c r="BG15" s="70" t="str">
        <f t="shared" si="11"/>
        <v/>
      </c>
      <c r="BH15" s="70" t="str">
        <f t="shared" si="11"/>
        <v/>
      </c>
      <c r="BI15" s="70" t="str">
        <f t="shared" si="11"/>
        <v/>
      </c>
      <c r="BJ15" s="70" t="str">
        <f t="shared" si="11"/>
        <v/>
      </c>
      <c r="BK15" s="70" t="str">
        <f t="shared" si="11"/>
        <v/>
      </c>
      <c r="BL15" s="70" t="str">
        <f t="shared" si="11"/>
        <v/>
      </c>
      <c r="BM15" s="70" t="str">
        <f t="shared" si="11"/>
        <v/>
      </c>
      <c r="BN15" s="70" t="str">
        <f t="shared" si="11"/>
        <v/>
      </c>
      <c r="BO15" s="70" t="str">
        <f t="shared" si="11"/>
        <v/>
      </c>
      <c r="BP15" s="70" t="str">
        <f t="shared" si="11"/>
        <v/>
      </c>
      <c r="BQ15" s="70" t="str">
        <f t="shared" si="11"/>
        <v/>
      </c>
      <c r="BR15" s="70" t="str">
        <f t="shared" si="11"/>
        <v/>
      </c>
      <c r="BS15" s="70" t="str">
        <f t="shared" si="11"/>
        <v/>
      </c>
      <c r="BT15" s="70" t="str">
        <f t="shared" si="11"/>
        <v/>
      </c>
      <c r="BU15" s="70" t="str">
        <f t="shared" si="11"/>
        <v/>
      </c>
      <c r="BV15" s="70" t="str">
        <f t="shared" si="11"/>
        <v/>
      </c>
      <c r="BW15" s="70" t="str">
        <f t="shared" si="11"/>
        <v/>
      </c>
      <c r="BX15" s="70" t="str">
        <f t="shared" si="11"/>
        <v/>
      </c>
      <c r="BY15" s="70" t="str">
        <f t="shared" si="11"/>
        <v/>
      </c>
      <c r="BZ15" s="70" t="str">
        <f t="shared" si="11"/>
        <v/>
      </c>
      <c r="CA15" s="70" t="str">
        <f t="shared" si="11"/>
        <v/>
      </c>
      <c r="CB15" s="70" t="str">
        <f t="shared" si="11"/>
        <v/>
      </c>
      <c r="CC15" s="70" t="str">
        <f t="shared" si="11"/>
        <v/>
      </c>
      <c r="CD15" s="70" t="str">
        <f t="shared" si="11"/>
        <v/>
      </c>
      <c r="CE15" s="70" t="str">
        <f t="shared" si="11"/>
        <v/>
      </c>
      <c r="CF15" s="70" t="str">
        <f t="shared" si="11"/>
        <v/>
      </c>
      <c r="CG15" s="70" t="str">
        <f t="shared" si="11"/>
        <v/>
      </c>
      <c r="CH15" s="70" t="str">
        <f t="shared" si="10"/>
        <v/>
      </c>
      <c r="CI15" s="70" t="str">
        <f t="shared" si="10"/>
        <v/>
      </c>
      <c r="CJ15" s="70" t="str">
        <f t="shared" si="10"/>
        <v/>
      </c>
      <c r="CK15" s="70" t="str">
        <f t="shared" si="10"/>
        <v/>
      </c>
      <c r="CL15" s="70" t="str">
        <f t="shared" si="10"/>
        <v/>
      </c>
      <c r="CM15" s="70" t="str">
        <f t="shared" si="10"/>
        <v/>
      </c>
      <c r="CN15" s="70" t="str">
        <f t="shared" si="10"/>
        <v/>
      </c>
      <c r="CO15" s="70" t="str">
        <f t="shared" si="10"/>
        <v/>
      </c>
      <c r="CP15" s="70" t="str">
        <f t="shared" si="10"/>
        <v/>
      </c>
      <c r="CQ15" s="70" t="str">
        <f t="shared" si="10"/>
        <v/>
      </c>
      <c r="CR15" s="70" t="str">
        <f t="shared" si="10"/>
        <v/>
      </c>
      <c r="CS15" s="70" t="str">
        <f t="shared" si="10"/>
        <v/>
      </c>
      <c r="CT15" s="70" t="str">
        <f t="shared" si="10"/>
        <v/>
      </c>
      <c r="CU15" s="70" t="str">
        <f t="shared" si="10"/>
        <v/>
      </c>
      <c r="CV15" s="70" t="str">
        <f t="shared" si="10"/>
        <v/>
      </c>
      <c r="CW15" s="70" t="str">
        <f t="shared" si="10"/>
        <v/>
      </c>
      <c r="CX15" s="70" t="str">
        <f t="shared" si="10"/>
        <v/>
      </c>
      <c r="CY15" s="70" t="str">
        <f t="shared" si="9"/>
        <v/>
      </c>
      <c r="CZ15" s="70" t="str">
        <f t="shared" si="9"/>
        <v/>
      </c>
      <c r="DA15" s="70" t="str">
        <f t="shared" si="9"/>
        <v/>
      </c>
      <c r="DB15" s="70" t="str">
        <f t="shared" si="9"/>
        <v/>
      </c>
      <c r="DC15" s="70" t="str">
        <f t="shared" si="9"/>
        <v/>
      </c>
      <c r="DD15" s="70" t="str">
        <f t="shared" si="9"/>
        <v/>
      </c>
      <c r="DE15" s="70" t="str">
        <f t="shared" si="9"/>
        <v/>
      </c>
      <c r="DF15" s="70" t="str">
        <f t="shared" si="9"/>
        <v/>
      </c>
      <c r="DG15" s="70" t="str">
        <f t="shared" si="9"/>
        <v/>
      </c>
      <c r="DH15" s="32"/>
      <c r="DI15" s="32">
        <f>SUM(L15:DG15)</f>
        <v>0</v>
      </c>
      <c r="DJ15" s="32"/>
      <c r="DK15" s="33">
        <f>DI15*B$10</f>
        <v>0</v>
      </c>
      <c r="DL15" s="80"/>
      <c r="DM15" s="80">
        <v>49</v>
      </c>
      <c r="DN15" s="35"/>
      <c r="DO15" s="50">
        <f>DK15*DM15</f>
        <v>0</v>
      </c>
    </row>
    <row r="16" spans="1:130" ht="15" customHeight="1">
      <c r="A16" s="63" t="s">
        <v>222</v>
      </c>
      <c r="B16" s="59"/>
      <c r="C16" s="59">
        <f>_xlfn.XLOOKUP(C12,LogicSheet!$H$3:$H$34,LogicSheet!$I$3:$I$34,"NA",1,1)</f>
        <v>3</v>
      </c>
      <c r="E16" s="176" t="s">
        <v>157</v>
      </c>
      <c r="F16" s="178"/>
      <c r="G16" s="28" t="s">
        <v>130</v>
      </c>
      <c r="H16" s="77">
        <f>B26/C28</f>
        <v>0</v>
      </c>
      <c r="I16" s="28">
        <f t="shared" si="4"/>
        <v>0</v>
      </c>
      <c r="J16" s="77">
        <f>C25+1</f>
        <v>2</v>
      </c>
      <c r="K16" s="78">
        <v>1</v>
      </c>
      <c r="L16" s="70" t="str">
        <f t="shared" si="8"/>
        <v/>
      </c>
      <c r="M16" s="70" t="str">
        <f t="shared" si="8"/>
        <v/>
      </c>
      <c r="N16" s="70" t="str">
        <f t="shared" si="8"/>
        <v/>
      </c>
      <c r="O16" s="70" t="str">
        <f t="shared" si="8"/>
        <v/>
      </c>
      <c r="P16" s="70" t="str">
        <f t="shared" si="8"/>
        <v/>
      </c>
      <c r="Q16" s="70" t="str">
        <f t="shared" si="8"/>
        <v/>
      </c>
      <c r="R16" s="70" t="str">
        <f t="shared" si="8"/>
        <v/>
      </c>
      <c r="S16" s="70" t="str">
        <f t="shared" si="8"/>
        <v/>
      </c>
      <c r="T16" s="70" t="str">
        <f t="shared" si="8"/>
        <v/>
      </c>
      <c r="U16" s="70" t="str">
        <f t="shared" si="8"/>
        <v/>
      </c>
      <c r="V16" s="70" t="str">
        <f t="shared" si="8"/>
        <v/>
      </c>
      <c r="W16" s="70" t="str">
        <f t="shared" si="8"/>
        <v/>
      </c>
      <c r="X16" s="70" t="str">
        <f t="shared" si="8"/>
        <v/>
      </c>
      <c r="Y16" s="70" t="str">
        <f t="shared" si="8"/>
        <v/>
      </c>
      <c r="Z16" s="70" t="str">
        <f t="shared" si="8"/>
        <v/>
      </c>
      <c r="AA16" s="70" t="str">
        <f t="shared" si="8"/>
        <v/>
      </c>
      <c r="AB16" s="70" t="str">
        <f t="shared" si="11"/>
        <v/>
      </c>
      <c r="AC16" s="70" t="str">
        <f t="shared" si="11"/>
        <v/>
      </c>
      <c r="AD16" s="70" t="str">
        <f t="shared" si="11"/>
        <v/>
      </c>
      <c r="AE16" s="70" t="str">
        <f t="shared" si="11"/>
        <v/>
      </c>
      <c r="AF16" s="70" t="str">
        <f t="shared" si="11"/>
        <v/>
      </c>
      <c r="AG16" s="70" t="str">
        <f t="shared" si="11"/>
        <v/>
      </c>
      <c r="AH16" s="70" t="str">
        <f t="shared" si="11"/>
        <v/>
      </c>
      <c r="AI16" s="70" t="str">
        <f t="shared" si="11"/>
        <v/>
      </c>
      <c r="AJ16" s="70" t="str">
        <f t="shared" si="11"/>
        <v/>
      </c>
      <c r="AK16" s="70" t="str">
        <f t="shared" si="11"/>
        <v/>
      </c>
      <c r="AL16" s="70" t="str">
        <f t="shared" si="11"/>
        <v/>
      </c>
      <c r="AM16" s="70" t="str">
        <f t="shared" ref="AM16:CX19" si="12">IF(AND(AM$3&gt;=$J16,AM$3&lt;=($J16+ROUNDUP($I16,0)-1)),$K16,"")</f>
        <v/>
      </c>
      <c r="AN16" s="70" t="str">
        <f t="shared" si="12"/>
        <v/>
      </c>
      <c r="AO16" s="70" t="str">
        <f t="shared" si="12"/>
        <v/>
      </c>
      <c r="AP16" s="70" t="str">
        <f t="shared" si="12"/>
        <v/>
      </c>
      <c r="AQ16" s="70" t="str">
        <f t="shared" si="12"/>
        <v/>
      </c>
      <c r="AR16" s="70" t="str">
        <f t="shared" si="12"/>
        <v/>
      </c>
      <c r="AS16" s="70" t="str">
        <f t="shared" si="12"/>
        <v/>
      </c>
      <c r="AT16" s="70" t="str">
        <f t="shared" si="12"/>
        <v/>
      </c>
      <c r="AU16" s="70" t="str">
        <f t="shared" si="12"/>
        <v/>
      </c>
      <c r="AV16" s="70" t="str">
        <f t="shared" si="12"/>
        <v/>
      </c>
      <c r="AW16" s="70" t="str">
        <f t="shared" si="12"/>
        <v/>
      </c>
      <c r="AX16" s="70" t="str">
        <f t="shared" si="12"/>
        <v/>
      </c>
      <c r="AY16" s="70" t="str">
        <f t="shared" si="12"/>
        <v/>
      </c>
      <c r="AZ16" s="70" t="str">
        <f t="shared" si="12"/>
        <v/>
      </c>
      <c r="BA16" s="70" t="str">
        <f t="shared" si="12"/>
        <v/>
      </c>
      <c r="BB16" s="70" t="str">
        <f t="shared" si="12"/>
        <v/>
      </c>
      <c r="BC16" s="70" t="str">
        <f t="shared" si="12"/>
        <v/>
      </c>
      <c r="BD16" s="70" t="str">
        <f t="shared" si="12"/>
        <v/>
      </c>
      <c r="BE16" s="70" t="str">
        <f t="shared" si="12"/>
        <v/>
      </c>
      <c r="BF16" s="70" t="str">
        <f t="shared" si="12"/>
        <v/>
      </c>
      <c r="BG16" s="70" t="str">
        <f t="shared" si="12"/>
        <v/>
      </c>
      <c r="BH16" s="70" t="str">
        <f t="shared" si="12"/>
        <v/>
      </c>
      <c r="BI16" s="70" t="str">
        <f t="shared" si="12"/>
        <v/>
      </c>
      <c r="BJ16" s="70" t="str">
        <f t="shared" si="12"/>
        <v/>
      </c>
      <c r="BK16" s="70" t="str">
        <f t="shared" si="12"/>
        <v/>
      </c>
      <c r="BL16" s="70" t="str">
        <f t="shared" si="12"/>
        <v/>
      </c>
      <c r="BM16" s="70" t="str">
        <f t="shared" si="12"/>
        <v/>
      </c>
      <c r="BN16" s="70" t="str">
        <f t="shared" si="12"/>
        <v/>
      </c>
      <c r="BO16" s="70" t="str">
        <f t="shared" si="12"/>
        <v/>
      </c>
      <c r="BP16" s="70" t="str">
        <f t="shared" si="12"/>
        <v/>
      </c>
      <c r="BQ16" s="70" t="str">
        <f t="shared" si="12"/>
        <v/>
      </c>
      <c r="BR16" s="70" t="str">
        <f t="shared" si="12"/>
        <v/>
      </c>
      <c r="BS16" s="70" t="str">
        <f t="shared" si="12"/>
        <v/>
      </c>
      <c r="BT16" s="70" t="str">
        <f t="shared" si="12"/>
        <v/>
      </c>
      <c r="BU16" s="70" t="str">
        <f t="shared" si="12"/>
        <v/>
      </c>
      <c r="BV16" s="70" t="str">
        <f t="shared" si="12"/>
        <v/>
      </c>
      <c r="BW16" s="70" t="str">
        <f t="shared" si="12"/>
        <v/>
      </c>
      <c r="BX16" s="70" t="str">
        <f t="shared" si="12"/>
        <v/>
      </c>
      <c r="BY16" s="70" t="str">
        <f t="shared" si="12"/>
        <v/>
      </c>
      <c r="BZ16" s="70" t="str">
        <f t="shared" si="12"/>
        <v/>
      </c>
      <c r="CA16" s="70" t="str">
        <f t="shared" si="12"/>
        <v/>
      </c>
      <c r="CB16" s="70" t="str">
        <f t="shared" si="12"/>
        <v/>
      </c>
      <c r="CC16" s="70" t="str">
        <f t="shared" si="12"/>
        <v/>
      </c>
      <c r="CD16" s="70" t="str">
        <f t="shared" si="12"/>
        <v/>
      </c>
      <c r="CE16" s="70" t="str">
        <f t="shared" si="12"/>
        <v/>
      </c>
      <c r="CF16" s="70" t="str">
        <f t="shared" si="12"/>
        <v/>
      </c>
      <c r="CG16" s="70" t="str">
        <f t="shared" si="12"/>
        <v/>
      </c>
      <c r="CH16" s="70" t="str">
        <f t="shared" si="12"/>
        <v/>
      </c>
      <c r="CI16" s="70" t="str">
        <f t="shared" si="12"/>
        <v/>
      </c>
      <c r="CJ16" s="70" t="str">
        <f t="shared" si="12"/>
        <v/>
      </c>
      <c r="CK16" s="70" t="str">
        <f t="shared" si="12"/>
        <v/>
      </c>
      <c r="CL16" s="70" t="str">
        <f t="shared" si="12"/>
        <v/>
      </c>
      <c r="CM16" s="70" t="str">
        <f t="shared" si="12"/>
        <v/>
      </c>
      <c r="CN16" s="70" t="str">
        <f t="shared" si="12"/>
        <v/>
      </c>
      <c r="CO16" s="70" t="str">
        <f t="shared" si="12"/>
        <v/>
      </c>
      <c r="CP16" s="70" t="str">
        <f t="shared" si="12"/>
        <v/>
      </c>
      <c r="CQ16" s="70" t="str">
        <f t="shared" si="12"/>
        <v/>
      </c>
      <c r="CR16" s="70" t="str">
        <f t="shared" si="12"/>
        <v/>
      </c>
      <c r="CS16" s="70" t="str">
        <f t="shared" si="12"/>
        <v/>
      </c>
      <c r="CT16" s="70" t="str">
        <f t="shared" si="12"/>
        <v/>
      </c>
      <c r="CU16" s="70" t="str">
        <f t="shared" si="12"/>
        <v/>
      </c>
      <c r="CV16" s="70" t="str">
        <f t="shared" si="12"/>
        <v/>
      </c>
      <c r="CW16" s="70" t="str">
        <f t="shared" si="12"/>
        <v/>
      </c>
      <c r="CX16" s="70" t="str">
        <f t="shared" si="12"/>
        <v/>
      </c>
      <c r="CY16" s="70" t="str">
        <f t="shared" si="9"/>
        <v/>
      </c>
      <c r="CZ16" s="70" t="str">
        <f t="shared" si="9"/>
        <v/>
      </c>
      <c r="DA16" s="70" t="str">
        <f t="shared" si="9"/>
        <v/>
      </c>
      <c r="DB16" s="70" t="str">
        <f t="shared" si="9"/>
        <v/>
      </c>
      <c r="DC16" s="70" t="str">
        <f t="shared" si="9"/>
        <v/>
      </c>
      <c r="DD16" s="70" t="str">
        <f t="shared" si="9"/>
        <v/>
      </c>
      <c r="DE16" s="70" t="str">
        <f t="shared" si="9"/>
        <v/>
      </c>
      <c r="DF16" s="70" t="str">
        <f t="shared" si="9"/>
        <v/>
      </c>
      <c r="DG16" s="70" t="str">
        <f t="shared" si="9"/>
        <v/>
      </c>
      <c r="DH16" s="29">
        <f>SUM(L16:DG16)</f>
        <v>0</v>
      </c>
      <c r="DI16" s="29"/>
      <c r="DJ16" s="29">
        <f>DH16*B$10</f>
        <v>0</v>
      </c>
      <c r="DK16" s="29"/>
      <c r="DL16" s="79">
        <v>175</v>
      </c>
      <c r="DM16" s="79"/>
      <c r="DN16" s="31">
        <f>DJ16*DL16</f>
        <v>0</v>
      </c>
      <c r="DO16" s="31"/>
    </row>
    <row r="17" spans="1:119" ht="15" customHeight="1">
      <c r="A17" s="63" t="s">
        <v>223</v>
      </c>
      <c r="B17" s="61">
        <f>CalculatorInput!C8</f>
        <v>11</v>
      </c>
      <c r="C17" s="59">
        <f>B17/B5</f>
        <v>2.2000000000000002</v>
      </c>
      <c r="E17" s="177"/>
      <c r="F17" s="179"/>
      <c r="G17" s="24" t="s">
        <v>131</v>
      </c>
      <c r="H17" s="77">
        <f>(B27/2)/B5</f>
        <v>0.3</v>
      </c>
      <c r="I17" s="28">
        <f t="shared" si="4"/>
        <v>1.5</v>
      </c>
      <c r="J17" s="77">
        <f>J16+I16</f>
        <v>2</v>
      </c>
      <c r="K17" s="78">
        <v>1</v>
      </c>
      <c r="L17" s="70" t="str">
        <f t="shared" si="8"/>
        <v/>
      </c>
      <c r="M17" s="70">
        <f t="shared" si="8"/>
        <v>1</v>
      </c>
      <c r="N17" s="70">
        <f t="shared" si="8"/>
        <v>1</v>
      </c>
      <c r="O17" s="70" t="str">
        <f t="shared" si="8"/>
        <v/>
      </c>
      <c r="P17" s="70" t="str">
        <f t="shared" si="8"/>
        <v/>
      </c>
      <c r="Q17" s="70" t="str">
        <f t="shared" si="8"/>
        <v/>
      </c>
      <c r="R17" s="70" t="str">
        <f t="shared" si="8"/>
        <v/>
      </c>
      <c r="S17" s="70" t="str">
        <f t="shared" si="8"/>
        <v/>
      </c>
      <c r="T17" s="70" t="str">
        <f t="shared" si="8"/>
        <v/>
      </c>
      <c r="U17" s="70" t="str">
        <f t="shared" si="8"/>
        <v/>
      </c>
      <c r="V17" s="70" t="str">
        <f t="shared" si="8"/>
        <v/>
      </c>
      <c r="W17" s="70" t="str">
        <f t="shared" si="8"/>
        <v/>
      </c>
      <c r="X17" s="70" t="str">
        <f t="shared" si="8"/>
        <v/>
      </c>
      <c r="Y17" s="70" t="str">
        <f t="shared" si="8"/>
        <v/>
      </c>
      <c r="Z17" s="70" t="str">
        <f t="shared" si="8"/>
        <v/>
      </c>
      <c r="AA17" s="70" t="str">
        <f t="shared" si="8"/>
        <v/>
      </c>
      <c r="AB17" s="70" t="str">
        <f t="shared" si="11"/>
        <v/>
      </c>
      <c r="AC17" s="70" t="str">
        <f t="shared" si="11"/>
        <v/>
      </c>
      <c r="AD17" s="70" t="str">
        <f t="shared" si="11"/>
        <v/>
      </c>
      <c r="AE17" s="70" t="str">
        <f t="shared" si="11"/>
        <v/>
      </c>
      <c r="AF17" s="70" t="str">
        <f t="shared" si="11"/>
        <v/>
      </c>
      <c r="AG17" s="70" t="str">
        <f t="shared" si="11"/>
        <v/>
      </c>
      <c r="AH17" s="70" t="str">
        <f t="shared" si="11"/>
        <v/>
      </c>
      <c r="AI17" s="70" t="str">
        <f t="shared" si="11"/>
        <v/>
      </c>
      <c r="AJ17" s="70" t="str">
        <f t="shared" si="11"/>
        <v/>
      </c>
      <c r="AK17" s="70" t="str">
        <f t="shared" si="11"/>
        <v/>
      </c>
      <c r="AL17" s="70" t="str">
        <f t="shared" si="11"/>
        <v/>
      </c>
      <c r="AM17" s="70" t="str">
        <f t="shared" si="12"/>
        <v/>
      </c>
      <c r="AN17" s="70" t="str">
        <f t="shared" si="12"/>
        <v/>
      </c>
      <c r="AO17" s="70" t="str">
        <f t="shared" si="12"/>
        <v/>
      </c>
      <c r="AP17" s="70" t="str">
        <f t="shared" si="12"/>
        <v/>
      </c>
      <c r="AQ17" s="70" t="str">
        <f t="shared" si="12"/>
        <v/>
      </c>
      <c r="AR17" s="70" t="str">
        <f t="shared" si="12"/>
        <v/>
      </c>
      <c r="AS17" s="70" t="str">
        <f t="shared" si="12"/>
        <v/>
      </c>
      <c r="AT17" s="70" t="str">
        <f t="shared" si="12"/>
        <v/>
      </c>
      <c r="AU17" s="70" t="str">
        <f t="shared" si="12"/>
        <v/>
      </c>
      <c r="AV17" s="70" t="str">
        <f t="shared" si="12"/>
        <v/>
      </c>
      <c r="AW17" s="70" t="str">
        <f t="shared" si="12"/>
        <v/>
      </c>
      <c r="AX17" s="70" t="str">
        <f t="shared" si="12"/>
        <v/>
      </c>
      <c r="AY17" s="70" t="str">
        <f t="shared" si="12"/>
        <v/>
      </c>
      <c r="AZ17" s="70" t="str">
        <f t="shared" si="12"/>
        <v/>
      </c>
      <c r="BA17" s="70" t="str">
        <f t="shared" si="12"/>
        <v/>
      </c>
      <c r="BB17" s="70" t="str">
        <f t="shared" si="12"/>
        <v/>
      </c>
      <c r="BC17" s="70" t="str">
        <f t="shared" si="12"/>
        <v/>
      </c>
      <c r="BD17" s="70" t="str">
        <f t="shared" si="12"/>
        <v/>
      </c>
      <c r="BE17" s="70" t="str">
        <f t="shared" si="12"/>
        <v/>
      </c>
      <c r="BF17" s="70" t="str">
        <f t="shared" si="12"/>
        <v/>
      </c>
      <c r="BG17" s="70" t="str">
        <f t="shared" si="12"/>
        <v/>
      </c>
      <c r="BH17" s="70" t="str">
        <f t="shared" si="12"/>
        <v/>
      </c>
      <c r="BI17" s="70" t="str">
        <f t="shared" si="12"/>
        <v/>
      </c>
      <c r="BJ17" s="70" t="str">
        <f t="shared" si="12"/>
        <v/>
      </c>
      <c r="BK17" s="70" t="str">
        <f t="shared" si="12"/>
        <v/>
      </c>
      <c r="BL17" s="70" t="str">
        <f t="shared" si="12"/>
        <v/>
      </c>
      <c r="BM17" s="70" t="str">
        <f t="shared" si="12"/>
        <v/>
      </c>
      <c r="BN17" s="70" t="str">
        <f t="shared" si="12"/>
        <v/>
      </c>
      <c r="BO17" s="70" t="str">
        <f t="shared" si="12"/>
        <v/>
      </c>
      <c r="BP17" s="70" t="str">
        <f t="shared" si="12"/>
        <v/>
      </c>
      <c r="BQ17" s="70" t="str">
        <f t="shared" si="12"/>
        <v/>
      </c>
      <c r="BR17" s="70" t="str">
        <f t="shared" si="12"/>
        <v/>
      </c>
      <c r="BS17" s="70" t="str">
        <f t="shared" si="12"/>
        <v/>
      </c>
      <c r="BT17" s="70" t="str">
        <f t="shared" si="12"/>
        <v/>
      </c>
      <c r="BU17" s="70" t="str">
        <f t="shared" si="12"/>
        <v/>
      </c>
      <c r="BV17" s="70" t="str">
        <f t="shared" si="12"/>
        <v/>
      </c>
      <c r="BW17" s="70" t="str">
        <f t="shared" si="12"/>
        <v/>
      </c>
      <c r="BX17" s="70" t="str">
        <f t="shared" si="12"/>
        <v/>
      </c>
      <c r="BY17" s="70" t="str">
        <f t="shared" si="12"/>
        <v/>
      </c>
      <c r="BZ17" s="70" t="str">
        <f t="shared" si="12"/>
        <v/>
      </c>
      <c r="CA17" s="70" t="str">
        <f t="shared" si="12"/>
        <v/>
      </c>
      <c r="CB17" s="70" t="str">
        <f t="shared" si="12"/>
        <v/>
      </c>
      <c r="CC17" s="70" t="str">
        <f t="shared" si="12"/>
        <v/>
      </c>
      <c r="CD17" s="70" t="str">
        <f t="shared" si="12"/>
        <v/>
      </c>
      <c r="CE17" s="70" t="str">
        <f t="shared" si="12"/>
        <v/>
      </c>
      <c r="CF17" s="70" t="str">
        <f t="shared" si="12"/>
        <v/>
      </c>
      <c r="CG17" s="70" t="str">
        <f t="shared" si="12"/>
        <v/>
      </c>
      <c r="CH17" s="70" t="str">
        <f t="shared" si="12"/>
        <v/>
      </c>
      <c r="CI17" s="70" t="str">
        <f t="shared" si="12"/>
        <v/>
      </c>
      <c r="CJ17" s="70" t="str">
        <f t="shared" si="12"/>
        <v/>
      </c>
      <c r="CK17" s="70" t="str">
        <f t="shared" si="12"/>
        <v/>
      </c>
      <c r="CL17" s="70" t="str">
        <f t="shared" si="12"/>
        <v/>
      </c>
      <c r="CM17" s="70" t="str">
        <f t="shared" si="12"/>
        <v/>
      </c>
      <c r="CN17" s="70" t="str">
        <f t="shared" si="12"/>
        <v/>
      </c>
      <c r="CO17" s="70" t="str">
        <f t="shared" si="12"/>
        <v/>
      </c>
      <c r="CP17" s="70" t="str">
        <f t="shared" si="12"/>
        <v/>
      </c>
      <c r="CQ17" s="70" t="str">
        <f t="shared" si="12"/>
        <v/>
      </c>
      <c r="CR17" s="70" t="str">
        <f t="shared" si="12"/>
        <v/>
      </c>
      <c r="CS17" s="70" t="str">
        <f t="shared" si="12"/>
        <v/>
      </c>
      <c r="CT17" s="70" t="str">
        <f t="shared" si="12"/>
        <v/>
      </c>
      <c r="CU17" s="70" t="str">
        <f t="shared" si="12"/>
        <v/>
      </c>
      <c r="CV17" s="70" t="str">
        <f t="shared" si="12"/>
        <v/>
      </c>
      <c r="CW17" s="70" t="str">
        <f t="shared" si="12"/>
        <v/>
      </c>
      <c r="CX17" s="70" t="str">
        <f t="shared" si="12"/>
        <v/>
      </c>
      <c r="CY17" s="70" t="str">
        <f t="shared" si="9"/>
        <v/>
      </c>
      <c r="CZ17" s="70" t="str">
        <f t="shared" si="9"/>
        <v/>
      </c>
      <c r="DA17" s="70" t="str">
        <f t="shared" si="9"/>
        <v/>
      </c>
      <c r="DB17" s="70" t="str">
        <f t="shared" si="9"/>
        <v/>
      </c>
      <c r="DC17" s="70" t="str">
        <f t="shared" si="9"/>
        <v/>
      </c>
      <c r="DD17" s="70" t="str">
        <f t="shared" si="9"/>
        <v/>
      </c>
      <c r="DE17" s="70" t="str">
        <f t="shared" si="9"/>
        <v/>
      </c>
      <c r="DF17" s="70" t="str">
        <f t="shared" si="9"/>
        <v/>
      </c>
      <c r="DG17" s="70" t="str">
        <f t="shared" si="9"/>
        <v/>
      </c>
      <c r="DH17" s="32"/>
      <c r="DI17" s="32">
        <f>SUM(L17:DG17)</f>
        <v>2</v>
      </c>
      <c r="DJ17" s="32"/>
      <c r="DK17" s="33">
        <f>DI17*B$10</f>
        <v>80</v>
      </c>
      <c r="DL17" s="80"/>
      <c r="DM17" s="80">
        <v>49</v>
      </c>
      <c r="DN17" s="35"/>
      <c r="DO17" s="50">
        <f>DK17*DM17</f>
        <v>3920</v>
      </c>
    </row>
    <row r="18" spans="1:119" ht="15" customHeight="1">
      <c r="A18" s="63" t="s">
        <v>224</v>
      </c>
      <c r="B18" s="18" t="str">
        <f>CalculatorInput!C14</f>
        <v>No</v>
      </c>
      <c r="C18" s="59">
        <f>IF(B18="Yes", 1,0)</f>
        <v>0</v>
      </c>
      <c r="E18" s="176" t="s">
        <v>160</v>
      </c>
      <c r="F18" s="186"/>
      <c r="G18" s="28" t="s">
        <v>130</v>
      </c>
      <c r="H18" s="24">
        <v>0</v>
      </c>
      <c r="I18" s="28">
        <f t="shared" si="4"/>
        <v>0</v>
      </c>
      <c r="J18" s="24">
        <v>1</v>
      </c>
      <c r="K18" s="24">
        <v>1</v>
      </c>
      <c r="L18" s="70" t="str">
        <f t="shared" si="8"/>
        <v/>
      </c>
      <c r="M18" s="70" t="str">
        <f t="shared" si="8"/>
        <v/>
      </c>
      <c r="N18" s="70" t="str">
        <f t="shared" si="8"/>
        <v/>
      </c>
      <c r="O18" s="70" t="str">
        <f t="shared" si="8"/>
        <v/>
      </c>
      <c r="P18" s="70" t="str">
        <f t="shared" si="8"/>
        <v/>
      </c>
      <c r="Q18" s="70" t="str">
        <f t="shared" si="8"/>
        <v/>
      </c>
      <c r="R18" s="70" t="str">
        <f t="shared" si="8"/>
        <v/>
      </c>
      <c r="S18" s="70" t="str">
        <f t="shared" si="8"/>
        <v/>
      </c>
      <c r="T18" s="70" t="str">
        <f t="shared" si="8"/>
        <v/>
      </c>
      <c r="U18" s="70" t="str">
        <f t="shared" si="8"/>
        <v/>
      </c>
      <c r="V18" s="70" t="str">
        <f t="shared" si="8"/>
        <v/>
      </c>
      <c r="W18" s="70" t="str">
        <f t="shared" si="8"/>
        <v/>
      </c>
      <c r="X18" s="70" t="str">
        <f t="shared" si="8"/>
        <v/>
      </c>
      <c r="Y18" s="70" t="str">
        <f t="shared" si="8"/>
        <v/>
      </c>
      <c r="Z18" s="70" t="str">
        <f t="shared" si="8"/>
        <v/>
      </c>
      <c r="AA18" s="70" t="str">
        <f t="shared" si="8"/>
        <v/>
      </c>
      <c r="AB18" s="70" t="str">
        <f t="shared" si="11"/>
        <v/>
      </c>
      <c r="AC18" s="70" t="str">
        <f t="shared" si="11"/>
        <v/>
      </c>
      <c r="AD18" s="70" t="str">
        <f t="shared" si="11"/>
        <v/>
      </c>
      <c r="AE18" s="70" t="str">
        <f t="shared" si="11"/>
        <v/>
      </c>
      <c r="AF18" s="70" t="str">
        <f t="shared" si="11"/>
        <v/>
      </c>
      <c r="AG18" s="70" t="str">
        <f t="shared" si="11"/>
        <v/>
      </c>
      <c r="AH18" s="70" t="str">
        <f t="shared" si="11"/>
        <v/>
      </c>
      <c r="AI18" s="70" t="str">
        <f t="shared" si="11"/>
        <v/>
      </c>
      <c r="AJ18" s="70" t="str">
        <f t="shared" si="11"/>
        <v/>
      </c>
      <c r="AK18" s="70" t="str">
        <f t="shared" si="11"/>
        <v/>
      </c>
      <c r="AL18" s="70" t="str">
        <f t="shared" si="11"/>
        <v/>
      </c>
      <c r="AM18" s="70" t="str">
        <f t="shared" si="12"/>
        <v/>
      </c>
      <c r="AN18" s="70" t="str">
        <f t="shared" si="12"/>
        <v/>
      </c>
      <c r="AO18" s="70" t="str">
        <f t="shared" si="12"/>
        <v/>
      </c>
      <c r="AP18" s="70" t="str">
        <f t="shared" si="12"/>
        <v/>
      </c>
      <c r="AQ18" s="70" t="str">
        <f t="shared" si="12"/>
        <v/>
      </c>
      <c r="AR18" s="70" t="str">
        <f t="shared" si="12"/>
        <v/>
      </c>
      <c r="AS18" s="70" t="str">
        <f t="shared" si="12"/>
        <v/>
      </c>
      <c r="AT18" s="70" t="str">
        <f t="shared" si="12"/>
        <v/>
      </c>
      <c r="AU18" s="70" t="str">
        <f t="shared" si="12"/>
        <v/>
      </c>
      <c r="AV18" s="70" t="str">
        <f t="shared" si="12"/>
        <v/>
      </c>
      <c r="AW18" s="70" t="str">
        <f t="shared" si="12"/>
        <v/>
      </c>
      <c r="AX18" s="70" t="str">
        <f t="shared" si="12"/>
        <v/>
      </c>
      <c r="AY18" s="70" t="str">
        <f t="shared" si="12"/>
        <v/>
      </c>
      <c r="AZ18" s="70" t="str">
        <f t="shared" si="12"/>
        <v/>
      </c>
      <c r="BA18" s="70" t="str">
        <f t="shared" si="12"/>
        <v/>
      </c>
      <c r="BB18" s="70" t="str">
        <f t="shared" si="12"/>
        <v/>
      </c>
      <c r="BC18" s="70" t="str">
        <f t="shared" si="12"/>
        <v/>
      </c>
      <c r="BD18" s="70" t="str">
        <f t="shared" si="12"/>
        <v/>
      </c>
      <c r="BE18" s="70" t="str">
        <f t="shared" si="12"/>
        <v/>
      </c>
      <c r="BF18" s="70" t="str">
        <f t="shared" si="12"/>
        <v/>
      </c>
      <c r="BG18" s="70" t="str">
        <f t="shared" si="12"/>
        <v/>
      </c>
      <c r="BH18" s="70" t="str">
        <f t="shared" si="12"/>
        <v/>
      </c>
      <c r="BI18" s="70" t="str">
        <f t="shared" si="12"/>
        <v/>
      </c>
      <c r="BJ18" s="70" t="str">
        <f t="shared" si="12"/>
        <v/>
      </c>
      <c r="BK18" s="70" t="str">
        <f t="shared" si="12"/>
        <v/>
      </c>
      <c r="BL18" s="70" t="str">
        <f t="shared" si="12"/>
        <v/>
      </c>
      <c r="BM18" s="70" t="str">
        <f t="shared" si="12"/>
        <v/>
      </c>
      <c r="BN18" s="70" t="str">
        <f t="shared" si="12"/>
        <v/>
      </c>
      <c r="BO18" s="70" t="str">
        <f t="shared" si="12"/>
        <v/>
      </c>
      <c r="BP18" s="70" t="str">
        <f t="shared" si="12"/>
        <v/>
      </c>
      <c r="BQ18" s="70" t="str">
        <f t="shared" si="12"/>
        <v/>
      </c>
      <c r="BR18" s="70" t="str">
        <f t="shared" si="12"/>
        <v/>
      </c>
      <c r="BS18" s="70" t="str">
        <f t="shared" si="12"/>
        <v/>
      </c>
      <c r="BT18" s="70" t="str">
        <f t="shared" si="12"/>
        <v/>
      </c>
      <c r="BU18" s="70" t="str">
        <f t="shared" si="12"/>
        <v/>
      </c>
      <c r="BV18" s="70" t="str">
        <f t="shared" si="12"/>
        <v/>
      </c>
      <c r="BW18" s="70" t="str">
        <f t="shared" si="12"/>
        <v/>
      </c>
      <c r="BX18" s="70" t="str">
        <f t="shared" si="12"/>
        <v/>
      </c>
      <c r="BY18" s="70" t="str">
        <f t="shared" si="12"/>
        <v/>
      </c>
      <c r="BZ18" s="70" t="str">
        <f t="shared" si="12"/>
        <v/>
      </c>
      <c r="CA18" s="70" t="str">
        <f t="shared" si="12"/>
        <v/>
      </c>
      <c r="CB18" s="70" t="str">
        <f t="shared" si="12"/>
        <v/>
      </c>
      <c r="CC18" s="70" t="str">
        <f t="shared" si="12"/>
        <v/>
      </c>
      <c r="CD18" s="70" t="str">
        <f t="shared" si="12"/>
        <v/>
      </c>
      <c r="CE18" s="70" t="str">
        <f t="shared" si="12"/>
        <v/>
      </c>
      <c r="CF18" s="70" t="str">
        <f t="shared" si="12"/>
        <v/>
      </c>
      <c r="CG18" s="70" t="str">
        <f t="shared" si="12"/>
        <v/>
      </c>
      <c r="CH18" s="70" t="str">
        <f t="shared" si="12"/>
        <v/>
      </c>
      <c r="CI18" s="70" t="str">
        <f t="shared" si="12"/>
        <v/>
      </c>
      <c r="CJ18" s="70" t="str">
        <f t="shared" si="12"/>
        <v/>
      </c>
      <c r="CK18" s="70" t="str">
        <f t="shared" si="12"/>
        <v/>
      </c>
      <c r="CL18" s="70" t="str">
        <f t="shared" si="12"/>
        <v/>
      </c>
      <c r="CM18" s="70" t="str">
        <f t="shared" si="12"/>
        <v/>
      </c>
      <c r="CN18" s="70" t="str">
        <f t="shared" si="12"/>
        <v/>
      </c>
      <c r="CO18" s="70" t="str">
        <f t="shared" si="12"/>
        <v/>
      </c>
      <c r="CP18" s="70" t="str">
        <f t="shared" si="12"/>
        <v/>
      </c>
      <c r="CQ18" s="70" t="str">
        <f t="shared" si="12"/>
        <v/>
      </c>
      <c r="CR18" s="70" t="str">
        <f t="shared" si="12"/>
        <v/>
      </c>
      <c r="CS18" s="70" t="str">
        <f t="shared" si="12"/>
        <v/>
      </c>
      <c r="CT18" s="70" t="str">
        <f t="shared" si="12"/>
        <v/>
      </c>
      <c r="CU18" s="70" t="str">
        <f t="shared" si="12"/>
        <v/>
      </c>
      <c r="CV18" s="70" t="str">
        <f t="shared" si="12"/>
        <v/>
      </c>
      <c r="CW18" s="70" t="str">
        <f t="shared" si="12"/>
        <v/>
      </c>
      <c r="CX18" s="70" t="str">
        <f t="shared" si="12"/>
        <v/>
      </c>
      <c r="CY18" s="70" t="str">
        <f t="shared" si="9"/>
        <v/>
      </c>
      <c r="CZ18" s="70" t="str">
        <f t="shared" si="9"/>
        <v/>
      </c>
      <c r="DA18" s="70" t="str">
        <f t="shared" si="9"/>
        <v/>
      </c>
      <c r="DB18" s="70" t="str">
        <f t="shared" si="9"/>
        <v/>
      </c>
      <c r="DC18" s="70" t="str">
        <f t="shared" si="9"/>
        <v/>
      </c>
      <c r="DD18" s="70" t="str">
        <f t="shared" si="9"/>
        <v/>
      </c>
      <c r="DE18" s="70" t="str">
        <f t="shared" si="9"/>
        <v/>
      </c>
      <c r="DF18" s="70" t="str">
        <f t="shared" si="9"/>
        <v/>
      </c>
      <c r="DG18" s="70" t="str">
        <f t="shared" si="9"/>
        <v/>
      </c>
      <c r="DH18" s="29">
        <f>SUM(L18:DG18)</f>
        <v>0</v>
      </c>
      <c r="DI18" s="29"/>
      <c r="DJ18" s="29">
        <f>DH18*B$10</f>
        <v>0</v>
      </c>
      <c r="DK18" s="29"/>
      <c r="DL18" s="79">
        <v>175</v>
      </c>
      <c r="DM18" s="79"/>
      <c r="DN18" s="31">
        <f>DJ18*DL18</f>
        <v>0</v>
      </c>
      <c r="DO18" s="31"/>
    </row>
    <row r="19" spans="1:119" ht="15" customHeight="1">
      <c r="A19" s="63" t="s">
        <v>225</v>
      </c>
      <c r="B19" s="18" t="str">
        <f>CalculatorInput!C15</f>
        <v>No</v>
      </c>
      <c r="C19" s="59">
        <f>IF(B19="Yes", 1,0)</f>
        <v>0</v>
      </c>
      <c r="E19" s="177"/>
      <c r="F19" s="179"/>
      <c r="G19" s="24" t="s">
        <v>131</v>
      </c>
      <c r="H19" s="77">
        <f>(B26+B27)/B5</f>
        <v>0.6</v>
      </c>
      <c r="I19" s="28">
        <f t="shared" si="4"/>
        <v>3</v>
      </c>
      <c r="J19" s="77">
        <f>C25+1</f>
        <v>2</v>
      </c>
      <c r="K19" s="77">
        <f>IF(C17=0,0,IF(C17&lt;5,0.25,IF(C17&lt;10,0.5,1)))</f>
        <v>0.25</v>
      </c>
      <c r="L19" s="70" t="str">
        <f t="shared" si="8"/>
        <v/>
      </c>
      <c r="M19" s="70">
        <f t="shared" si="8"/>
        <v>0.25</v>
      </c>
      <c r="N19" s="70">
        <f t="shared" si="8"/>
        <v>0.25</v>
      </c>
      <c r="O19" s="70">
        <f t="shared" si="8"/>
        <v>0.25</v>
      </c>
      <c r="P19" s="70" t="str">
        <f t="shared" si="8"/>
        <v/>
      </c>
      <c r="Q19" s="70" t="str">
        <f t="shared" si="8"/>
        <v/>
      </c>
      <c r="R19" s="70" t="str">
        <f t="shared" si="8"/>
        <v/>
      </c>
      <c r="S19" s="70" t="str">
        <f t="shared" si="8"/>
        <v/>
      </c>
      <c r="T19" s="70" t="str">
        <f t="shared" si="8"/>
        <v/>
      </c>
      <c r="U19" s="70" t="str">
        <f t="shared" si="8"/>
        <v/>
      </c>
      <c r="V19" s="70" t="str">
        <f t="shared" si="8"/>
        <v/>
      </c>
      <c r="W19" s="70" t="str">
        <f t="shared" si="8"/>
        <v/>
      </c>
      <c r="X19" s="70" t="str">
        <f t="shared" si="8"/>
        <v/>
      </c>
      <c r="Y19" s="70" t="str">
        <f t="shared" si="8"/>
        <v/>
      </c>
      <c r="Z19" s="70" t="str">
        <f t="shared" si="8"/>
        <v/>
      </c>
      <c r="AA19" s="70" t="str">
        <f t="shared" si="8"/>
        <v/>
      </c>
      <c r="AB19" s="70" t="str">
        <f t="shared" si="11"/>
        <v/>
      </c>
      <c r="AC19" s="70" t="str">
        <f t="shared" si="11"/>
        <v/>
      </c>
      <c r="AD19" s="70" t="str">
        <f t="shared" si="11"/>
        <v/>
      </c>
      <c r="AE19" s="70" t="str">
        <f t="shared" si="11"/>
        <v/>
      </c>
      <c r="AF19" s="70" t="str">
        <f t="shared" si="11"/>
        <v/>
      </c>
      <c r="AG19" s="70" t="str">
        <f t="shared" si="11"/>
        <v/>
      </c>
      <c r="AH19" s="70" t="str">
        <f t="shared" si="11"/>
        <v/>
      </c>
      <c r="AI19" s="70" t="str">
        <f t="shared" si="11"/>
        <v/>
      </c>
      <c r="AJ19" s="70" t="str">
        <f t="shared" si="11"/>
        <v/>
      </c>
      <c r="AK19" s="70" t="str">
        <f t="shared" si="11"/>
        <v/>
      </c>
      <c r="AL19" s="70" t="str">
        <f t="shared" si="11"/>
        <v/>
      </c>
      <c r="AM19" s="70" t="str">
        <f t="shared" si="12"/>
        <v/>
      </c>
      <c r="AN19" s="70" t="str">
        <f t="shared" si="12"/>
        <v/>
      </c>
      <c r="AO19" s="70" t="str">
        <f t="shared" si="12"/>
        <v/>
      </c>
      <c r="AP19" s="70" t="str">
        <f t="shared" si="12"/>
        <v/>
      </c>
      <c r="AQ19" s="70" t="str">
        <f t="shared" si="12"/>
        <v/>
      </c>
      <c r="AR19" s="70" t="str">
        <f t="shared" si="12"/>
        <v/>
      </c>
      <c r="AS19" s="70" t="str">
        <f t="shared" si="12"/>
        <v/>
      </c>
      <c r="AT19" s="70" t="str">
        <f t="shared" si="12"/>
        <v/>
      </c>
      <c r="AU19" s="70" t="str">
        <f t="shared" si="12"/>
        <v/>
      </c>
      <c r="AV19" s="70" t="str">
        <f t="shared" si="12"/>
        <v/>
      </c>
      <c r="AW19" s="70" t="str">
        <f t="shared" si="12"/>
        <v/>
      </c>
      <c r="AX19" s="70" t="str">
        <f t="shared" si="12"/>
        <v/>
      </c>
      <c r="AY19" s="70" t="str">
        <f t="shared" si="12"/>
        <v/>
      </c>
      <c r="AZ19" s="70" t="str">
        <f t="shared" si="12"/>
        <v/>
      </c>
      <c r="BA19" s="70" t="str">
        <f t="shared" si="12"/>
        <v/>
      </c>
      <c r="BB19" s="70" t="str">
        <f t="shared" si="12"/>
        <v/>
      </c>
      <c r="BC19" s="70" t="str">
        <f t="shared" si="12"/>
        <v/>
      </c>
      <c r="BD19" s="70" t="str">
        <f t="shared" si="12"/>
        <v/>
      </c>
      <c r="BE19" s="70" t="str">
        <f t="shared" si="12"/>
        <v/>
      </c>
      <c r="BF19" s="70" t="str">
        <f t="shared" si="12"/>
        <v/>
      </c>
      <c r="BG19" s="70" t="str">
        <f t="shared" si="12"/>
        <v/>
      </c>
      <c r="BH19" s="70" t="str">
        <f t="shared" si="12"/>
        <v/>
      </c>
      <c r="BI19" s="70" t="str">
        <f t="shared" si="12"/>
        <v/>
      </c>
      <c r="BJ19" s="70" t="str">
        <f t="shared" si="12"/>
        <v/>
      </c>
      <c r="BK19" s="70" t="str">
        <f t="shared" si="12"/>
        <v/>
      </c>
      <c r="BL19" s="70" t="str">
        <f t="shared" si="12"/>
        <v/>
      </c>
      <c r="BM19" s="70" t="str">
        <f t="shared" si="12"/>
        <v/>
      </c>
      <c r="BN19" s="70" t="str">
        <f t="shared" si="12"/>
        <v/>
      </c>
      <c r="BO19" s="70" t="str">
        <f t="shared" si="12"/>
        <v/>
      </c>
      <c r="BP19" s="70" t="str">
        <f t="shared" si="12"/>
        <v/>
      </c>
      <c r="BQ19" s="70" t="str">
        <f t="shared" si="12"/>
        <v/>
      </c>
      <c r="BR19" s="70" t="str">
        <f t="shared" si="12"/>
        <v/>
      </c>
      <c r="BS19" s="70" t="str">
        <f t="shared" si="12"/>
        <v/>
      </c>
      <c r="BT19" s="70" t="str">
        <f t="shared" si="12"/>
        <v/>
      </c>
      <c r="BU19" s="70" t="str">
        <f t="shared" si="12"/>
        <v/>
      </c>
      <c r="BV19" s="70" t="str">
        <f t="shared" si="12"/>
        <v/>
      </c>
      <c r="BW19" s="70" t="str">
        <f t="shared" si="12"/>
        <v/>
      </c>
      <c r="BX19" s="70" t="str">
        <f t="shared" si="12"/>
        <v/>
      </c>
      <c r="BY19" s="70" t="str">
        <f t="shared" si="12"/>
        <v/>
      </c>
      <c r="BZ19" s="70" t="str">
        <f t="shared" si="12"/>
        <v/>
      </c>
      <c r="CA19" s="70" t="str">
        <f t="shared" si="12"/>
        <v/>
      </c>
      <c r="CB19" s="70" t="str">
        <f t="shared" si="12"/>
        <v/>
      </c>
      <c r="CC19" s="70" t="str">
        <f t="shared" si="12"/>
        <v/>
      </c>
      <c r="CD19" s="70" t="str">
        <f t="shared" si="12"/>
        <v/>
      </c>
      <c r="CE19" s="70" t="str">
        <f t="shared" si="12"/>
        <v/>
      </c>
      <c r="CF19" s="70" t="str">
        <f t="shared" si="12"/>
        <v/>
      </c>
      <c r="CG19" s="70" t="str">
        <f t="shared" si="12"/>
        <v/>
      </c>
      <c r="CH19" s="70" t="str">
        <f t="shared" si="12"/>
        <v/>
      </c>
      <c r="CI19" s="70" t="str">
        <f t="shared" si="12"/>
        <v/>
      </c>
      <c r="CJ19" s="70" t="str">
        <f t="shared" si="12"/>
        <v/>
      </c>
      <c r="CK19" s="70" t="str">
        <f t="shared" si="12"/>
        <v/>
      </c>
      <c r="CL19" s="70" t="str">
        <f t="shared" si="12"/>
        <v/>
      </c>
      <c r="CM19" s="70" t="str">
        <f t="shared" si="12"/>
        <v/>
      </c>
      <c r="CN19" s="70" t="str">
        <f t="shared" si="12"/>
        <v/>
      </c>
      <c r="CO19" s="70" t="str">
        <f t="shared" si="12"/>
        <v/>
      </c>
      <c r="CP19" s="70" t="str">
        <f t="shared" si="12"/>
        <v/>
      </c>
      <c r="CQ19" s="70" t="str">
        <f t="shared" si="12"/>
        <v/>
      </c>
      <c r="CR19" s="70" t="str">
        <f t="shared" si="12"/>
        <v/>
      </c>
      <c r="CS19" s="70" t="str">
        <f t="shared" si="12"/>
        <v/>
      </c>
      <c r="CT19" s="70" t="str">
        <f t="shared" si="12"/>
        <v/>
      </c>
      <c r="CU19" s="70" t="str">
        <f t="shared" si="12"/>
        <v/>
      </c>
      <c r="CV19" s="70" t="str">
        <f t="shared" si="12"/>
        <v/>
      </c>
      <c r="CW19" s="70" t="str">
        <f t="shared" si="12"/>
        <v/>
      </c>
      <c r="CX19" s="70" t="str">
        <f t="shared" ref="CX19:DG22" si="13">IF(AND(CX$3&gt;=$J19,CX$3&lt;=($J19+ROUNDUP($I19,0)-1)),$K19,"")</f>
        <v/>
      </c>
      <c r="CY19" s="70" t="str">
        <f t="shared" si="13"/>
        <v/>
      </c>
      <c r="CZ19" s="70" t="str">
        <f t="shared" si="13"/>
        <v/>
      </c>
      <c r="DA19" s="70" t="str">
        <f t="shared" si="13"/>
        <v/>
      </c>
      <c r="DB19" s="70" t="str">
        <f t="shared" si="13"/>
        <v/>
      </c>
      <c r="DC19" s="70" t="str">
        <f t="shared" si="13"/>
        <v/>
      </c>
      <c r="DD19" s="70" t="str">
        <f t="shared" si="13"/>
        <v/>
      </c>
      <c r="DE19" s="70" t="str">
        <f t="shared" si="13"/>
        <v/>
      </c>
      <c r="DF19" s="70" t="str">
        <f t="shared" si="13"/>
        <v/>
      </c>
      <c r="DG19" s="70" t="str">
        <f t="shared" si="13"/>
        <v/>
      </c>
      <c r="DH19" s="32"/>
      <c r="DI19" s="32">
        <f>SUM(L19:DG19)</f>
        <v>0.75</v>
      </c>
      <c r="DJ19" s="32"/>
      <c r="DK19" s="33">
        <f>DI19*B$10</f>
        <v>30</v>
      </c>
      <c r="DL19" s="80"/>
      <c r="DM19" s="80">
        <v>51</v>
      </c>
      <c r="DN19" s="35"/>
      <c r="DO19" s="50">
        <f>DK19*DM19</f>
        <v>1530</v>
      </c>
    </row>
    <row r="20" spans="1:119" ht="15">
      <c r="E20" s="176" t="s">
        <v>163</v>
      </c>
      <c r="F20" s="178"/>
      <c r="G20" s="28" t="s">
        <v>130</v>
      </c>
      <c r="H20" s="77">
        <f>SUM(B26:B28)/B5</f>
        <v>0.8</v>
      </c>
      <c r="I20" s="28">
        <f t="shared" si="4"/>
        <v>4</v>
      </c>
      <c r="J20" s="77">
        <f>C25+1</f>
        <v>2</v>
      </c>
      <c r="K20" s="77">
        <f>ROUNDDOWN(C16/2,0)</f>
        <v>1</v>
      </c>
      <c r="L20" s="70" t="str">
        <f t="shared" si="8"/>
        <v/>
      </c>
      <c r="M20" s="70">
        <f t="shared" si="8"/>
        <v>1</v>
      </c>
      <c r="N20" s="70">
        <f t="shared" si="8"/>
        <v>1</v>
      </c>
      <c r="O20" s="70">
        <f t="shared" si="8"/>
        <v>1</v>
      </c>
      <c r="P20" s="70">
        <f t="shared" si="8"/>
        <v>1</v>
      </c>
      <c r="Q20" s="70" t="str">
        <f t="shared" si="8"/>
        <v/>
      </c>
      <c r="R20" s="70" t="str">
        <f t="shared" si="8"/>
        <v/>
      </c>
      <c r="S20" s="70" t="str">
        <f t="shared" si="8"/>
        <v/>
      </c>
      <c r="T20" s="70" t="str">
        <f t="shared" si="8"/>
        <v/>
      </c>
      <c r="U20" s="70" t="str">
        <f t="shared" si="8"/>
        <v/>
      </c>
      <c r="V20" s="70" t="str">
        <f t="shared" si="8"/>
        <v/>
      </c>
      <c r="W20" s="70" t="str">
        <f t="shared" si="8"/>
        <v/>
      </c>
      <c r="X20" s="70" t="str">
        <f t="shared" si="8"/>
        <v/>
      </c>
      <c r="Y20" s="70" t="str">
        <f t="shared" si="8"/>
        <v/>
      </c>
      <c r="Z20" s="70" t="str">
        <f t="shared" si="8"/>
        <v/>
      </c>
      <c r="AA20" s="70" t="str">
        <f t="shared" si="8"/>
        <v/>
      </c>
      <c r="AB20" s="70" t="str">
        <f t="shared" si="11"/>
        <v/>
      </c>
      <c r="AC20" s="70" t="str">
        <f t="shared" si="11"/>
        <v/>
      </c>
      <c r="AD20" s="70" t="str">
        <f t="shared" si="11"/>
        <v/>
      </c>
      <c r="AE20" s="70" t="str">
        <f t="shared" si="11"/>
        <v/>
      </c>
      <c r="AF20" s="70" t="str">
        <f t="shared" si="11"/>
        <v/>
      </c>
      <c r="AG20" s="70" t="str">
        <f t="shared" si="11"/>
        <v/>
      </c>
      <c r="AH20" s="70" t="str">
        <f t="shared" si="11"/>
        <v/>
      </c>
      <c r="AI20" s="70" t="str">
        <f t="shared" si="11"/>
        <v/>
      </c>
      <c r="AJ20" s="70" t="str">
        <f t="shared" si="11"/>
        <v/>
      </c>
      <c r="AK20" s="70" t="str">
        <f t="shared" si="11"/>
        <v/>
      </c>
      <c r="AL20" s="70" t="str">
        <f t="shared" si="11"/>
        <v/>
      </c>
      <c r="AM20" s="70" t="str">
        <f t="shared" ref="AM20:CX23" si="14">IF(AND(AM$3&gt;=$J20,AM$3&lt;=($J20+ROUNDUP($I20,0)-1)),$K20,"")</f>
        <v/>
      </c>
      <c r="AN20" s="70" t="str">
        <f t="shared" si="14"/>
        <v/>
      </c>
      <c r="AO20" s="70" t="str">
        <f t="shared" si="14"/>
        <v/>
      </c>
      <c r="AP20" s="70" t="str">
        <f t="shared" si="14"/>
        <v/>
      </c>
      <c r="AQ20" s="70" t="str">
        <f t="shared" si="14"/>
        <v/>
      </c>
      <c r="AR20" s="70" t="str">
        <f t="shared" si="14"/>
        <v/>
      </c>
      <c r="AS20" s="70" t="str">
        <f t="shared" si="14"/>
        <v/>
      </c>
      <c r="AT20" s="70" t="str">
        <f t="shared" si="14"/>
        <v/>
      </c>
      <c r="AU20" s="70" t="str">
        <f t="shared" si="14"/>
        <v/>
      </c>
      <c r="AV20" s="70" t="str">
        <f t="shared" si="14"/>
        <v/>
      </c>
      <c r="AW20" s="70" t="str">
        <f t="shared" si="14"/>
        <v/>
      </c>
      <c r="AX20" s="70" t="str">
        <f t="shared" si="14"/>
        <v/>
      </c>
      <c r="AY20" s="70" t="str">
        <f t="shared" si="14"/>
        <v/>
      </c>
      <c r="AZ20" s="70" t="str">
        <f t="shared" si="14"/>
        <v/>
      </c>
      <c r="BA20" s="70" t="str">
        <f t="shared" si="14"/>
        <v/>
      </c>
      <c r="BB20" s="70" t="str">
        <f t="shared" si="14"/>
        <v/>
      </c>
      <c r="BC20" s="70" t="str">
        <f t="shared" si="14"/>
        <v/>
      </c>
      <c r="BD20" s="70" t="str">
        <f t="shared" si="14"/>
        <v/>
      </c>
      <c r="BE20" s="70" t="str">
        <f t="shared" si="14"/>
        <v/>
      </c>
      <c r="BF20" s="70" t="str">
        <f t="shared" si="14"/>
        <v/>
      </c>
      <c r="BG20" s="70" t="str">
        <f t="shared" si="14"/>
        <v/>
      </c>
      <c r="BH20" s="70" t="str">
        <f t="shared" si="14"/>
        <v/>
      </c>
      <c r="BI20" s="70" t="str">
        <f t="shared" si="14"/>
        <v/>
      </c>
      <c r="BJ20" s="70" t="str">
        <f t="shared" si="14"/>
        <v/>
      </c>
      <c r="BK20" s="70" t="str">
        <f t="shared" si="14"/>
        <v/>
      </c>
      <c r="BL20" s="70" t="str">
        <f t="shared" si="14"/>
        <v/>
      </c>
      <c r="BM20" s="70" t="str">
        <f t="shared" si="14"/>
        <v/>
      </c>
      <c r="BN20" s="70" t="str">
        <f t="shared" si="14"/>
        <v/>
      </c>
      <c r="BO20" s="70" t="str">
        <f t="shared" si="14"/>
        <v/>
      </c>
      <c r="BP20" s="70" t="str">
        <f t="shared" si="14"/>
        <v/>
      </c>
      <c r="BQ20" s="70" t="str">
        <f t="shared" si="14"/>
        <v/>
      </c>
      <c r="BR20" s="70" t="str">
        <f t="shared" si="14"/>
        <v/>
      </c>
      <c r="BS20" s="70" t="str">
        <f t="shared" si="14"/>
        <v/>
      </c>
      <c r="BT20" s="70" t="str">
        <f t="shared" si="14"/>
        <v/>
      </c>
      <c r="BU20" s="70" t="str">
        <f t="shared" si="14"/>
        <v/>
      </c>
      <c r="BV20" s="70" t="str">
        <f t="shared" si="14"/>
        <v/>
      </c>
      <c r="BW20" s="70" t="str">
        <f t="shared" si="14"/>
        <v/>
      </c>
      <c r="BX20" s="70" t="str">
        <f t="shared" si="14"/>
        <v/>
      </c>
      <c r="BY20" s="70" t="str">
        <f t="shared" si="14"/>
        <v/>
      </c>
      <c r="BZ20" s="70" t="str">
        <f t="shared" si="14"/>
        <v/>
      </c>
      <c r="CA20" s="70" t="str">
        <f t="shared" si="14"/>
        <v/>
      </c>
      <c r="CB20" s="70" t="str">
        <f t="shared" si="14"/>
        <v/>
      </c>
      <c r="CC20" s="70" t="str">
        <f t="shared" si="14"/>
        <v/>
      </c>
      <c r="CD20" s="70" t="str">
        <f t="shared" si="14"/>
        <v/>
      </c>
      <c r="CE20" s="70" t="str">
        <f t="shared" si="14"/>
        <v/>
      </c>
      <c r="CF20" s="70" t="str">
        <f t="shared" si="14"/>
        <v/>
      </c>
      <c r="CG20" s="70" t="str">
        <f t="shared" si="14"/>
        <v/>
      </c>
      <c r="CH20" s="70" t="str">
        <f t="shared" si="14"/>
        <v/>
      </c>
      <c r="CI20" s="70" t="str">
        <f t="shared" si="14"/>
        <v/>
      </c>
      <c r="CJ20" s="70" t="str">
        <f t="shared" si="14"/>
        <v/>
      </c>
      <c r="CK20" s="70" t="str">
        <f t="shared" si="14"/>
        <v/>
      </c>
      <c r="CL20" s="70" t="str">
        <f t="shared" si="14"/>
        <v/>
      </c>
      <c r="CM20" s="70" t="str">
        <f t="shared" si="14"/>
        <v/>
      </c>
      <c r="CN20" s="70" t="str">
        <f t="shared" si="14"/>
        <v/>
      </c>
      <c r="CO20" s="70" t="str">
        <f t="shared" si="14"/>
        <v/>
      </c>
      <c r="CP20" s="70" t="str">
        <f t="shared" si="14"/>
        <v/>
      </c>
      <c r="CQ20" s="70" t="str">
        <f t="shared" si="14"/>
        <v/>
      </c>
      <c r="CR20" s="70" t="str">
        <f t="shared" si="14"/>
        <v/>
      </c>
      <c r="CS20" s="70" t="str">
        <f t="shared" si="14"/>
        <v/>
      </c>
      <c r="CT20" s="70" t="str">
        <f t="shared" si="14"/>
        <v/>
      </c>
      <c r="CU20" s="70" t="str">
        <f t="shared" si="14"/>
        <v/>
      </c>
      <c r="CV20" s="70" t="str">
        <f t="shared" si="14"/>
        <v/>
      </c>
      <c r="CW20" s="70" t="str">
        <f t="shared" si="14"/>
        <v/>
      </c>
      <c r="CX20" s="70" t="str">
        <f t="shared" si="14"/>
        <v/>
      </c>
      <c r="CY20" s="70" t="str">
        <f t="shared" si="13"/>
        <v/>
      </c>
      <c r="CZ20" s="70" t="str">
        <f t="shared" si="13"/>
        <v/>
      </c>
      <c r="DA20" s="70" t="str">
        <f t="shared" si="13"/>
        <v/>
      </c>
      <c r="DB20" s="70" t="str">
        <f t="shared" si="13"/>
        <v/>
      </c>
      <c r="DC20" s="70" t="str">
        <f t="shared" si="13"/>
        <v/>
      </c>
      <c r="DD20" s="70" t="str">
        <f t="shared" si="13"/>
        <v/>
      </c>
      <c r="DE20" s="70" t="str">
        <f t="shared" si="13"/>
        <v/>
      </c>
      <c r="DF20" s="70" t="str">
        <f t="shared" si="13"/>
        <v/>
      </c>
      <c r="DG20" s="70" t="str">
        <f t="shared" si="13"/>
        <v/>
      </c>
      <c r="DH20" s="29">
        <f>SUM(L20:DG20)</f>
        <v>4</v>
      </c>
      <c r="DI20" s="29"/>
      <c r="DJ20" s="29">
        <f>DH20*B$10</f>
        <v>160</v>
      </c>
      <c r="DK20" s="29"/>
      <c r="DL20" s="79">
        <v>192</v>
      </c>
      <c r="DM20" s="79"/>
      <c r="DN20" s="31">
        <f>DJ20*DL20</f>
        <v>30720</v>
      </c>
      <c r="DO20" s="31"/>
    </row>
    <row r="21" spans="1:119" ht="15" customHeight="1">
      <c r="E21" s="177"/>
      <c r="F21" s="179"/>
      <c r="G21" s="24" t="s">
        <v>131</v>
      </c>
      <c r="H21" s="77">
        <f>SUM(B26:B28)/B5</f>
        <v>0.8</v>
      </c>
      <c r="I21" s="28">
        <f t="shared" si="4"/>
        <v>4</v>
      </c>
      <c r="J21" s="77">
        <f>C25+1</f>
        <v>2</v>
      </c>
      <c r="K21" s="77">
        <f>ROUNDUP(C16/2,0)</f>
        <v>2</v>
      </c>
      <c r="L21" s="70" t="str">
        <f t="shared" si="8"/>
        <v/>
      </c>
      <c r="M21" s="70">
        <f t="shared" si="8"/>
        <v>2</v>
      </c>
      <c r="N21" s="70">
        <f t="shared" si="8"/>
        <v>2</v>
      </c>
      <c r="O21" s="70">
        <f t="shared" si="8"/>
        <v>2</v>
      </c>
      <c r="P21" s="70">
        <f t="shared" si="8"/>
        <v>2</v>
      </c>
      <c r="Q21" s="70" t="str">
        <f t="shared" si="8"/>
        <v/>
      </c>
      <c r="R21" s="70" t="str">
        <f t="shared" si="8"/>
        <v/>
      </c>
      <c r="S21" s="70" t="str">
        <f t="shared" si="8"/>
        <v/>
      </c>
      <c r="T21" s="70" t="str">
        <f t="shared" si="8"/>
        <v/>
      </c>
      <c r="U21" s="70" t="str">
        <f t="shared" si="8"/>
        <v/>
      </c>
      <c r="V21" s="70" t="str">
        <f t="shared" si="8"/>
        <v/>
      </c>
      <c r="W21" s="70" t="str">
        <f t="shared" si="8"/>
        <v/>
      </c>
      <c r="X21" s="70" t="str">
        <f t="shared" si="8"/>
        <v/>
      </c>
      <c r="Y21" s="70" t="str">
        <f t="shared" si="8"/>
        <v/>
      </c>
      <c r="Z21" s="70" t="str">
        <f t="shared" si="8"/>
        <v/>
      </c>
      <c r="AA21" s="70" t="str">
        <f t="shared" si="8"/>
        <v/>
      </c>
      <c r="AB21" s="70" t="str">
        <f t="shared" si="11"/>
        <v/>
      </c>
      <c r="AC21" s="70" t="str">
        <f t="shared" si="11"/>
        <v/>
      </c>
      <c r="AD21" s="70" t="str">
        <f t="shared" si="11"/>
        <v/>
      </c>
      <c r="AE21" s="70" t="str">
        <f t="shared" si="11"/>
        <v/>
      </c>
      <c r="AF21" s="70" t="str">
        <f t="shared" si="11"/>
        <v/>
      </c>
      <c r="AG21" s="70" t="str">
        <f t="shared" si="11"/>
        <v/>
      </c>
      <c r="AH21" s="70" t="str">
        <f t="shared" si="11"/>
        <v/>
      </c>
      <c r="AI21" s="70" t="str">
        <f t="shared" si="11"/>
        <v/>
      </c>
      <c r="AJ21" s="70" t="str">
        <f t="shared" si="11"/>
        <v/>
      </c>
      <c r="AK21" s="70" t="str">
        <f t="shared" si="11"/>
        <v/>
      </c>
      <c r="AL21" s="70" t="str">
        <f t="shared" si="11"/>
        <v/>
      </c>
      <c r="AM21" s="70" t="str">
        <f t="shared" si="14"/>
        <v/>
      </c>
      <c r="AN21" s="70" t="str">
        <f t="shared" si="14"/>
        <v/>
      </c>
      <c r="AO21" s="70" t="str">
        <f t="shared" si="14"/>
        <v/>
      </c>
      <c r="AP21" s="70" t="str">
        <f t="shared" si="14"/>
        <v/>
      </c>
      <c r="AQ21" s="70" t="str">
        <f t="shared" si="14"/>
        <v/>
      </c>
      <c r="AR21" s="70" t="str">
        <f t="shared" si="14"/>
        <v/>
      </c>
      <c r="AS21" s="70" t="str">
        <f t="shared" si="14"/>
        <v/>
      </c>
      <c r="AT21" s="70" t="str">
        <f t="shared" si="14"/>
        <v/>
      </c>
      <c r="AU21" s="70" t="str">
        <f t="shared" si="14"/>
        <v/>
      </c>
      <c r="AV21" s="70" t="str">
        <f t="shared" si="14"/>
        <v/>
      </c>
      <c r="AW21" s="70" t="str">
        <f t="shared" si="14"/>
        <v/>
      </c>
      <c r="AX21" s="70" t="str">
        <f t="shared" si="14"/>
        <v/>
      </c>
      <c r="AY21" s="70" t="str">
        <f t="shared" si="14"/>
        <v/>
      </c>
      <c r="AZ21" s="70" t="str">
        <f t="shared" si="14"/>
        <v/>
      </c>
      <c r="BA21" s="70" t="str">
        <f t="shared" si="14"/>
        <v/>
      </c>
      <c r="BB21" s="70" t="str">
        <f t="shared" si="14"/>
        <v/>
      </c>
      <c r="BC21" s="70" t="str">
        <f t="shared" si="14"/>
        <v/>
      </c>
      <c r="BD21" s="70" t="str">
        <f t="shared" si="14"/>
        <v/>
      </c>
      <c r="BE21" s="70" t="str">
        <f t="shared" si="14"/>
        <v/>
      </c>
      <c r="BF21" s="70" t="str">
        <f t="shared" si="14"/>
        <v/>
      </c>
      <c r="BG21" s="70" t="str">
        <f t="shared" si="14"/>
        <v/>
      </c>
      <c r="BH21" s="70" t="str">
        <f t="shared" si="14"/>
        <v/>
      </c>
      <c r="BI21" s="70" t="str">
        <f t="shared" si="14"/>
        <v/>
      </c>
      <c r="BJ21" s="70" t="str">
        <f t="shared" si="14"/>
        <v/>
      </c>
      <c r="BK21" s="70" t="str">
        <f t="shared" si="14"/>
        <v/>
      </c>
      <c r="BL21" s="70" t="str">
        <f t="shared" si="14"/>
        <v/>
      </c>
      <c r="BM21" s="70" t="str">
        <f t="shared" si="14"/>
        <v/>
      </c>
      <c r="BN21" s="70" t="str">
        <f t="shared" si="14"/>
        <v/>
      </c>
      <c r="BO21" s="70" t="str">
        <f t="shared" si="14"/>
        <v/>
      </c>
      <c r="BP21" s="70" t="str">
        <f t="shared" si="14"/>
        <v/>
      </c>
      <c r="BQ21" s="70" t="str">
        <f t="shared" si="14"/>
        <v/>
      </c>
      <c r="BR21" s="70" t="str">
        <f t="shared" si="14"/>
        <v/>
      </c>
      <c r="BS21" s="70" t="str">
        <f t="shared" si="14"/>
        <v/>
      </c>
      <c r="BT21" s="70" t="str">
        <f t="shared" si="14"/>
        <v/>
      </c>
      <c r="BU21" s="70" t="str">
        <f t="shared" si="14"/>
        <v/>
      </c>
      <c r="BV21" s="70" t="str">
        <f t="shared" si="14"/>
        <v/>
      </c>
      <c r="BW21" s="70" t="str">
        <f t="shared" si="14"/>
        <v/>
      </c>
      <c r="BX21" s="70" t="str">
        <f t="shared" si="14"/>
        <v/>
      </c>
      <c r="BY21" s="70" t="str">
        <f t="shared" si="14"/>
        <v/>
      </c>
      <c r="BZ21" s="70" t="str">
        <f t="shared" si="14"/>
        <v/>
      </c>
      <c r="CA21" s="70" t="str">
        <f t="shared" si="14"/>
        <v/>
      </c>
      <c r="CB21" s="70" t="str">
        <f t="shared" si="14"/>
        <v/>
      </c>
      <c r="CC21" s="70" t="str">
        <f t="shared" si="14"/>
        <v/>
      </c>
      <c r="CD21" s="70" t="str">
        <f t="shared" si="14"/>
        <v/>
      </c>
      <c r="CE21" s="70" t="str">
        <f t="shared" si="14"/>
        <v/>
      </c>
      <c r="CF21" s="70" t="str">
        <f t="shared" si="14"/>
        <v/>
      </c>
      <c r="CG21" s="70" t="str">
        <f t="shared" si="14"/>
        <v/>
      </c>
      <c r="CH21" s="70" t="str">
        <f t="shared" si="14"/>
        <v/>
      </c>
      <c r="CI21" s="70" t="str">
        <f t="shared" si="14"/>
        <v/>
      </c>
      <c r="CJ21" s="70" t="str">
        <f t="shared" si="14"/>
        <v/>
      </c>
      <c r="CK21" s="70" t="str">
        <f t="shared" si="14"/>
        <v/>
      </c>
      <c r="CL21" s="70" t="str">
        <f t="shared" si="14"/>
        <v/>
      </c>
      <c r="CM21" s="70" t="str">
        <f t="shared" si="14"/>
        <v/>
      </c>
      <c r="CN21" s="70" t="str">
        <f t="shared" si="14"/>
        <v/>
      </c>
      <c r="CO21" s="70" t="str">
        <f t="shared" si="14"/>
        <v/>
      </c>
      <c r="CP21" s="70" t="str">
        <f t="shared" si="14"/>
        <v/>
      </c>
      <c r="CQ21" s="70" t="str">
        <f t="shared" si="14"/>
        <v/>
      </c>
      <c r="CR21" s="70" t="str">
        <f t="shared" si="14"/>
        <v/>
      </c>
      <c r="CS21" s="70" t="str">
        <f t="shared" si="14"/>
        <v/>
      </c>
      <c r="CT21" s="70" t="str">
        <f t="shared" si="14"/>
        <v/>
      </c>
      <c r="CU21" s="70" t="str">
        <f t="shared" si="14"/>
        <v/>
      </c>
      <c r="CV21" s="70" t="str">
        <f t="shared" si="14"/>
        <v/>
      </c>
      <c r="CW21" s="70" t="str">
        <f t="shared" si="14"/>
        <v/>
      </c>
      <c r="CX21" s="70" t="str">
        <f t="shared" si="14"/>
        <v/>
      </c>
      <c r="CY21" s="70" t="str">
        <f t="shared" si="13"/>
        <v/>
      </c>
      <c r="CZ21" s="70" t="str">
        <f t="shared" si="13"/>
        <v/>
      </c>
      <c r="DA21" s="70" t="str">
        <f t="shared" si="13"/>
        <v/>
      </c>
      <c r="DB21" s="70" t="str">
        <f t="shared" si="13"/>
        <v/>
      </c>
      <c r="DC21" s="70" t="str">
        <f t="shared" si="13"/>
        <v/>
      </c>
      <c r="DD21" s="70" t="str">
        <f t="shared" si="13"/>
        <v/>
      </c>
      <c r="DE21" s="70" t="str">
        <f t="shared" si="13"/>
        <v/>
      </c>
      <c r="DF21" s="70" t="str">
        <f t="shared" si="13"/>
        <v/>
      </c>
      <c r="DG21" s="70" t="str">
        <f t="shared" si="13"/>
        <v/>
      </c>
      <c r="DH21" s="32"/>
      <c r="DI21" s="32">
        <f>SUM(L21:DG21)</f>
        <v>8</v>
      </c>
      <c r="DJ21" s="32"/>
      <c r="DK21" s="33">
        <f>DI21*B$10</f>
        <v>320</v>
      </c>
      <c r="DL21" s="80"/>
      <c r="DM21" s="80">
        <v>66</v>
      </c>
      <c r="DN21" s="35"/>
      <c r="DO21" s="50">
        <f>DK21*DM21</f>
        <v>21120</v>
      </c>
    </row>
    <row r="22" spans="1:119" ht="15">
      <c r="E22" s="176" t="s">
        <v>164</v>
      </c>
      <c r="F22" s="178"/>
      <c r="G22" s="28" t="s">
        <v>130</v>
      </c>
      <c r="H22" s="24">
        <v>0</v>
      </c>
      <c r="I22" s="28">
        <f t="shared" si="4"/>
        <v>0</v>
      </c>
      <c r="J22" s="24">
        <v>1</v>
      </c>
      <c r="K22" s="24">
        <v>1</v>
      </c>
      <c r="L22" s="70" t="str">
        <f t="shared" si="8"/>
        <v/>
      </c>
      <c r="M22" s="70" t="str">
        <f t="shared" si="8"/>
        <v/>
      </c>
      <c r="N22" s="70" t="str">
        <f t="shared" si="8"/>
        <v/>
      </c>
      <c r="O22" s="70" t="str">
        <f t="shared" si="8"/>
        <v/>
      </c>
      <c r="P22" s="70" t="str">
        <f t="shared" si="8"/>
        <v/>
      </c>
      <c r="Q22" s="70" t="str">
        <f t="shared" si="8"/>
        <v/>
      </c>
      <c r="R22" s="70" t="str">
        <f t="shared" si="8"/>
        <v/>
      </c>
      <c r="S22" s="70" t="str">
        <f t="shared" si="8"/>
        <v/>
      </c>
      <c r="T22" s="70" t="str">
        <f t="shared" si="8"/>
        <v/>
      </c>
      <c r="U22" s="70" t="str">
        <f t="shared" si="8"/>
        <v/>
      </c>
      <c r="V22" s="70" t="str">
        <f t="shared" si="8"/>
        <v/>
      </c>
      <c r="W22" s="70" t="str">
        <f t="shared" si="8"/>
        <v/>
      </c>
      <c r="X22" s="70" t="str">
        <f t="shared" si="8"/>
        <v/>
      </c>
      <c r="Y22" s="70" t="str">
        <f t="shared" si="8"/>
        <v/>
      </c>
      <c r="Z22" s="70" t="str">
        <f t="shared" si="8"/>
        <v/>
      </c>
      <c r="AA22" s="70" t="str">
        <f t="shared" si="8"/>
        <v/>
      </c>
      <c r="AB22" s="70" t="str">
        <f t="shared" si="11"/>
        <v/>
      </c>
      <c r="AC22" s="70" t="str">
        <f t="shared" si="11"/>
        <v/>
      </c>
      <c r="AD22" s="70" t="str">
        <f t="shared" si="11"/>
        <v/>
      </c>
      <c r="AE22" s="70" t="str">
        <f t="shared" si="11"/>
        <v/>
      </c>
      <c r="AF22" s="70" t="str">
        <f t="shared" si="11"/>
        <v/>
      </c>
      <c r="AG22" s="70" t="str">
        <f t="shared" si="11"/>
        <v/>
      </c>
      <c r="AH22" s="70" t="str">
        <f t="shared" si="11"/>
        <v/>
      </c>
      <c r="AI22" s="70" t="str">
        <f t="shared" si="11"/>
        <v/>
      </c>
      <c r="AJ22" s="70" t="str">
        <f t="shared" si="11"/>
        <v/>
      </c>
      <c r="AK22" s="70" t="str">
        <f t="shared" si="11"/>
        <v/>
      </c>
      <c r="AL22" s="70" t="str">
        <f t="shared" si="11"/>
        <v/>
      </c>
      <c r="AM22" s="70" t="str">
        <f t="shared" si="14"/>
        <v/>
      </c>
      <c r="AN22" s="70" t="str">
        <f t="shared" si="14"/>
        <v/>
      </c>
      <c r="AO22" s="70" t="str">
        <f t="shared" si="14"/>
        <v/>
      </c>
      <c r="AP22" s="70" t="str">
        <f t="shared" si="14"/>
        <v/>
      </c>
      <c r="AQ22" s="70" t="str">
        <f t="shared" si="14"/>
        <v/>
      </c>
      <c r="AR22" s="70" t="str">
        <f t="shared" si="14"/>
        <v/>
      </c>
      <c r="AS22" s="70" t="str">
        <f t="shared" si="14"/>
        <v/>
      </c>
      <c r="AT22" s="70" t="str">
        <f t="shared" si="14"/>
        <v/>
      </c>
      <c r="AU22" s="70" t="str">
        <f t="shared" si="14"/>
        <v/>
      </c>
      <c r="AV22" s="70" t="str">
        <f t="shared" si="14"/>
        <v/>
      </c>
      <c r="AW22" s="70" t="str">
        <f t="shared" si="14"/>
        <v/>
      </c>
      <c r="AX22" s="70" t="str">
        <f t="shared" si="14"/>
        <v/>
      </c>
      <c r="AY22" s="70" t="str">
        <f t="shared" si="14"/>
        <v/>
      </c>
      <c r="AZ22" s="70" t="str">
        <f t="shared" si="14"/>
        <v/>
      </c>
      <c r="BA22" s="70" t="str">
        <f t="shared" si="14"/>
        <v/>
      </c>
      <c r="BB22" s="70" t="str">
        <f t="shared" si="14"/>
        <v/>
      </c>
      <c r="BC22" s="70" t="str">
        <f t="shared" si="14"/>
        <v/>
      </c>
      <c r="BD22" s="70" t="str">
        <f t="shared" si="14"/>
        <v/>
      </c>
      <c r="BE22" s="70" t="str">
        <f t="shared" si="14"/>
        <v/>
      </c>
      <c r="BF22" s="70" t="str">
        <f t="shared" si="14"/>
        <v/>
      </c>
      <c r="BG22" s="70" t="str">
        <f t="shared" si="14"/>
        <v/>
      </c>
      <c r="BH22" s="70" t="str">
        <f t="shared" si="14"/>
        <v/>
      </c>
      <c r="BI22" s="70" t="str">
        <f t="shared" si="14"/>
        <v/>
      </c>
      <c r="BJ22" s="70" t="str">
        <f t="shared" si="14"/>
        <v/>
      </c>
      <c r="BK22" s="70" t="str">
        <f t="shared" si="14"/>
        <v/>
      </c>
      <c r="BL22" s="70" t="str">
        <f t="shared" si="14"/>
        <v/>
      </c>
      <c r="BM22" s="70" t="str">
        <f t="shared" si="14"/>
        <v/>
      </c>
      <c r="BN22" s="70" t="str">
        <f t="shared" si="14"/>
        <v/>
      </c>
      <c r="BO22" s="70" t="str">
        <f t="shared" si="14"/>
        <v/>
      </c>
      <c r="BP22" s="70" t="str">
        <f t="shared" si="14"/>
        <v/>
      </c>
      <c r="BQ22" s="70" t="str">
        <f t="shared" si="14"/>
        <v/>
      </c>
      <c r="BR22" s="70" t="str">
        <f t="shared" si="14"/>
        <v/>
      </c>
      <c r="BS22" s="70" t="str">
        <f t="shared" si="14"/>
        <v/>
      </c>
      <c r="BT22" s="70" t="str">
        <f t="shared" si="14"/>
        <v/>
      </c>
      <c r="BU22" s="70" t="str">
        <f t="shared" si="14"/>
        <v/>
      </c>
      <c r="BV22" s="70" t="str">
        <f t="shared" si="14"/>
        <v/>
      </c>
      <c r="BW22" s="70" t="str">
        <f t="shared" si="14"/>
        <v/>
      </c>
      <c r="BX22" s="70" t="str">
        <f t="shared" si="14"/>
        <v/>
      </c>
      <c r="BY22" s="70" t="str">
        <f t="shared" si="14"/>
        <v/>
      </c>
      <c r="BZ22" s="70" t="str">
        <f t="shared" si="14"/>
        <v/>
      </c>
      <c r="CA22" s="70" t="str">
        <f t="shared" si="14"/>
        <v/>
      </c>
      <c r="CB22" s="70" t="str">
        <f t="shared" si="14"/>
        <v/>
      </c>
      <c r="CC22" s="70" t="str">
        <f t="shared" si="14"/>
        <v/>
      </c>
      <c r="CD22" s="70" t="str">
        <f t="shared" si="14"/>
        <v/>
      </c>
      <c r="CE22" s="70" t="str">
        <f t="shared" si="14"/>
        <v/>
      </c>
      <c r="CF22" s="70" t="str">
        <f t="shared" si="14"/>
        <v/>
      </c>
      <c r="CG22" s="70" t="str">
        <f t="shared" si="14"/>
        <v/>
      </c>
      <c r="CH22" s="70" t="str">
        <f t="shared" si="14"/>
        <v/>
      </c>
      <c r="CI22" s="70" t="str">
        <f t="shared" si="14"/>
        <v/>
      </c>
      <c r="CJ22" s="70" t="str">
        <f t="shared" si="14"/>
        <v/>
      </c>
      <c r="CK22" s="70" t="str">
        <f t="shared" si="14"/>
        <v/>
      </c>
      <c r="CL22" s="70" t="str">
        <f t="shared" si="14"/>
        <v/>
      </c>
      <c r="CM22" s="70" t="str">
        <f t="shared" si="14"/>
        <v/>
      </c>
      <c r="CN22" s="70" t="str">
        <f t="shared" si="14"/>
        <v/>
      </c>
      <c r="CO22" s="70" t="str">
        <f t="shared" si="14"/>
        <v/>
      </c>
      <c r="CP22" s="70" t="str">
        <f t="shared" si="14"/>
        <v/>
      </c>
      <c r="CQ22" s="70" t="str">
        <f t="shared" si="14"/>
        <v/>
      </c>
      <c r="CR22" s="70" t="str">
        <f t="shared" si="14"/>
        <v/>
      </c>
      <c r="CS22" s="70" t="str">
        <f t="shared" si="14"/>
        <v/>
      </c>
      <c r="CT22" s="70" t="str">
        <f t="shared" si="14"/>
        <v/>
      </c>
      <c r="CU22" s="70" t="str">
        <f t="shared" si="14"/>
        <v/>
      </c>
      <c r="CV22" s="70" t="str">
        <f t="shared" si="14"/>
        <v/>
      </c>
      <c r="CW22" s="70" t="str">
        <f t="shared" si="14"/>
        <v/>
      </c>
      <c r="CX22" s="70" t="str">
        <f t="shared" si="14"/>
        <v/>
      </c>
      <c r="CY22" s="70" t="str">
        <f t="shared" si="13"/>
        <v/>
      </c>
      <c r="CZ22" s="70" t="str">
        <f t="shared" si="13"/>
        <v/>
      </c>
      <c r="DA22" s="70" t="str">
        <f t="shared" si="13"/>
        <v/>
      </c>
      <c r="DB22" s="70" t="str">
        <f t="shared" si="13"/>
        <v/>
      </c>
      <c r="DC22" s="70" t="str">
        <f t="shared" si="13"/>
        <v/>
      </c>
      <c r="DD22" s="70" t="str">
        <f t="shared" si="13"/>
        <v/>
      </c>
      <c r="DE22" s="70" t="str">
        <f t="shared" si="13"/>
        <v/>
      </c>
      <c r="DF22" s="70" t="str">
        <f t="shared" si="13"/>
        <v/>
      </c>
      <c r="DG22" s="70" t="str">
        <f t="shared" si="13"/>
        <v/>
      </c>
      <c r="DH22" s="29">
        <f>SUM(L22:DG22)</f>
        <v>0</v>
      </c>
      <c r="DI22" s="29"/>
      <c r="DJ22" s="29">
        <f>DH22*B$10</f>
        <v>0</v>
      </c>
      <c r="DK22" s="29"/>
      <c r="DL22" s="79">
        <v>117</v>
      </c>
      <c r="DM22" s="79"/>
      <c r="DN22" s="31">
        <f>DJ22*DL22</f>
        <v>0</v>
      </c>
      <c r="DO22" s="31"/>
    </row>
    <row r="23" spans="1:119" ht="15" customHeight="1">
      <c r="D23" t="s">
        <v>226</v>
      </c>
      <c r="E23" s="177"/>
      <c r="F23" s="179"/>
      <c r="G23" s="24" t="s">
        <v>131</v>
      </c>
      <c r="H23" s="77">
        <f>(B26+B27)/B5</f>
        <v>0.6</v>
      </c>
      <c r="I23" s="28">
        <f t="shared" si="4"/>
        <v>3</v>
      </c>
      <c r="J23" s="77">
        <f>C25+1</f>
        <v>2</v>
      </c>
      <c r="K23" s="77">
        <f>_xlfn.XLOOKUP(C12,LogicSheet!$E$2:$E$26,LogicSheet!$F$2:$F$26,"NA",1,1)</f>
        <v>1</v>
      </c>
      <c r="L23" s="70" t="str">
        <f t="shared" si="8"/>
        <v/>
      </c>
      <c r="M23" s="70">
        <f t="shared" si="8"/>
        <v>1</v>
      </c>
      <c r="N23" s="70">
        <f t="shared" si="8"/>
        <v>1</v>
      </c>
      <c r="O23" s="70">
        <f t="shared" si="8"/>
        <v>1</v>
      </c>
      <c r="P23" s="70" t="str">
        <f t="shared" si="8"/>
        <v/>
      </c>
      <c r="Q23" s="70" t="str">
        <f t="shared" si="8"/>
        <v/>
      </c>
      <c r="R23" s="70" t="str">
        <f t="shared" si="8"/>
        <v/>
      </c>
      <c r="S23" s="70" t="str">
        <f t="shared" si="8"/>
        <v/>
      </c>
      <c r="T23" s="70" t="str">
        <f t="shared" si="8"/>
        <v/>
      </c>
      <c r="U23" s="70" t="str">
        <f t="shared" si="8"/>
        <v/>
      </c>
      <c r="V23" s="70" t="str">
        <f t="shared" si="8"/>
        <v/>
      </c>
      <c r="W23" s="70" t="str">
        <f t="shared" si="8"/>
        <v/>
      </c>
      <c r="X23" s="70" t="str">
        <f t="shared" si="8"/>
        <v/>
      </c>
      <c r="Y23" s="70" t="str">
        <f t="shared" si="8"/>
        <v/>
      </c>
      <c r="Z23" s="70" t="str">
        <f t="shared" si="8"/>
        <v/>
      </c>
      <c r="AA23" s="70" t="str">
        <f t="shared" si="8"/>
        <v/>
      </c>
      <c r="AB23" s="70" t="str">
        <f t="shared" si="11"/>
        <v/>
      </c>
      <c r="AC23" s="70" t="str">
        <f t="shared" si="11"/>
        <v/>
      </c>
      <c r="AD23" s="70" t="str">
        <f t="shared" si="11"/>
        <v/>
      </c>
      <c r="AE23" s="70" t="str">
        <f t="shared" si="11"/>
        <v/>
      </c>
      <c r="AF23" s="70" t="str">
        <f t="shared" si="11"/>
        <v/>
      </c>
      <c r="AG23" s="70" t="str">
        <f t="shared" si="11"/>
        <v/>
      </c>
      <c r="AH23" s="70" t="str">
        <f t="shared" si="11"/>
        <v/>
      </c>
      <c r="AI23" s="70" t="str">
        <f t="shared" si="11"/>
        <v/>
      </c>
      <c r="AJ23" s="70" t="str">
        <f t="shared" si="11"/>
        <v/>
      </c>
      <c r="AK23" s="70" t="str">
        <f t="shared" si="11"/>
        <v/>
      </c>
      <c r="AL23" s="70" t="str">
        <f t="shared" si="11"/>
        <v/>
      </c>
      <c r="AM23" s="70" t="str">
        <f t="shared" si="14"/>
        <v/>
      </c>
      <c r="AN23" s="70" t="str">
        <f t="shared" si="14"/>
        <v/>
      </c>
      <c r="AO23" s="70" t="str">
        <f t="shared" si="14"/>
        <v/>
      </c>
      <c r="AP23" s="70" t="str">
        <f t="shared" si="14"/>
        <v/>
      </c>
      <c r="AQ23" s="70" t="str">
        <f t="shared" si="14"/>
        <v/>
      </c>
      <c r="AR23" s="70" t="str">
        <f t="shared" si="14"/>
        <v/>
      </c>
      <c r="AS23" s="70" t="str">
        <f t="shared" si="14"/>
        <v/>
      </c>
      <c r="AT23" s="70" t="str">
        <f t="shared" si="14"/>
        <v/>
      </c>
      <c r="AU23" s="70" t="str">
        <f t="shared" si="14"/>
        <v/>
      </c>
      <c r="AV23" s="70" t="str">
        <f t="shared" si="14"/>
        <v/>
      </c>
      <c r="AW23" s="70" t="str">
        <f t="shared" si="14"/>
        <v/>
      </c>
      <c r="AX23" s="70" t="str">
        <f t="shared" si="14"/>
        <v/>
      </c>
      <c r="AY23" s="70" t="str">
        <f t="shared" si="14"/>
        <v/>
      </c>
      <c r="AZ23" s="70" t="str">
        <f t="shared" si="14"/>
        <v/>
      </c>
      <c r="BA23" s="70" t="str">
        <f t="shared" si="14"/>
        <v/>
      </c>
      <c r="BB23" s="70" t="str">
        <f t="shared" si="14"/>
        <v/>
      </c>
      <c r="BC23" s="70" t="str">
        <f t="shared" si="14"/>
        <v/>
      </c>
      <c r="BD23" s="70" t="str">
        <f t="shared" si="14"/>
        <v/>
      </c>
      <c r="BE23" s="70" t="str">
        <f t="shared" si="14"/>
        <v/>
      </c>
      <c r="BF23" s="70" t="str">
        <f t="shared" si="14"/>
        <v/>
      </c>
      <c r="BG23" s="70" t="str">
        <f t="shared" si="14"/>
        <v/>
      </c>
      <c r="BH23" s="70" t="str">
        <f t="shared" si="14"/>
        <v/>
      </c>
      <c r="BI23" s="70" t="str">
        <f t="shared" si="14"/>
        <v/>
      </c>
      <c r="BJ23" s="70" t="str">
        <f t="shared" si="14"/>
        <v/>
      </c>
      <c r="BK23" s="70" t="str">
        <f t="shared" si="14"/>
        <v/>
      </c>
      <c r="BL23" s="70" t="str">
        <f t="shared" si="14"/>
        <v/>
      </c>
      <c r="BM23" s="70" t="str">
        <f t="shared" si="14"/>
        <v/>
      </c>
      <c r="BN23" s="70" t="str">
        <f t="shared" si="14"/>
        <v/>
      </c>
      <c r="BO23" s="70" t="str">
        <f t="shared" si="14"/>
        <v/>
      </c>
      <c r="BP23" s="70" t="str">
        <f t="shared" si="14"/>
        <v/>
      </c>
      <c r="BQ23" s="70" t="str">
        <f t="shared" si="14"/>
        <v/>
      </c>
      <c r="BR23" s="70" t="str">
        <f t="shared" si="14"/>
        <v/>
      </c>
      <c r="BS23" s="70" t="str">
        <f t="shared" si="14"/>
        <v/>
      </c>
      <c r="BT23" s="70" t="str">
        <f t="shared" si="14"/>
        <v/>
      </c>
      <c r="BU23" s="70" t="str">
        <f t="shared" si="14"/>
        <v/>
      </c>
      <c r="BV23" s="70" t="str">
        <f t="shared" si="14"/>
        <v/>
      </c>
      <c r="BW23" s="70" t="str">
        <f t="shared" si="14"/>
        <v/>
      </c>
      <c r="BX23" s="70" t="str">
        <f t="shared" si="14"/>
        <v/>
      </c>
      <c r="BY23" s="70" t="str">
        <f t="shared" si="14"/>
        <v/>
      </c>
      <c r="BZ23" s="70" t="str">
        <f t="shared" si="14"/>
        <v/>
      </c>
      <c r="CA23" s="70" t="str">
        <f t="shared" si="14"/>
        <v/>
      </c>
      <c r="CB23" s="70" t="str">
        <f t="shared" si="14"/>
        <v/>
      </c>
      <c r="CC23" s="70" t="str">
        <f t="shared" si="14"/>
        <v/>
      </c>
      <c r="CD23" s="70" t="str">
        <f t="shared" si="14"/>
        <v/>
      </c>
      <c r="CE23" s="70" t="str">
        <f t="shared" si="14"/>
        <v/>
      </c>
      <c r="CF23" s="70" t="str">
        <f t="shared" si="14"/>
        <v/>
      </c>
      <c r="CG23" s="70" t="str">
        <f t="shared" si="14"/>
        <v/>
      </c>
      <c r="CH23" s="70" t="str">
        <f t="shared" si="14"/>
        <v/>
      </c>
      <c r="CI23" s="70" t="str">
        <f t="shared" si="14"/>
        <v/>
      </c>
      <c r="CJ23" s="70" t="str">
        <f t="shared" si="14"/>
        <v/>
      </c>
      <c r="CK23" s="70" t="str">
        <f t="shared" si="14"/>
        <v/>
      </c>
      <c r="CL23" s="70" t="str">
        <f t="shared" si="14"/>
        <v/>
      </c>
      <c r="CM23" s="70" t="str">
        <f t="shared" si="14"/>
        <v/>
      </c>
      <c r="CN23" s="70" t="str">
        <f t="shared" si="14"/>
        <v/>
      </c>
      <c r="CO23" s="70" t="str">
        <f t="shared" si="14"/>
        <v/>
      </c>
      <c r="CP23" s="70" t="str">
        <f t="shared" si="14"/>
        <v/>
      </c>
      <c r="CQ23" s="70" t="str">
        <f t="shared" si="14"/>
        <v/>
      </c>
      <c r="CR23" s="70" t="str">
        <f t="shared" si="14"/>
        <v/>
      </c>
      <c r="CS23" s="70" t="str">
        <f t="shared" si="14"/>
        <v/>
      </c>
      <c r="CT23" s="70" t="str">
        <f t="shared" si="14"/>
        <v/>
      </c>
      <c r="CU23" s="70" t="str">
        <f t="shared" si="14"/>
        <v/>
      </c>
      <c r="CV23" s="70" t="str">
        <f t="shared" si="14"/>
        <v/>
      </c>
      <c r="CW23" s="70" t="str">
        <f t="shared" si="14"/>
        <v/>
      </c>
      <c r="CX23" s="70" t="str">
        <f t="shared" ref="CX23:DG26" si="15">IF(AND(CX$3&gt;=$J23,CX$3&lt;=($J23+ROUNDUP($I23,0)-1)),$K23,"")</f>
        <v/>
      </c>
      <c r="CY23" s="70" t="str">
        <f t="shared" si="15"/>
        <v/>
      </c>
      <c r="CZ23" s="70" t="str">
        <f t="shared" si="15"/>
        <v/>
      </c>
      <c r="DA23" s="70" t="str">
        <f t="shared" si="15"/>
        <v/>
      </c>
      <c r="DB23" s="70" t="str">
        <f t="shared" si="15"/>
        <v/>
      </c>
      <c r="DC23" s="70" t="str">
        <f t="shared" si="15"/>
        <v/>
      </c>
      <c r="DD23" s="70" t="str">
        <f t="shared" si="15"/>
        <v/>
      </c>
      <c r="DE23" s="70" t="str">
        <f t="shared" si="15"/>
        <v/>
      </c>
      <c r="DF23" s="70" t="str">
        <f t="shared" si="15"/>
        <v/>
      </c>
      <c r="DG23" s="70" t="str">
        <f t="shared" si="15"/>
        <v/>
      </c>
      <c r="DH23" s="32"/>
      <c r="DI23" s="32">
        <f>SUM(L23:DG23)</f>
        <v>3</v>
      </c>
      <c r="DJ23" s="32"/>
      <c r="DK23" s="33">
        <f>DI23*B$10</f>
        <v>120</v>
      </c>
      <c r="DL23" s="81"/>
      <c r="DM23" s="80">
        <v>27</v>
      </c>
      <c r="DN23" s="35"/>
      <c r="DO23" s="50">
        <f>DK23*DM23</f>
        <v>3240</v>
      </c>
    </row>
    <row r="24" spans="1:119" ht="15">
      <c r="A24" s="62" t="s">
        <v>154</v>
      </c>
      <c r="B24" s="62" t="s">
        <v>155</v>
      </c>
      <c r="C24" s="62" t="s">
        <v>156</v>
      </c>
      <c r="E24" s="189" t="s">
        <v>227</v>
      </c>
      <c r="F24" s="191"/>
      <c r="G24" s="110" t="s">
        <v>130</v>
      </c>
      <c r="H24" s="112">
        <f>IF(C19=1,0.3,0)</f>
        <v>0</v>
      </c>
      <c r="I24" s="110">
        <f t="shared" si="4"/>
        <v>0</v>
      </c>
      <c r="J24" s="110">
        <v>1</v>
      </c>
      <c r="K24" s="110">
        <v>1</v>
      </c>
      <c r="L24" s="70" t="str">
        <f t="shared" si="8"/>
        <v/>
      </c>
      <c r="M24" s="70" t="str">
        <f t="shared" si="8"/>
        <v/>
      </c>
      <c r="N24" s="70" t="str">
        <f t="shared" si="8"/>
        <v/>
      </c>
      <c r="O24" s="70" t="str">
        <f t="shared" si="8"/>
        <v/>
      </c>
      <c r="P24" s="70" t="str">
        <f t="shared" si="8"/>
        <v/>
      </c>
      <c r="Q24" s="70" t="str">
        <f t="shared" si="8"/>
        <v/>
      </c>
      <c r="R24" s="70" t="str">
        <f t="shared" si="8"/>
        <v/>
      </c>
      <c r="S24" s="70" t="str">
        <f t="shared" si="8"/>
        <v/>
      </c>
      <c r="T24" s="70" t="str">
        <f t="shared" si="8"/>
        <v/>
      </c>
      <c r="U24" s="70" t="str">
        <f t="shared" si="8"/>
        <v/>
      </c>
      <c r="V24" s="70" t="str">
        <f t="shared" si="8"/>
        <v/>
      </c>
      <c r="W24" s="70" t="str">
        <f t="shared" si="8"/>
        <v/>
      </c>
      <c r="X24" s="70" t="str">
        <f t="shared" si="8"/>
        <v/>
      </c>
      <c r="Y24" s="70" t="str">
        <f t="shared" si="8"/>
        <v/>
      </c>
      <c r="Z24" s="70" t="str">
        <f t="shared" si="8"/>
        <v/>
      </c>
      <c r="AA24" s="70" t="str">
        <f t="shared" si="8"/>
        <v/>
      </c>
      <c r="AB24" s="70" t="str">
        <f t="shared" si="11"/>
        <v/>
      </c>
      <c r="AC24" s="70" t="str">
        <f t="shared" si="11"/>
        <v/>
      </c>
      <c r="AD24" s="70" t="str">
        <f t="shared" si="11"/>
        <v/>
      </c>
      <c r="AE24" s="70" t="str">
        <f t="shared" si="11"/>
        <v/>
      </c>
      <c r="AF24" s="70" t="str">
        <f t="shared" si="11"/>
        <v/>
      </c>
      <c r="AG24" s="70" t="str">
        <f t="shared" si="11"/>
        <v/>
      </c>
      <c r="AH24" s="70" t="str">
        <f t="shared" si="11"/>
        <v/>
      </c>
      <c r="AI24" s="70" t="str">
        <f t="shared" si="11"/>
        <v/>
      </c>
      <c r="AJ24" s="70" t="str">
        <f t="shared" si="11"/>
        <v/>
      </c>
      <c r="AK24" s="70" t="str">
        <f t="shared" si="11"/>
        <v/>
      </c>
      <c r="AL24" s="70" t="str">
        <f t="shared" si="11"/>
        <v/>
      </c>
      <c r="AM24" s="70" t="str">
        <f t="shared" ref="AM24:CX27" si="16">IF(AND(AM$3&gt;=$J24,AM$3&lt;=($J24+ROUNDUP($I24,0)-1)),$K24,"")</f>
        <v/>
      </c>
      <c r="AN24" s="70" t="str">
        <f t="shared" si="16"/>
        <v/>
      </c>
      <c r="AO24" s="70" t="str">
        <f t="shared" si="16"/>
        <v/>
      </c>
      <c r="AP24" s="70" t="str">
        <f t="shared" si="16"/>
        <v/>
      </c>
      <c r="AQ24" s="70" t="str">
        <f t="shared" si="16"/>
        <v/>
      </c>
      <c r="AR24" s="70" t="str">
        <f t="shared" si="16"/>
        <v/>
      </c>
      <c r="AS24" s="70" t="str">
        <f t="shared" si="16"/>
        <v/>
      </c>
      <c r="AT24" s="70" t="str">
        <f t="shared" si="16"/>
        <v/>
      </c>
      <c r="AU24" s="70" t="str">
        <f t="shared" si="16"/>
        <v/>
      </c>
      <c r="AV24" s="70" t="str">
        <f t="shared" si="16"/>
        <v/>
      </c>
      <c r="AW24" s="70" t="str">
        <f t="shared" si="16"/>
        <v/>
      </c>
      <c r="AX24" s="70" t="str">
        <f t="shared" si="16"/>
        <v/>
      </c>
      <c r="AY24" s="70" t="str">
        <f t="shared" si="16"/>
        <v/>
      </c>
      <c r="AZ24" s="70" t="str">
        <f t="shared" si="16"/>
        <v/>
      </c>
      <c r="BA24" s="70" t="str">
        <f t="shared" si="16"/>
        <v/>
      </c>
      <c r="BB24" s="70" t="str">
        <f t="shared" si="16"/>
        <v/>
      </c>
      <c r="BC24" s="70" t="str">
        <f t="shared" si="16"/>
        <v/>
      </c>
      <c r="BD24" s="70" t="str">
        <f t="shared" si="16"/>
        <v/>
      </c>
      <c r="BE24" s="70" t="str">
        <f t="shared" si="16"/>
        <v/>
      </c>
      <c r="BF24" s="70" t="str">
        <f t="shared" si="16"/>
        <v/>
      </c>
      <c r="BG24" s="70" t="str">
        <f t="shared" si="16"/>
        <v/>
      </c>
      <c r="BH24" s="70" t="str">
        <f t="shared" si="16"/>
        <v/>
      </c>
      <c r="BI24" s="70" t="str">
        <f t="shared" si="16"/>
        <v/>
      </c>
      <c r="BJ24" s="70" t="str">
        <f t="shared" si="16"/>
        <v/>
      </c>
      <c r="BK24" s="70" t="str">
        <f t="shared" si="16"/>
        <v/>
      </c>
      <c r="BL24" s="70" t="str">
        <f t="shared" si="16"/>
        <v/>
      </c>
      <c r="BM24" s="70" t="str">
        <f t="shared" si="16"/>
        <v/>
      </c>
      <c r="BN24" s="70" t="str">
        <f t="shared" si="16"/>
        <v/>
      </c>
      <c r="BO24" s="70" t="str">
        <f t="shared" si="16"/>
        <v/>
      </c>
      <c r="BP24" s="70" t="str">
        <f t="shared" si="16"/>
        <v/>
      </c>
      <c r="BQ24" s="70" t="str">
        <f t="shared" si="16"/>
        <v/>
      </c>
      <c r="BR24" s="70" t="str">
        <f t="shared" si="16"/>
        <v/>
      </c>
      <c r="BS24" s="70" t="str">
        <f t="shared" si="16"/>
        <v/>
      </c>
      <c r="BT24" s="70" t="str">
        <f t="shared" si="16"/>
        <v/>
      </c>
      <c r="BU24" s="70" t="str">
        <f t="shared" si="16"/>
        <v/>
      </c>
      <c r="BV24" s="70" t="str">
        <f t="shared" si="16"/>
        <v/>
      </c>
      <c r="BW24" s="70" t="str">
        <f t="shared" si="16"/>
        <v/>
      </c>
      <c r="BX24" s="70" t="str">
        <f t="shared" si="16"/>
        <v/>
      </c>
      <c r="BY24" s="70" t="str">
        <f t="shared" si="16"/>
        <v/>
      </c>
      <c r="BZ24" s="70" t="str">
        <f t="shared" si="16"/>
        <v/>
      </c>
      <c r="CA24" s="70" t="str">
        <f t="shared" si="16"/>
        <v/>
      </c>
      <c r="CB24" s="70" t="str">
        <f t="shared" si="16"/>
        <v/>
      </c>
      <c r="CC24" s="70" t="str">
        <f t="shared" si="16"/>
        <v/>
      </c>
      <c r="CD24" s="70" t="str">
        <f t="shared" si="16"/>
        <v/>
      </c>
      <c r="CE24" s="70" t="str">
        <f t="shared" si="16"/>
        <v/>
      </c>
      <c r="CF24" s="70" t="str">
        <f t="shared" si="16"/>
        <v/>
      </c>
      <c r="CG24" s="70" t="str">
        <f t="shared" si="16"/>
        <v/>
      </c>
      <c r="CH24" s="70" t="str">
        <f t="shared" si="16"/>
        <v/>
      </c>
      <c r="CI24" s="70" t="str">
        <f t="shared" si="16"/>
        <v/>
      </c>
      <c r="CJ24" s="70" t="str">
        <f t="shared" si="16"/>
        <v/>
      </c>
      <c r="CK24" s="70" t="str">
        <f t="shared" si="16"/>
        <v/>
      </c>
      <c r="CL24" s="70" t="str">
        <f t="shared" si="16"/>
        <v/>
      </c>
      <c r="CM24" s="70" t="str">
        <f t="shared" si="16"/>
        <v/>
      </c>
      <c r="CN24" s="70" t="str">
        <f t="shared" si="16"/>
        <v/>
      </c>
      <c r="CO24" s="70" t="str">
        <f t="shared" si="16"/>
        <v/>
      </c>
      <c r="CP24" s="70" t="str">
        <f t="shared" si="16"/>
        <v/>
      </c>
      <c r="CQ24" s="70" t="str">
        <f t="shared" si="16"/>
        <v/>
      </c>
      <c r="CR24" s="70" t="str">
        <f t="shared" si="16"/>
        <v/>
      </c>
      <c r="CS24" s="70" t="str">
        <f t="shared" si="16"/>
        <v/>
      </c>
      <c r="CT24" s="70" t="str">
        <f t="shared" si="16"/>
        <v/>
      </c>
      <c r="CU24" s="70" t="str">
        <f t="shared" si="16"/>
        <v/>
      </c>
      <c r="CV24" s="70" t="str">
        <f t="shared" si="16"/>
        <v/>
      </c>
      <c r="CW24" s="70" t="str">
        <f t="shared" si="16"/>
        <v/>
      </c>
      <c r="CX24" s="70" t="str">
        <f t="shared" si="16"/>
        <v/>
      </c>
      <c r="CY24" s="70" t="str">
        <f t="shared" si="15"/>
        <v/>
      </c>
      <c r="CZ24" s="70" t="str">
        <f t="shared" si="15"/>
        <v/>
      </c>
      <c r="DA24" s="70" t="str">
        <f t="shared" si="15"/>
        <v/>
      </c>
      <c r="DB24" s="70" t="str">
        <f t="shared" si="15"/>
        <v/>
      </c>
      <c r="DC24" s="70" t="str">
        <f t="shared" si="15"/>
        <v/>
      </c>
      <c r="DD24" s="70" t="str">
        <f t="shared" si="15"/>
        <v/>
      </c>
      <c r="DE24" s="70" t="str">
        <f t="shared" si="15"/>
        <v/>
      </c>
      <c r="DF24" s="70" t="str">
        <f t="shared" si="15"/>
        <v/>
      </c>
      <c r="DG24" s="70" t="str">
        <f t="shared" si="15"/>
        <v/>
      </c>
      <c r="DH24" s="29">
        <f>SUM(L24:DG24)</f>
        <v>0</v>
      </c>
      <c r="DI24" s="29"/>
      <c r="DJ24" s="29">
        <f>DH24*B$10</f>
        <v>0</v>
      </c>
      <c r="DK24" s="29"/>
      <c r="DL24" s="79">
        <v>175</v>
      </c>
      <c r="DM24" s="79"/>
      <c r="DN24" s="31">
        <f>DJ24*DL24</f>
        <v>0</v>
      </c>
      <c r="DO24" s="31"/>
    </row>
    <row r="25" spans="1:119" ht="15" customHeight="1">
      <c r="A25" s="63" t="s">
        <v>158</v>
      </c>
      <c r="B25" s="18">
        <f>IF(C12&gt;100,2,1)</f>
        <v>1</v>
      </c>
      <c r="C25" s="18">
        <f>B25</f>
        <v>1</v>
      </c>
      <c r="E25" s="190"/>
      <c r="F25" s="192"/>
      <c r="G25" s="110" t="s">
        <v>131</v>
      </c>
      <c r="H25" s="110">
        <v>0</v>
      </c>
      <c r="I25" s="110">
        <f t="shared" si="4"/>
        <v>0</v>
      </c>
      <c r="J25" s="110">
        <v>1</v>
      </c>
      <c r="K25" s="110">
        <v>1</v>
      </c>
      <c r="L25" s="70" t="str">
        <f t="shared" si="8"/>
        <v/>
      </c>
      <c r="M25" s="70" t="str">
        <f t="shared" si="8"/>
        <v/>
      </c>
      <c r="N25" s="70" t="str">
        <f t="shared" si="8"/>
        <v/>
      </c>
      <c r="O25" s="70" t="str">
        <f t="shared" si="8"/>
        <v/>
      </c>
      <c r="P25" s="70" t="str">
        <f t="shared" si="8"/>
        <v/>
      </c>
      <c r="Q25" s="70" t="str">
        <f t="shared" si="8"/>
        <v/>
      </c>
      <c r="R25" s="70" t="str">
        <f t="shared" si="8"/>
        <v/>
      </c>
      <c r="S25" s="70" t="str">
        <f t="shared" si="8"/>
        <v/>
      </c>
      <c r="T25" s="70" t="str">
        <f t="shared" si="8"/>
        <v/>
      </c>
      <c r="U25" s="70" t="str">
        <f t="shared" si="8"/>
        <v/>
      </c>
      <c r="V25" s="70" t="str">
        <f t="shared" si="8"/>
        <v/>
      </c>
      <c r="W25" s="70" t="str">
        <f t="shared" si="8"/>
        <v/>
      </c>
      <c r="X25" s="70" t="str">
        <f t="shared" si="8"/>
        <v/>
      </c>
      <c r="Y25" s="70" t="str">
        <f t="shared" si="8"/>
        <v/>
      </c>
      <c r="Z25" s="70" t="str">
        <f t="shared" si="8"/>
        <v/>
      </c>
      <c r="AA25" s="70" t="str">
        <f t="shared" si="8"/>
        <v/>
      </c>
      <c r="AB25" s="70" t="str">
        <f t="shared" si="11"/>
        <v/>
      </c>
      <c r="AC25" s="70" t="str">
        <f t="shared" si="11"/>
        <v/>
      </c>
      <c r="AD25" s="70" t="str">
        <f t="shared" si="11"/>
        <v/>
      </c>
      <c r="AE25" s="70" t="str">
        <f t="shared" si="11"/>
        <v/>
      </c>
      <c r="AF25" s="70" t="str">
        <f t="shared" si="11"/>
        <v/>
      </c>
      <c r="AG25" s="70" t="str">
        <f t="shared" si="11"/>
        <v/>
      </c>
      <c r="AH25" s="70" t="str">
        <f t="shared" si="11"/>
        <v/>
      </c>
      <c r="AI25" s="70" t="str">
        <f t="shared" si="11"/>
        <v/>
      </c>
      <c r="AJ25" s="70" t="str">
        <f t="shared" si="11"/>
        <v/>
      </c>
      <c r="AK25" s="70" t="str">
        <f t="shared" si="11"/>
        <v/>
      </c>
      <c r="AL25" s="70" t="str">
        <f t="shared" si="11"/>
        <v/>
      </c>
      <c r="AM25" s="70" t="str">
        <f t="shared" si="16"/>
        <v/>
      </c>
      <c r="AN25" s="70" t="str">
        <f t="shared" si="16"/>
        <v/>
      </c>
      <c r="AO25" s="70" t="str">
        <f t="shared" si="16"/>
        <v/>
      </c>
      <c r="AP25" s="70" t="str">
        <f t="shared" si="16"/>
        <v/>
      </c>
      <c r="AQ25" s="70" t="str">
        <f t="shared" si="16"/>
        <v/>
      </c>
      <c r="AR25" s="70" t="str">
        <f t="shared" si="16"/>
        <v/>
      </c>
      <c r="AS25" s="70" t="str">
        <f t="shared" si="16"/>
        <v/>
      </c>
      <c r="AT25" s="70" t="str">
        <f t="shared" si="16"/>
        <v/>
      </c>
      <c r="AU25" s="70" t="str">
        <f t="shared" si="16"/>
        <v/>
      </c>
      <c r="AV25" s="70" t="str">
        <f t="shared" si="16"/>
        <v/>
      </c>
      <c r="AW25" s="70" t="str">
        <f t="shared" si="16"/>
        <v/>
      </c>
      <c r="AX25" s="70" t="str">
        <f t="shared" si="16"/>
        <v/>
      </c>
      <c r="AY25" s="70" t="str">
        <f t="shared" si="16"/>
        <v/>
      </c>
      <c r="AZ25" s="70" t="str">
        <f t="shared" si="16"/>
        <v/>
      </c>
      <c r="BA25" s="70" t="str">
        <f t="shared" si="16"/>
        <v/>
      </c>
      <c r="BB25" s="70" t="str">
        <f t="shared" si="16"/>
        <v/>
      </c>
      <c r="BC25" s="70" t="str">
        <f t="shared" si="16"/>
        <v/>
      </c>
      <c r="BD25" s="70" t="str">
        <f t="shared" si="16"/>
        <v/>
      </c>
      <c r="BE25" s="70" t="str">
        <f t="shared" si="16"/>
        <v/>
      </c>
      <c r="BF25" s="70" t="str">
        <f t="shared" si="16"/>
        <v/>
      </c>
      <c r="BG25" s="70" t="str">
        <f t="shared" si="16"/>
        <v/>
      </c>
      <c r="BH25" s="70" t="str">
        <f t="shared" si="16"/>
        <v/>
      </c>
      <c r="BI25" s="70" t="str">
        <f t="shared" si="16"/>
        <v/>
      </c>
      <c r="BJ25" s="70" t="str">
        <f t="shared" si="16"/>
        <v/>
      </c>
      <c r="BK25" s="70" t="str">
        <f t="shared" si="16"/>
        <v/>
      </c>
      <c r="BL25" s="70" t="str">
        <f t="shared" si="16"/>
        <v/>
      </c>
      <c r="BM25" s="70" t="str">
        <f t="shared" si="16"/>
        <v/>
      </c>
      <c r="BN25" s="70" t="str">
        <f t="shared" si="16"/>
        <v/>
      </c>
      <c r="BO25" s="70" t="str">
        <f t="shared" si="16"/>
        <v/>
      </c>
      <c r="BP25" s="70" t="str">
        <f t="shared" si="16"/>
        <v/>
      </c>
      <c r="BQ25" s="70" t="str">
        <f t="shared" si="16"/>
        <v/>
      </c>
      <c r="BR25" s="70" t="str">
        <f t="shared" si="16"/>
        <v/>
      </c>
      <c r="BS25" s="70" t="str">
        <f t="shared" si="16"/>
        <v/>
      </c>
      <c r="BT25" s="70" t="str">
        <f t="shared" si="16"/>
        <v/>
      </c>
      <c r="BU25" s="70" t="str">
        <f t="shared" si="16"/>
        <v/>
      </c>
      <c r="BV25" s="70" t="str">
        <f t="shared" si="16"/>
        <v/>
      </c>
      <c r="BW25" s="70" t="str">
        <f t="shared" si="16"/>
        <v/>
      </c>
      <c r="BX25" s="70" t="str">
        <f t="shared" si="16"/>
        <v/>
      </c>
      <c r="BY25" s="70" t="str">
        <f t="shared" si="16"/>
        <v/>
      </c>
      <c r="BZ25" s="70" t="str">
        <f t="shared" si="16"/>
        <v/>
      </c>
      <c r="CA25" s="70" t="str">
        <f t="shared" si="16"/>
        <v/>
      </c>
      <c r="CB25" s="70" t="str">
        <f t="shared" si="16"/>
        <v/>
      </c>
      <c r="CC25" s="70" t="str">
        <f t="shared" si="16"/>
        <v/>
      </c>
      <c r="CD25" s="70" t="str">
        <f t="shared" si="16"/>
        <v/>
      </c>
      <c r="CE25" s="70" t="str">
        <f t="shared" si="16"/>
        <v/>
      </c>
      <c r="CF25" s="70" t="str">
        <f t="shared" si="16"/>
        <v/>
      </c>
      <c r="CG25" s="70" t="str">
        <f t="shared" si="16"/>
        <v/>
      </c>
      <c r="CH25" s="70" t="str">
        <f t="shared" si="16"/>
        <v/>
      </c>
      <c r="CI25" s="70" t="str">
        <f t="shared" si="16"/>
        <v/>
      </c>
      <c r="CJ25" s="70" t="str">
        <f t="shared" si="16"/>
        <v/>
      </c>
      <c r="CK25" s="70" t="str">
        <f t="shared" si="16"/>
        <v/>
      </c>
      <c r="CL25" s="70" t="str">
        <f t="shared" si="16"/>
        <v/>
      </c>
      <c r="CM25" s="70" t="str">
        <f t="shared" si="16"/>
        <v/>
      </c>
      <c r="CN25" s="70" t="str">
        <f t="shared" si="16"/>
        <v/>
      </c>
      <c r="CO25" s="70" t="str">
        <f t="shared" si="16"/>
        <v/>
      </c>
      <c r="CP25" s="70" t="str">
        <f t="shared" si="16"/>
        <v/>
      </c>
      <c r="CQ25" s="70" t="str">
        <f t="shared" si="16"/>
        <v/>
      </c>
      <c r="CR25" s="70" t="str">
        <f t="shared" si="16"/>
        <v/>
      </c>
      <c r="CS25" s="70" t="str">
        <f t="shared" si="16"/>
        <v/>
      </c>
      <c r="CT25" s="70" t="str">
        <f t="shared" si="16"/>
        <v/>
      </c>
      <c r="CU25" s="70" t="str">
        <f t="shared" si="16"/>
        <v/>
      </c>
      <c r="CV25" s="70" t="str">
        <f t="shared" si="16"/>
        <v/>
      </c>
      <c r="CW25" s="70" t="str">
        <f t="shared" si="16"/>
        <v/>
      </c>
      <c r="CX25" s="70" t="str">
        <f t="shared" si="16"/>
        <v/>
      </c>
      <c r="CY25" s="70" t="str">
        <f t="shared" si="15"/>
        <v/>
      </c>
      <c r="CZ25" s="70" t="str">
        <f t="shared" si="15"/>
        <v/>
      </c>
      <c r="DA25" s="70" t="str">
        <f t="shared" si="15"/>
        <v/>
      </c>
      <c r="DB25" s="70" t="str">
        <f t="shared" si="15"/>
        <v/>
      </c>
      <c r="DC25" s="70" t="str">
        <f t="shared" si="15"/>
        <v/>
      </c>
      <c r="DD25" s="70" t="str">
        <f t="shared" si="15"/>
        <v/>
      </c>
      <c r="DE25" s="70" t="str">
        <f t="shared" si="15"/>
        <v/>
      </c>
      <c r="DF25" s="70" t="str">
        <f t="shared" si="15"/>
        <v/>
      </c>
      <c r="DG25" s="70" t="str">
        <f t="shared" si="15"/>
        <v/>
      </c>
      <c r="DH25" s="32"/>
      <c r="DI25" s="32">
        <f>SUM(L25:DG25)</f>
        <v>0</v>
      </c>
      <c r="DJ25" s="32"/>
      <c r="DK25" s="33">
        <f>DI25*B$10</f>
        <v>0</v>
      </c>
      <c r="DL25" s="81"/>
      <c r="DM25" s="81">
        <v>49</v>
      </c>
      <c r="DN25" s="35"/>
      <c r="DO25" s="50">
        <f>DK25*DM25</f>
        <v>0</v>
      </c>
    </row>
    <row r="26" spans="1:119" ht="15">
      <c r="A26" s="63" t="s">
        <v>159</v>
      </c>
      <c r="B26" s="18">
        <f>C14*4</f>
        <v>0</v>
      </c>
      <c r="C26" s="18">
        <f>B26+C25</f>
        <v>1</v>
      </c>
      <c r="E26" s="176" t="s">
        <v>167</v>
      </c>
      <c r="F26" s="178"/>
      <c r="G26" s="28" t="s">
        <v>130</v>
      </c>
      <c r="H26" s="24">
        <v>0</v>
      </c>
      <c r="I26" s="28">
        <f t="shared" si="4"/>
        <v>0</v>
      </c>
      <c r="J26" s="24">
        <v>1</v>
      </c>
      <c r="K26" s="24">
        <v>1</v>
      </c>
      <c r="L26" s="70" t="str">
        <f t="shared" si="8"/>
        <v/>
      </c>
      <c r="M26" s="70" t="str">
        <f t="shared" si="8"/>
        <v/>
      </c>
      <c r="N26" s="70" t="str">
        <f t="shared" si="8"/>
        <v/>
      </c>
      <c r="O26" s="70" t="str">
        <f t="shared" si="8"/>
        <v/>
      </c>
      <c r="P26" s="70" t="str">
        <f t="shared" si="8"/>
        <v/>
      </c>
      <c r="Q26" s="70" t="str">
        <f t="shared" si="8"/>
        <v/>
      </c>
      <c r="R26" s="70" t="str">
        <f t="shared" si="8"/>
        <v/>
      </c>
      <c r="S26" s="70" t="str">
        <f t="shared" si="8"/>
        <v/>
      </c>
      <c r="T26" s="70" t="str">
        <f t="shared" si="8"/>
        <v/>
      </c>
      <c r="U26" s="70" t="str">
        <f t="shared" si="8"/>
        <v/>
      </c>
      <c r="V26" s="70" t="str">
        <f t="shared" si="8"/>
        <v/>
      </c>
      <c r="W26" s="70" t="str">
        <f t="shared" si="8"/>
        <v/>
      </c>
      <c r="X26" s="70" t="str">
        <f t="shared" si="8"/>
        <v/>
      </c>
      <c r="Y26" s="70" t="str">
        <f t="shared" si="8"/>
        <v/>
      </c>
      <c r="Z26" s="70" t="str">
        <f t="shared" si="8"/>
        <v/>
      </c>
      <c r="AA26" s="70" t="str">
        <f t="shared" si="8"/>
        <v/>
      </c>
      <c r="AB26" s="70" t="str">
        <f t="shared" si="11"/>
        <v/>
      </c>
      <c r="AC26" s="70" t="str">
        <f t="shared" si="11"/>
        <v/>
      </c>
      <c r="AD26" s="70" t="str">
        <f t="shared" si="11"/>
        <v/>
      </c>
      <c r="AE26" s="70" t="str">
        <f t="shared" si="11"/>
        <v/>
      </c>
      <c r="AF26" s="70" t="str">
        <f t="shared" si="11"/>
        <v/>
      </c>
      <c r="AG26" s="70" t="str">
        <f t="shared" si="11"/>
        <v/>
      </c>
      <c r="AH26" s="70" t="str">
        <f t="shared" si="11"/>
        <v/>
      </c>
      <c r="AI26" s="70" t="str">
        <f t="shared" si="11"/>
        <v/>
      </c>
      <c r="AJ26" s="70" t="str">
        <f t="shared" si="11"/>
        <v/>
      </c>
      <c r="AK26" s="70" t="str">
        <f t="shared" si="11"/>
        <v/>
      </c>
      <c r="AL26" s="70" t="str">
        <f t="shared" si="11"/>
        <v/>
      </c>
      <c r="AM26" s="70" t="str">
        <f t="shared" si="16"/>
        <v/>
      </c>
      <c r="AN26" s="70" t="str">
        <f t="shared" si="16"/>
        <v/>
      </c>
      <c r="AO26" s="70" t="str">
        <f t="shared" si="16"/>
        <v/>
      </c>
      <c r="AP26" s="70" t="str">
        <f t="shared" si="16"/>
        <v/>
      </c>
      <c r="AQ26" s="70" t="str">
        <f t="shared" si="16"/>
        <v/>
      </c>
      <c r="AR26" s="70" t="str">
        <f t="shared" si="16"/>
        <v/>
      </c>
      <c r="AS26" s="70" t="str">
        <f t="shared" si="16"/>
        <v/>
      </c>
      <c r="AT26" s="70" t="str">
        <f t="shared" si="16"/>
        <v/>
      </c>
      <c r="AU26" s="70" t="str">
        <f t="shared" si="16"/>
        <v/>
      </c>
      <c r="AV26" s="70" t="str">
        <f t="shared" si="16"/>
        <v/>
      </c>
      <c r="AW26" s="70" t="str">
        <f t="shared" si="16"/>
        <v/>
      </c>
      <c r="AX26" s="70" t="str">
        <f t="shared" si="16"/>
        <v/>
      </c>
      <c r="AY26" s="70" t="str">
        <f t="shared" si="16"/>
        <v/>
      </c>
      <c r="AZ26" s="70" t="str">
        <f t="shared" si="16"/>
        <v/>
      </c>
      <c r="BA26" s="70" t="str">
        <f t="shared" si="16"/>
        <v/>
      </c>
      <c r="BB26" s="70" t="str">
        <f t="shared" si="16"/>
        <v/>
      </c>
      <c r="BC26" s="70" t="str">
        <f t="shared" si="16"/>
        <v/>
      </c>
      <c r="BD26" s="70" t="str">
        <f t="shared" si="16"/>
        <v/>
      </c>
      <c r="BE26" s="70" t="str">
        <f t="shared" si="16"/>
        <v/>
      </c>
      <c r="BF26" s="70" t="str">
        <f t="shared" si="16"/>
        <v/>
      </c>
      <c r="BG26" s="70" t="str">
        <f t="shared" si="16"/>
        <v/>
      </c>
      <c r="BH26" s="70" t="str">
        <f t="shared" si="16"/>
        <v/>
      </c>
      <c r="BI26" s="70" t="str">
        <f t="shared" si="16"/>
        <v/>
      </c>
      <c r="BJ26" s="70" t="str">
        <f t="shared" si="16"/>
        <v/>
      </c>
      <c r="BK26" s="70" t="str">
        <f t="shared" si="16"/>
        <v/>
      </c>
      <c r="BL26" s="70" t="str">
        <f t="shared" si="16"/>
        <v/>
      </c>
      <c r="BM26" s="70" t="str">
        <f t="shared" si="16"/>
        <v/>
      </c>
      <c r="BN26" s="70" t="str">
        <f t="shared" si="16"/>
        <v/>
      </c>
      <c r="BO26" s="70" t="str">
        <f t="shared" si="16"/>
        <v/>
      </c>
      <c r="BP26" s="70" t="str">
        <f t="shared" si="16"/>
        <v/>
      </c>
      <c r="BQ26" s="70" t="str">
        <f t="shared" si="16"/>
        <v/>
      </c>
      <c r="BR26" s="70" t="str">
        <f t="shared" si="16"/>
        <v/>
      </c>
      <c r="BS26" s="70" t="str">
        <f t="shared" si="16"/>
        <v/>
      </c>
      <c r="BT26" s="70" t="str">
        <f t="shared" si="16"/>
        <v/>
      </c>
      <c r="BU26" s="70" t="str">
        <f t="shared" si="16"/>
        <v/>
      </c>
      <c r="BV26" s="70" t="str">
        <f t="shared" si="16"/>
        <v/>
      </c>
      <c r="BW26" s="70" t="str">
        <f t="shared" si="16"/>
        <v/>
      </c>
      <c r="BX26" s="70" t="str">
        <f t="shared" si="16"/>
        <v/>
      </c>
      <c r="BY26" s="70" t="str">
        <f t="shared" si="16"/>
        <v/>
      </c>
      <c r="BZ26" s="70" t="str">
        <f t="shared" si="16"/>
        <v/>
      </c>
      <c r="CA26" s="70" t="str">
        <f t="shared" si="16"/>
        <v/>
      </c>
      <c r="CB26" s="70" t="str">
        <f t="shared" si="16"/>
        <v/>
      </c>
      <c r="CC26" s="70" t="str">
        <f t="shared" si="16"/>
        <v/>
      </c>
      <c r="CD26" s="70" t="str">
        <f t="shared" si="16"/>
        <v/>
      </c>
      <c r="CE26" s="70" t="str">
        <f t="shared" si="16"/>
        <v/>
      </c>
      <c r="CF26" s="70" t="str">
        <f t="shared" si="16"/>
        <v/>
      </c>
      <c r="CG26" s="70" t="str">
        <f t="shared" si="16"/>
        <v/>
      </c>
      <c r="CH26" s="70" t="str">
        <f t="shared" si="16"/>
        <v/>
      </c>
      <c r="CI26" s="70" t="str">
        <f t="shared" si="16"/>
        <v/>
      </c>
      <c r="CJ26" s="70" t="str">
        <f t="shared" si="16"/>
        <v/>
      </c>
      <c r="CK26" s="70" t="str">
        <f t="shared" si="16"/>
        <v/>
      </c>
      <c r="CL26" s="70" t="str">
        <f t="shared" si="16"/>
        <v/>
      </c>
      <c r="CM26" s="70" t="str">
        <f t="shared" si="16"/>
        <v/>
      </c>
      <c r="CN26" s="70" t="str">
        <f t="shared" si="16"/>
        <v/>
      </c>
      <c r="CO26" s="70" t="str">
        <f t="shared" si="16"/>
        <v/>
      </c>
      <c r="CP26" s="70" t="str">
        <f t="shared" si="16"/>
        <v/>
      </c>
      <c r="CQ26" s="70" t="str">
        <f t="shared" si="16"/>
        <v/>
      </c>
      <c r="CR26" s="70" t="str">
        <f t="shared" si="16"/>
        <v/>
      </c>
      <c r="CS26" s="70" t="str">
        <f t="shared" si="16"/>
        <v/>
      </c>
      <c r="CT26" s="70" t="str">
        <f t="shared" si="16"/>
        <v/>
      </c>
      <c r="CU26" s="70" t="str">
        <f t="shared" si="16"/>
        <v/>
      </c>
      <c r="CV26" s="70" t="str">
        <f t="shared" si="16"/>
        <v/>
      </c>
      <c r="CW26" s="70" t="str">
        <f t="shared" si="16"/>
        <v/>
      </c>
      <c r="CX26" s="70" t="str">
        <f t="shared" si="16"/>
        <v/>
      </c>
      <c r="CY26" s="70" t="str">
        <f t="shared" si="15"/>
        <v/>
      </c>
      <c r="CZ26" s="70" t="str">
        <f t="shared" si="15"/>
        <v/>
      </c>
      <c r="DA26" s="70" t="str">
        <f t="shared" si="15"/>
        <v/>
      </c>
      <c r="DB26" s="70" t="str">
        <f t="shared" si="15"/>
        <v/>
      </c>
      <c r="DC26" s="70" t="str">
        <f t="shared" si="15"/>
        <v/>
      </c>
      <c r="DD26" s="70" t="str">
        <f t="shared" si="15"/>
        <v/>
      </c>
      <c r="DE26" s="70" t="str">
        <f t="shared" si="15"/>
        <v/>
      </c>
      <c r="DF26" s="70" t="str">
        <f t="shared" si="15"/>
        <v/>
      </c>
      <c r="DG26" s="70" t="str">
        <f t="shared" si="15"/>
        <v/>
      </c>
      <c r="DH26" s="29">
        <f>SUM(L26:DG26)</f>
        <v>0</v>
      </c>
      <c r="DI26" s="29"/>
      <c r="DJ26" s="29">
        <f>DH26*B$10</f>
        <v>0</v>
      </c>
      <c r="DK26" s="29"/>
      <c r="DL26" s="79">
        <v>117</v>
      </c>
      <c r="DM26" s="79"/>
      <c r="DN26" s="31">
        <f>DJ26*DL26</f>
        <v>0</v>
      </c>
      <c r="DO26" s="31"/>
    </row>
    <row r="27" spans="1:119" ht="15" customHeight="1">
      <c r="A27" s="63" t="s">
        <v>228</v>
      </c>
      <c r="B27" s="18">
        <f>B5-SUM(B25,B26,B28)</f>
        <v>3</v>
      </c>
      <c r="C27" s="18">
        <f>B27+C26</f>
        <v>4</v>
      </c>
      <c r="E27" s="177"/>
      <c r="F27" s="179"/>
      <c r="G27" s="24" t="s">
        <v>131</v>
      </c>
      <c r="H27" s="77">
        <f>SUM(B26:B28)/B5</f>
        <v>0.8</v>
      </c>
      <c r="I27" s="28">
        <f t="shared" si="4"/>
        <v>4</v>
      </c>
      <c r="J27" s="77">
        <f>C25+1</f>
        <v>2</v>
      </c>
      <c r="K27" s="24">
        <v>0.25</v>
      </c>
      <c r="L27" s="70" t="str">
        <f t="shared" si="8"/>
        <v/>
      </c>
      <c r="M27" s="70">
        <f t="shared" si="8"/>
        <v>0.25</v>
      </c>
      <c r="N27" s="70">
        <f t="shared" si="8"/>
        <v>0.25</v>
      </c>
      <c r="O27" s="70">
        <f t="shared" si="8"/>
        <v>0.25</v>
      </c>
      <c r="P27" s="70">
        <f t="shared" si="8"/>
        <v>0.25</v>
      </c>
      <c r="Q27" s="70" t="str">
        <f t="shared" si="8"/>
        <v/>
      </c>
      <c r="R27" s="70" t="str">
        <f t="shared" si="8"/>
        <v/>
      </c>
      <c r="S27" s="70" t="str">
        <f t="shared" si="8"/>
        <v/>
      </c>
      <c r="T27" s="70" t="str">
        <f t="shared" si="8"/>
        <v/>
      </c>
      <c r="U27" s="70" t="str">
        <f t="shared" si="8"/>
        <v/>
      </c>
      <c r="V27" s="70" t="str">
        <f t="shared" si="8"/>
        <v/>
      </c>
      <c r="W27" s="70" t="str">
        <f t="shared" si="8"/>
        <v/>
      </c>
      <c r="X27" s="70" t="str">
        <f t="shared" si="8"/>
        <v/>
      </c>
      <c r="Y27" s="70" t="str">
        <f t="shared" si="8"/>
        <v/>
      </c>
      <c r="Z27" s="70" t="str">
        <f t="shared" si="8"/>
        <v/>
      </c>
      <c r="AA27" s="70" t="str">
        <f t="shared" si="8"/>
        <v/>
      </c>
      <c r="AB27" s="70" t="str">
        <f t="shared" si="11"/>
        <v/>
      </c>
      <c r="AC27" s="70" t="str">
        <f t="shared" si="11"/>
        <v/>
      </c>
      <c r="AD27" s="70" t="str">
        <f t="shared" si="11"/>
        <v/>
      </c>
      <c r="AE27" s="70" t="str">
        <f t="shared" si="11"/>
        <v/>
      </c>
      <c r="AF27" s="70" t="str">
        <f t="shared" si="11"/>
        <v/>
      </c>
      <c r="AG27" s="70" t="str">
        <f t="shared" si="11"/>
        <v/>
      </c>
      <c r="AH27" s="70" t="str">
        <f t="shared" si="11"/>
        <v/>
      </c>
      <c r="AI27" s="70" t="str">
        <f t="shared" si="11"/>
        <v/>
      </c>
      <c r="AJ27" s="70" t="str">
        <f t="shared" si="11"/>
        <v/>
      </c>
      <c r="AK27" s="70" t="str">
        <f t="shared" si="11"/>
        <v/>
      </c>
      <c r="AL27" s="70" t="str">
        <f t="shared" si="11"/>
        <v/>
      </c>
      <c r="AM27" s="70" t="str">
        <f t="shared" si="16"/>
        <v/>
      </c>
      <c r="AN27" s="70" t="str">
        <f t="shared" si="16"/>
        <v/>
      </c>
      <c r="AO27" s="70" t="str">
        <f t="shared" si="16"/>
        <v/>
      </c>
      <c r="AP27" s="70" t="str">
        <f t="shared" si="16"/>
        <v/>
      </c>
      <c r="AQ27" s="70" t="str">
        <f t="shared" si="16"/>
        <v/>
      </c>
      <c r="AR27" s="70" t="str">
        <f t="shared" si="16"/>
        <v/>
      </c>
      <c r="AS27" s="70" t="str">
        <f t="shared" si="16"/>
        <v/>
      </c>
      <c r="AT27" s="70" t="str">
        <f t="shared" si="16"/>
        <v/>
      </c>
      <c r="AU27" s="70" t="str">
        <f t="shared" si="16"/>
        <v/>
      </c>
      <c r="AV27" s="70" t="str">
        <f t="shared" si="16"/>
        <v/>
      </c>
      <c r="AW27" s="70" t="str">
        <f t="shared" si="16"/>
        <v/>
      </c>
      <c r="AX27" s="70" t="str">
        <f t="shared" si="16"/>
        <v/>
      </c>
      <c r="AY27" s="70" t="str">
        <f t="shared" si="16"/>
        <v/>
      </c>
      <c r="AZ27" s="70" t="str">
        <f t="shared" si="16"/>
        <v/>
      </c>
      <c r="BA27" s="70" t="str">
        <f t="shared" si="16"/>
        <v/>
      </c>
      <c r="BB27" s="70" t="str">
        <f t="shared" si="16"/>
        <v/>
      </c>
      <c r="BC27" s="70" t="str">
        <f t="shared" si="16"/>
        <v/>
      </c>
      <c r="BD27" s="70" t="str">
        <f t="shared" si="16"/>
        <v/>
      </c>
      <c r="BE27" s="70" t="str">
        <f t="shared" si="16"/>
        <v/>
      </c>
      <c r="BF27" s="70" t="str">
        <f t="shared" si="16"/>
        <v/>
      </c>
      <c r="BG27" s="70" t="str">
        <f t="shared" si="16"/>
        <v/>
      </c>
      <c r="BH27" s="70" t="str">
        <f t="shared" si="16"/>
        <v/>
      </c>
      <c r="BI27" s="70" t="str">
        <f t="shared" si="16"/>
        <v/>
      </c>
      <c r="BJ27" s="70" t="str">
        <f t="shared" si="16"/>
        <v/>
      </c>
      <c r="BK27" s="70" t="str">
        <f t="shared" si="16"/>
        <v/>
      </c>
      <c r="BL27" s="70" t="str">
        <f t="shared" si="16"/>
        <v/>
      </c>
      <c r="BM27" s="70" t="str">
        <f t="shared" si="16"/>
        <v/>
      </c>
      <c r="BN27" s="70" t="str">
        <f t="shared" si="16"/>
        <v/>
      </c>
      <c r="BO27" s="70" t="str">
        <f t="shared" si="16"/>
        <v/>
      </c>
      <c r="BP27" s="70" t="str">
        <f t="shared" si="16"/>
        <v/>
      </c>
      <c r="BQ27" s="70" t="str">
        <f t="shared" si="16"/>
        <v/>
      </c>
      <c r="BR27" s="70" t="str">
        <f t="shared" si="16"/>
        <v/>
      </c>
      <c r="BS27" s="70" t="str">
        <f t="shared" si="16"/>
        <v/>
      </c>
      <c r="BT27" s="70" t="str">
        <f t="shared" si="16"/>
        <v/>
      </c>
      <c r="BU27" s="70" t="str">
        <f t="shared" si="16"/>
        <v/>
      </c>
      <c r="BV27" s="70" t="str">
        <f t="shared" si="16"/>
        <v/>
      </c>
      <c r="BW27" s="70" t="str">
        <f t="shared" si="16"/>
        <v/>
      </c>
      <c r="BX27" s="70" t="str">
        <f t="shared" si="16"/>
        <v/>
      </c>
      <c r="BY27" s="70" t="str">
        <f t="shared" si="16"/>
        <v/>
      </c>
      <c r="BZ27" s="70" t="str">
        <f t="shared" si="16"/>
        <v/>
      </c>
      <c r="CA27" s="70" t="str">
        <f t="shared" si="16"/>
        <v/>
      </c>
      <c r="CB27" s="70" t="str">
        <f t="shared" si="16"/>
        <v/>
      </c>
      <c r="CC27" s="70" t="str">
        <f t="shared" si="16"/>
        <v/>
      </c>
      <c r="CD27" s="70" t="str">
        <f t="shared" si="16"/>
        <v/>
      </c>
      <c r="CE27" s="70" t="str">
        <f t="shared" si="16"/>
        <v/>
      </c>
      <c r="CF27" s="70" t="str">
        <f t="shared" si="16"/>
        <v/>
      </c>
      <c r="CG27" s="70" t="str">
        <f t="shared" si="16"/>
        <v/>
      </c>
      <c r="CH27" s="70" t="str">
        <f t="shared" si="16"/>
        <v/>
      </c>
      <c r="CI27" s="70" t="str">
        <f t="shared" si="16"/>
        <v/>
      </c>
      <c r="CJ27" s="70" t="str">
        <f t="shared" si="16"/>
        <v/>
      </c>
      <c r="CK27" s="70" t="str">
        <f t="shared" si="16"/>
        <v/>
      </c>
      <c r="CL27" s="70" t="str">
        <f t="shared" si="16"/>
        <v/>
      </c>
      <c r="CM27" s="70" t="str">
        <f t="shared" si="16"/>
        <v/>
      </c>
      <c r="CN27" s="70" t="str">
        <f t="shared" si="16"/>
        <v/>
      </c>
      <c r="CO27" s="70" t="str">
        <f t="shared" si="16"/>
        <v/>
      </c>
      <c r="CP27" s="70" t="str">
        <f t="shared" si="16"/>
        <v/>
      </c>
      <c r="CQ27" s="70" t="str">
        <f t="shared" si="16"/>
        <v/>
      </c>
      <c r="CR27" s="70" t="str">
        <f t="shared" si="16"/>
        <v/>
      </c>
      <c r="CS27" s="70" t="str">
        <f t="shared" si="16"/>
        <v/>
      </c>
      <c r="CT27" s="70" t="str">
        <f t="shared" si="16"/>
        <v/>
      </c>
      <c r="CU27" s="70" t="str">
        <f t="shared" si="16"/>
        <v/>
      </c>
      <c r="CV27" s="70" t="str">
        <f t="shared" si="16"/>
        <v/>
      </c>
      <c r="CW27" s="70" t="str">
        <f t="shared" si="16"/>
        <v/>
      </c>
      <c r="CX27" s="70" t="str">
        <f t="shared" ref="CX27:DG27" si="17">IF(AND(CX$3&gt;=$J27,CX$3&lt;=($J27+ROUNDUP($I27,0)-1)),$K27,"")</f>
        <v/>
      </c>
      <c r="CY27" s="70" t="str">
        <f t="shared" si="17"/>
        <v/>
      </c>
      <c r="CZ27" s="70" t="str">
        <f t="shared" si="17"/>
        <v/>
      </c>
      <c r="DA27" s="70" t="str">
        <f t="shared" si="17"/>
        <v/>
      </c>
      <c r="DB27" s="70" t="str">
        <f t="shared" si="17"/>
        <v/>
      </c>
      <c r="DC27" s="70" t="str">
        <f t="shared" si="17"/>
        <v/>
      </c>
      <c r="DD27" s="70" t="str">
        <f t="shared" si="17"/>
        <v/>
      </c>
      <c r="DE27" s="70" t="str">
        <f t="shared" si="17"/>
        <v/>
      </c>
      <c r="DF27" s="70" t="str">
        <f t="shared" si="17"/>
        <v/>
      </c>
      <c r="DG27" s="70" t="str">
        <f t="shared" si="17"/>
        <v/>
      </c>
      <c r="DH27" s="32"/>
      <c r="DI27" s="32">
        <f>SUM(L27:DG27)</f>
        <v>1</v>
      </c>
      <c r="DJ27" s="32"/>
      <c r="DK27" s="33">
        <f>DI27*B$10</f>
        <v>40</v>
      </c>
      <c r="DL27" s="81"/>
      <c r="DM27" s="81">
        <v>27</v>
      </c>
      <c r="DN27" s="35"/>
      <c r="DO27" s="50">
        <f>DK27*DM27</f>
        <v>1080</v>
      </c>
    </row>
    <row r="28" spans="1:119" ht="15">
      <c r="A28" s="63" t="s">
        <v>229</v>
      </c>
      <c r="B28" s="18">
        <f>IF(C12&gt;100,2,1)</f>
        <v>1</v>
      </c>
      <c r="C28" s="18">
        <f>B28+C27</f>
        <v>5</v>
      </c>
      <c r="E28" s="193"/>
      <c r="F28" s="25"/>
      <c r="G28" s="25"/>
      <c r="H28" s="25"/>
      <c r="I28" s="25"/>
      <c r="J28" s="25"/>
      <c r="K28" s="25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5">
        <f>SUM(DH5:DH27)</f>
        <v>9</v>
      </c>
      <c r="DI28" s="155">
        <f>SUM(DI5:DI27)</f>
        <v>23.75</v>
      </c>
      <c r="DJ28" s="155">
        <f>SUM(DJ5:DJ27)</f>
        <v>360</v>
      </c>
      <c r="DK28" s="155">
        <f>SUM(DK5:DK27)</f>
        <v>950</v>
      </c>
      <c r="DL28" s="52"/>
      <c r="DM28" s="52"/>
      <c r="DN28" s="53">
        <f>SUM(DN5:DN27)</f>
        <v>66720</v>
      </c>
      <c r="DO28" s="53">
        <f>SUM(DO5:DO27)</f>
        <v>53050</v>
      </c>
    </row>
    <row r="29" spans="1:119" ht="15" customHeight="1">
      <c r="E29" s="194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54" t="s">
        <v>168</v>
      </c>
      <c r="DI29" s="54"/>
      <c r="DJ29" s="54"/>
      <c r="DK29" s="54"/>
      <c r="DL29" s="54"/>
      <c r="DM29" s="54"/>
      <c r="DN29" s="54"/>
      <c r="DO29" s="55">
        <f>DN28+DO28</f>
        <v>119770</v>
      </c>
    </row>
    <row r="30" spans="1:119" ht="21"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54" t="s">
        <v>453</v>
      </c>
      <c r="DI30" s="54"/>
      <c r="DJ30" s="54"/>
      <c r="DK30" s="54"/>
      <c r="DL30" s="54"/>
      <c r="DM30" s="54"/>
      <c r="DN30" s="54"/>
      <c r="DO30" s="55">
        <f>35*C11</f>
        <v>1575</v>
      </c>
    </row>
    <row r="31" spans="1:119" ht="15" customHeight="1"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54" t="s">
        <v>169</v>
      </c>
      <c r="DI31" s="54"/>
      <c r="DJ31" s="54"/>
      <c r="DK31" s="54"/>
      <c r="DL31" s="54"/>
      <c r="DM31" s="54"/>
      <c r="DN31" s="54"/>
      <c r="DO31" s="56">
        <f>DO29*CalculatorInput!C21</f>
        <v>11977</v>
      </c>
    </row>
    <row r="32" spans="1:119" ht="15">
      <c r="DH32" s="57" t="s">
        <v>170</v>
      </c>
      <c r="DI32" s="57"/>
      <c r="DJ32" s="57"/>
      <c r="DK32" s="57"/>
      <c r="DL32" s="57"/>
      <c r="DM32" s="57"/>
      <c r="DN32" s="57"/>
      <c r="DO32" s="58">
        <f>SUM(DO29:DO31)</f>
        <v>133322</v>
      </c>
    </row>
    <row r="33" spans="1:1" ht="15" customHeight="1">
      <c r="A33" t="s">
        <v>166</v>
      </c>
    </row>
    <row r="35" spans="1:1" ht="15" customHeight="1"/>
    <row r="57" ht="15" customHeight="1"/>
    <row r="58" ht="15" customHeight="1"/>
    <row r="59" ht="15" customHeight="1"/>
  </sheetData>
  <mergeCells count="35">
    <mergeCell ref="E24:E25"/>
    <mergeCell ref="F24:F25"/>
    <mergeCell ref="E26:E27"/>
    <mergeCell ref="F26:F27"/>
    <mergeCell ref="E28:E29"/>
    <mergeCell ref="E18:E19"/>
    <mergeCell ref="F18:F19"/>
    <mergeCell ref="E20:E21"/>
    <mergeCell ref="F20:F21"/>
    <mergeCell ref="E22:E23"/>
    <mergeCell ref="F22:F23"/>
    <mergeCell ref="E12:E13"/>
    <mergeCell ref="F12:F13"/>
    <mergeCell ref="E14:E15"/>
    <mergeCell ref="F14:F15"/>
    <mergeCell ref="E16:E17"/>
    <mergeCell ref="F16:F17"/>
    <mergeCell ref="E5:E6"/>
    <mergeCell ref="F5:F6"/>
    <mergeCell ref="E7:E8"/>
    <mergeCell ref="F7:F8"/>
    <mergeCell ref="E10:E11"/>
    <mergeCell ref="F10:F11"/>
    <mergeCell ref="DN1:DO1"/>
    <mergeCell ref="E1:E2"/>
    <mergeCell ref="F1:F2"/>
    <mergeCell ref="G1:G2"/>
    <mergeCell ref="H1:H2"/>
    <mergeCell ref="I1:I2"/>
    <mergeCell ref="J1:J2"/>
    <mergeCell ref="K1:K2"/>
    <mergeCell ref="L1:DG1"/>
    <mergeCell ref="DH1:DI1"/>
    <mergeCell ref="DJ1:DK1"/>
    <mergeCell ref="DL1:DM1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59999389629810485"/>
  </sheetPr>
  <dimension ref="A1:CD59"/>
  <sheetViews>
    <sheetView showGridLines="0" topLeftCell="A7" zoomScale="70" zoomScaleNormal="70" workbookViewId="0">
      <selection activeCell="E26" sqref="E26:E27"/>
    </sheetView>
  </sheetViews>
  <sheetFormatPr defaultRowHeight="12.75"/>
  <cols>
    <col min="1" max="1" width="26.25" customWidth="1"/>
    <col min="2" max="2" width="15" customWidth="1"/>
    <col min="3" max="3" width="14.75" customWidth="1"/>
    <col min="4" max="4" width="9" customWidth="1"/>
    <col min="5" max="5" width="36.375" bestFit="1" customWidth="1"/>
    <col min="6" max="6" width="15" bestFit="1" customWidth="1"/>
    <col min="7" max="7" width="14.75" customWidth="1"/>
    <col min="8" max="8" width="20.125" hidden="1" customWidth="1"/>
    <col min="9" max="9" width="23.375" hidden="1" customWidth="1"/>
    <col min="10" max="10" width="15.875" hidden="1" customWidth="1"/>
    <col min="11" max="11" width="18.75" hidden="1" customWidth="1"/>
    <col min="12" max="12" width="4.25" bestFit="1" customWidth="1"/>
    <col min="13" max="13" width="4.625" bestFit="1" customWidth="1"/>
    <col min="14" max="17" width="4.25" customWidth="1"/>
    <col min="18" max="18" width="4.625" bestFit="1" customWidth="1"/>
    <col min="19" max="60" width="4.25" customWidth="1"/>
    <col min="61" max="63" width="4.625" bestFit="1" customWidth="1"/>
    <col min="64" max="64" width="14.75" customWidth="1"/>
    <col min="65" max="65" width="10.125" bestFit="1" customWidth="1"/>
    <col min="66" max="66" width="8" bestFit="1" customWidth="1"/>
    <col min="67" max="67" width="10.125" bestFit="1" customWidth="1"/>
    <col min="68" max="68" width="8.875" bestFit="1" customWidth="1"/>
    <col min="69" max="69" width="10.125" bestFit="1" customWidth="1"/>
    <col min="70" max="70" width="15.375" bestFit="1" customWidth="1"/>
    <col min="71" max="71" width="16.25" bestFit="1" customWidth="1"/>
    <col min="81" max="81" width="14.625" bestFit="1" customWidth="1"/>
    <col min="82" max="82" width="14.75" bestFit="1" customWidth="1"/>
  </cols>
  <sheetData>
    <row r="1" spans="1:82" ht="15">
      <c r="A1" s="65" t="s">
        <v>62</v>
      </c>
      <c r="B1" s="65" t="s">
        <v>63</v>
      </c>
      <c r="E1" s="180" t="s">
        <v>64</v>
      </c>
      <c r="F1" s="180" t="s">
        <v>65</v>
      </c>
      <c r="G1" s="180" t="s">
        <v>66</v>
      </c>
      <c r="H1" s="181" t="s">
        <v>67</v>
      </c>
      <c r="I1" s="181" t="s">
        <v>68</v>
      </c>
      <c r="J1" s="181" t="s">
        <v>69</v>
      </c>
      <c r="K1" s="181" t="s">
        <v>70</v>
      </c>
      <c r="L1" s="182" t="s">
        <v>71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0" t="s">
        <v>72</v>
      </c>
      <c r="BM1" s="180"/>
      <c r="BN1" s="180" t="s">
        <v>73</v>
      </c>
      <c r="BO1" s="180"/>
      <c r="BP1" s="180" t="s">
        <v>74</v>
      </c>
      <c r="BQ1" s="180"/>
      <c r="BR1" s="180" t="s">
        <v>75</v>
      </c>
      <c r="BS1" s="180"/>
      <c r="BT1" s="23"/>
      <c r="BU1" s="23"/>
      <c r="BV1" s="23"/>
      <c r="BW1" s="156"/>
      <c r="BX1" s="156"/>
      <c r="BY1" s="156"/>
      <c r="BZ1" s="156"/>
      <c r="CA1" s="156"/>
      <c r="CB1" s="156"/>
      <c r="CC1" s="156"/>
      <c r="CD1" s="156"/>
    </row>
    <row r="2" spans="1:82" ht="15">
      <c r="A2" s="66" t="s">
        <v>76</v>
      </c>
      <c r="B2" s="59">
        <f>C17*C8</f>
        <v>2</v>
      </c>
      <c r="E2" s="180"/>
      <c r="F2" s="180"/>
      <c r="G2" s="180"/>
      <c r="H2" s="181"/>
      <c r="I2" s="181"/>
      <c r="J2" s="181"/>
      <c r="K2" s="181"/>
      <c r="L2" s="26" t="s">
        <v>78</v>
      </c>
      <c r="M2" s="26" t="s">
        <v>79</v>
      </c>
      <c r="N2" s="26" t="s">
        <v>80</v>
      </c>
      <c r="O2" s="26" t="s">
        <v>81</v>
      </c>
      <c r="P2" s="26" t="s">
        <v>82</v>
      </c>
      <c r="Q2" s="26" t="s">
        <v>83</v>
      </c>
      <c r="R2" s="26" t="s">
        <v>84</v>
      </c>
      <c r="S2" s="26" t="s">
        <v>85</v>
      </c>
      <c r="T2" s="26" t="s">
        <v>86</v>
      </c>
      <c r="U2" s="26" t="s">
        <v>87</v>
      </c>
      <c r="V2" s="26" t="s">
        <v>88</v>
      </c>
      <c r="W2" s="26" t="s">
        <v>89</v>
      </c>
      <c r="X2" s="26" t="s">
        <v>90</v>
      </c>
      <c r="Y2" s="26" t="s">
        <v>91</v>
      </c>
      <c r="Z2" s="26" t="s">
        <v>92</v>
      </c>
      <c r="AA2" s="26" t="s">
        <v>93</v>
      </c>
      <c r="AB2" s="26" t="s">
        <v>94</v>
      </c>
      <c r="AC2" s="26" t="s">
        <v>95</v>
      </c>
      <c r="AD2" s="26" t="s">
        <v>96</v>
      </c>
      <c r="AE2" s="26" t="s">
        <v>97</v>
      </c>
      <c r="AF2" s="26" t="s">
        <v>98</v>
      </c>
      <c r="AG2" s="26" t="s">
        <v>99</v>
      </c>
      <c r="AH2" s="26" t="s">
        <v>100</v>
      </c>
      <c r="AI2" s="26" t="s">
        <v>101</v>
      </c>
      <c r="AJ2" s="26" t="s">
        <v>102</v>
      </c>
      <c r="AK2" s="26" t="s">
        <v>103</v>
      </c>
      <c r="AL2" s="26" t="s">
        <v>104</v>
      </c>
      <c r="AM2" s="26" t="s">
        <v>105</v>
      </c>
      <c r="AN2" s="26" t="s">
        <v>106</v>
      </c>
      <c r="AO2" s="26" t="s">
        <v>107</v>
      </c>
      <c r="AP2" s="26" t="s">
        <v>108</v>
      </c>
      <c r="AQ2" s="26" t="s">
        <v>109</v>
      </c>
      <c r="AR2" s="26" t="s">
        <v>110</v>
      </c>
      <c r="AS2" s="26" t="s">
        <v>111</v>
      </c>
      <c r="AT2" s="26" t="s">
        <v>112</v>
      </c>
      <c r="AU2" s="26" t="s">
        <v>113</v>
      </c>
      <c r="AV2" s="26" t="s">
        <v>114</v>
      </c>
      <c r="AW2" s="26" t="s">
        <v>115</v>
      </c>
      <c r="AX2" s="26" t="s">
        <v>116</v>
      </c>
      <c r="AY2" s="26" t="s">
        <v>117</v>
      </c>
      <c r="AZ2" s="26" t="s">
        <v>118</v>
      </c>
      <c r="BA2" s="26" t="s">
        <v>119</v>
      </c>
      <c r="BB2" s="26" t="s">
        <v>120</v>
      </c>
      <c r="BC2" s="26" t="s">
        <v>121</v>
      </c>
      <c r="BD2" s="26" t="s">
        <v>122</v>
      </c>
      <c r="BE2" s="26" t="s">
        <v>123</v>
      </c>
      <c r="BF2" s="26" t="s">
        <v>124</v>
      </c>
      <c r="BG2" s="26" t="s">
        <v>125</v>
      </c>
      <c r="BH2" s="26" t="s">
        <v>126</v>
      </c>
      <c r="BI2" s="26" t="s">
        <v>127</v>
      </c>
      <c r="BJ2" s="26" t="s">
        <v>128</v>
      </c>
      <c r="BK2" s="26" t="s">
        <v>129</v>
      </c>
      <c r="BL2" s="155" t="s">
        <v>130</v>
      </c>
      <c r="BM2" s="155" t="s">
        <v>131</v>
      </c>
      <c r="BN2" s="155" t="s">
        <v>130</v>
      </c>
      <c r="BO2" s="155" t="s">
        <v>131</v>
      </c>
      <c r="BP2" s="155" t="s">
        <v>130</v>
      </c>
      <c r="BQ2" s="155" t="s">
        <v>131</v>
      </c>
      <c r="BR2" s="155" t="s">
        <v>130</v>
      </c>
      <c r="BS2" s="155" t="s">
        <v>131</v>
      </c>
      <c r="BT2" s="23"/>
      <c r="BU2" s="23"/>
      <c r="BV2" s="23"/>
      <c r="BW2" s="156"/>
      <c r="BX2" s="156"/>
      <c r="BY2" s="156"/>
      <c r="BZ2" s="156"/>
      <c r="CA2" s="156"/>
      <c r="CB2" s="156"/>
      <c r="CC2" s="156"/>
      <c r="CD2" s="156"/>
    </row>
    <row r="3" spans="1:82" ht="15">
      <c r="A3" s="66" t="s">
        <v>132</v>
      </c>
      <c r="B3" s="59">
        <f>IF(OR(B17="Enterprise",C9&gt;2),(C9-1)*2*C8,0)</f>
        <v>0</v>
      </c>
      <c r="H3" t="s">
        <v>134</v>
      </c>
      <c r="I3" t="s">
        <v>135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22</v>
      </c>
      <c r="AH3">
        <v>23</v>
      </c>
      <c r="AI3">
        <v>24</v>
      </c>
      <c r="AJ3">
        <v>25</v>
      </c>
      <c r="AK3">
        <v>26</v>
      </c>
      <c r="AL3">
        <v>27</v>
      </c>
      <c r="AM3">
        <v>28</v>
      </c>
      <c r="AN3">
        <v>29</v>
      </c>
      <c r="AO3">
        <v>30</v>
      </c>
      <c r="AP3">
        <v>31</v>
      </c>
      <c r="AQ3">
        <v>32</v>
      </c>
      <c r="AR3">
        <v>33</v>
      </c>
      <c r="AS3">
        <v>34</v>
      </c>
      <c r="AT3">
        <v>35</v>
      </c>
      <c r="AU3">
        <v>36</v>
      </c>
      <c r="AV3">
        <v>37</v>
      </c>
      <c r="AW3">
        <v>38</v>
      </c>
      <c r="AX3">
        <v>39</v>
      </c>
      <c r="AY3">
        <v>40</v>
      </c>
      <c r="AZ3">
        <v>41</v>
      </c>
      <c r="BA3">
        <v>42</v>
      </c>
      <c r="BB3">
        <v>43</v>
      </c>
      <c r="BC3">
        <v>44</v>
      </c>
      <c r="BD3">
        <v>45</v>
      </c>
      <c r="BE3">
        <v>46</v>
      </c>
      <c r="BF3">
        <v>47</v>
      </c>
      <c r="BG3">
        <v>48</v>
      </c>
      <c r="BH3">
        <v>49</v>
      </c>
      <c r="BI3">
        <v>50</v>
      </c>
      <c r="BJ3">
        <v>51</v>
      </c>
      <c r="BK3">
        <v>52</v>
      </c>
      <c r="BT3" s="23"/>
      <c r="BU3" s="23"/>
      <c r="BV3" s="23"/>
      <c r="BW3" s="156"/>
      <c r="BX3" s="156"/>
      <c r="BY3" s="156"/>
      <c r="BZ3" s="156"/>
      <c r="CA3" s="156"/>
      <c r="CB3" s="156"/>
      <c r="CC3" s="156"/>
      <c r="CD3" s="156"/>
    </row>
    <row r="4" spans="1:82" ht="15">
      <c r="A4" s="66" t="s">
        <v>138</v>
      </c>
      <c r="B4" s="59">
        <v>1</v>
      </c>
      <c r="E4" s="47" t="s">
        <v>139</v>
      </c>
      <c r="F4" s="49"/>
      <c r="G4" s="49"/>
      <c r="H4" s="49"/>
      <c r="I4" s="49"/>
      <c r="J4" s="49"/>
      <c r="K4" s="49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2"/>
      <c r="BU4" s="23"/>
      <c r="BV4" s="23"/>
      <c r="BW4" s="156"/>
      <c r="BX4" s="156"/>
      <c r="BY4" s="156"/>
      <c r="BZ4" s="156"/>
      <c r="CA4" s="156"/>
      <c r="CB4" s="156"/>
      <c r="CC4" s="156"/>
      <c r="CD4" s="156"/>
    </row>
    <row r="5" spans="1:82" ht="15">
      <c r="A5" s="71" t="s">
        <v>140</v>
      </c>
      <c r="B5" s="72">
        <f>ROUNDDOWN(SUM(B2:B3)*B4,0)</f>
        <v>2</v>
      </c>
      <c r="E5" s="176" t="s">
        <v>230</v>
      </c>
      <c r="F5" s="178" t="s">
        <v>231</v>
      </c>
      <c r="G5" s="28" t="s">
        <v>130</v>
      </c>
      <c r="H5" s="28">
        <v>0</v>
      </c>
      <c r="I5" s="28">
        <f>H5*$B$5</f>
        <v>0</v>
      </c>
      <c r="J5" s="28">
        <v>1</v>
      </c>
      <c r="K5" s="28">
        <v>1</v>
      </c>
      <c r="L5" s="70" t="str">
        <f t="shared" ref="L5:U6" si="0">IF(AND(L$3&gt;=$J5,L$3&lt;=($J5+$I5-1)),$K5,"")</f>
        <v/>
      </c>
      <c r="M5" s="70" t="str">
        <f t="shared" si="0"/>
        <v/>
      </c>
      <c r="N5" s="70" t="str">
        <f t="shared" si="0"/>
        <v/>
      </c>
      <c r="O5" s="70" t="str">
        <f t="shared" si="0"/>
        <v/>
      </c>
      <c r="P5" s="70" t="str">
        <f t="shared" si="0"/>
        <v/>
      </c>
      <c r="Q5" s="70" t="str">
        <f t="shared" si="0"/>
        <v/>
      </c>
      <c r="R5" s="70" t="str">
        <f t="shared" si="0"/>
        <v/>
      </c>
      <c r="S5" s="70" t="str">
        <f t="shared" si="0"/>
        <v/>
      </c>
      <c r="T5" s="70" t="str">
        <f t="shared" si="0"/>
        <v/>
      </c>
      <c r="U5" s="70" t="str">
        <f t="shared" si="0"/>
        <v/>
      </c>
      <c r="V5" s="70" t="str">
        <f t="shared" ref="V5:AE6" si="1">IF(AND(V$3&gt;=$J5,V$3&lt;=($J5+$I5-1)),$K5,"")</f>
        <v/>
      </c>
      <c r="W5" s="70" t="str">
        <f t="shared" si="1"/>
        <v/>
      </c>
      <c r="X5" s="70" t="str">
        <f t="shared" si="1"/>
        <v/>
      </c>
      <c r="Y5" s="70" t="str">
        <f t="shared" si="1"/>
        <v/>
      </c>
      <c r="Z5" s="70" t="str">
        <f t="shared" si="1"/>
        <v/>
      </c>
      <c r="AA5" s="70" t="str">
        <f t="shared" si="1"/>
        <v/>
      </c>
      <c r="AB5" s="70" t="str">
        <f t="shared" si="1"/>
        <v/>
      </c>
      <c r="AC5" s="70" t="str">
        <f t="shared" si="1"/>
        <v/>
      </c>
      <c r="AD5" s="70" t="str">
        <f t="shared" si="1"/>
        <v/>
      </c>
      <c r="AE5" s="70" t="str">
        <f t="shared" si="1"/>
        <v/>
      </c>
      <c r="AF5" s="70" t="str">
        <f t="shared" ref="AF5:AO6" si="2">IF(AND(AF$3&gt;=$J5,AF$3&lt;=($J5+$I5-1)),$K5,"")</f>
        <v/>
      </c>
      <c r="AG5" s="70" t="str">
        <f t="shared" si="2"/>
        <v/>
      </c>
      <c r="AH5" s="70" t="str">
        <f t="shared" si="2"/>
        <v/>
      </c>
      <c r="AI5" s="70" t="str">
        <f t="shared" si="2"/>
        <v/>
      </c>
      <c r="AJ5" s="70" t="str">
        <f t="shared" si="2"/>
        <v/>
      </c>
      <c r="AK5" s="70" t="str">
        <f t="shared" si="2"/>
        <v/>
      </c>
      <c r="AL5" s="70" t="str">
        <f t="shared" si="2"/>
        <v/>
      </c>
      <c r="AM5" s="70" t="str">
        <f t="shared" si="2"/>
        <v/>
      </c>
      <c r="AN5" s="70" t="str">
        <f t="shared" si="2"/>
        <v/>
      </c>
      <c r="AO5" s="70" t="str">
        <f t="shared" si="2"/>
        <v/>
      </c>
      <c r="AP5" s="70" t="str">
        <f t="shared" ref="AP5:AY6" si="3">IF(AND(AP$3&gt;=$J5,AP$3&lt;=($J5+$I5-1)),$K5,"")</f>
        <v/>
      </c>
      <c r="AQ5" s="70" t="str">
        <f t="shared" si="3"/>
        <v/>
      </c>
      <c r="AR5" s="70" t="str">
        <f t="shared" si="3"/>
        <v/>
      </c>
      <c r="AS5" s="70" t="str">
        <f t="shared" si="3"/>
        <v/>
      </c>
      <c r="AT5" s="70" t="str">
        <f t="shared" si="3"/>
        <v/>
      </c>
      <c r="AU5" s="70" t="str">
        <f t="shared" si="3"/>
        <v/>
      </c>
      <c r="AV5" s="70" t="str">
        <f t="shared" si="3"/>
        <v/>
      </c>
      <c r="AW5" s="70" t="str">
        <f t="shared" si="3"/>
        <v/>
      </c>
      <c r="AX5" s="70" t="str">
        <f t="shared" si="3"/>
        <v/>
      </c>
      <c r="AY5" s="70" t="str">
        <f t="shared" si="3"/>
        <v/>
      </c>
      <c r="AZ5" s="70" t="str">
        <f t="shared" ref="AZ5:BK6" si="4">IF(AND(AZ$3&gt;=$J5,AZ$3&lt;=($J5+$I5-1)),$K5,"")</f>
        <v/>
      </c>
      <c r="BA5" s="70" t="str">
        <f t="shared" si="4"/>
        <v/>
      </c>
      <c r="BB5" s="70" t="str">
        <f t="shared" si="4"/>
        <v/>
      </c>
      <c r="BC5" s="70" t="str">
        <f t="shared" si="4"/>
        <v/>
      </c>
      <c r="BD5" s="70" t="str">
        <f t="shared" si="4"/>
        <v/>
      </c>
      <c r="BE5" s="70" t="str">
        <f t="shared" si="4"/>
        <v/>
      </c>
      <c r="BF5" s="70" t="str">
        <f t="shared" si="4"/>
        <v/>
      </c>
      <c r="BG5" s="70" t="str">
        <f t="shared" si="4"/>
        <v/>
      </c>
      <c r="BH5" s="70" t="str">
        <f t="shared" si="4"/>
        <v/>
      </c>
      <c r="BI5" s="70" t="str">
        <f t="shared" si="4"/>
        <v/>
      </c>
      <c r="BJ5" s="70" t="str">
        <f t="shared" si="4"/>
        <v/>
      </c>
      <c r="BK5" s="70" t="str">
        <f t="shared" si="4"/>
        <v/>
      </c>
      <c r="BL5" s="29">
        <f>SUM(L5:BK5)</f>
        <v>0</v>
      </c>
      <c r="BM5" s="29"/>
      <c r="BN5" s="29">
        <f>BL5*B$10</f>
        <v>0</v>
      </c>
      <c r="BO5" s="29"/>
      <c r="BP5" s="30">
        <v>154</v>
      </c>
      <c r="BQ5" s="30"/>
      <c r="BR5" s="31">
        <f>BN5*BP5</f>
        <v>0</v>
      </c>
      <c r="BS5" s="31"/>
      <c r="BT5" s="22"/>
      <c r="BU5" s="23"/>
      <c r="BV5" s="23"/>
      <c r="BW5" s="156"/>
      <c r="BX5" s="156"/>
      <c r="BY5" s="156"/>
      <c r="BZ5" s="156"/>
      <c r="CA5" s="156"/>
      <c r="CB5" s="156"/>
      <c r="CC5" s="156"/>
      <c r="CD5" s="156"/>
    </row>
    <row r="6" spans="1:82" ht="15">
      <c r="E6" s="177"/>
      <c r="F6" s="179"/>
      <c r="G6" s="24" t="s">
        <v>131</v>
      </c>
      <c r="H6" s="24">
        <v>0</v>
      </c>
      <c r="I6" s="28">
        <f>H6*$B$5</f>
        <v>0</v>
      </c>
      <c r="J6" s="24">
        <v>1</v>
      </c>
      <c r="K6" s="24">
        <v>1</v>
      </c>
      <c r="L6" s="70" t="str">
        <f t="shared" si="0"/>
        <v/>
      </c>
      <c r="M6" s="70" t="str">
        <f t="shared" si="0"/>
        <v/>
      </c>
      <c r="N6" s="70" t="str">
        <f t="shared" si="0"/>
        <v/>
      </c>
      <c r="O6" s="70" t="str">
        <f t="shared" si="0"/>
        <v/>
      </c>
      <c r="P6" s="70" t="str">
        <f t="shared" si="0"/>
        <v/>
      </c>
      <c r="Q6" s="70" t="str">
        <f t="shared" si="0"/>
        <v/>
      </c>
      <c r="R6" s="70" t="str">
        <f t="shared" si="0"/>
        <v/>
      </c>
      <c r="S6" s="70" t="str">
        <f t="shared" si="0"/>
        <v/>
      </c>
      <c r="T6" s="70" t="str">
        <f t="shared" si="0"/>
        <v/>
      </c>
      <c r="U6" s="70" t="str">
        <f t="shared" si="0"/>
        <v/>
      </c>
      <c r="V6" s="70" t="str">
        <f t="shared" si="1"/>
        <v/>
      </c>
      <c r="W6" s="70" t="str">
        <f t="shared" si="1"/>
        <v/>
      </c>
      <c r="X6" s="70" t="str">
        <f t="shared" si="1"/>
        <v/>
      </c>
      <c r="Y6" s="70" t="str">
        <f t="shared" si="1"/>
        <v/>
      </c>
      <c r="Z6" s="70" t="str">
        <f t="shared" si="1"/>
        <v/>
      </c>
      <c r="AA6" s="70" t="str">
        <f t="shared" si="1"/>
        <v/>
      </c>
      <c r="AB6" s="70" t="str">
        <f t="shared" si="1"/>
        <v/>
      </c>
      <c r="AC6" s="70" t="str">
        <f t="shared" si="1"/>
        <v/>
      </c>
      <c r="AD6" s="70" t="str">
        <f t="shared" si="1"/>
        <v/>
      </c>
      <c r="AE6" s="70" t="str">
        <f t="shared" si="1"/>
        <v/>
      </c>
      <c r="AF6" s="70" t="str">
        <f t="shared" si="2"/>
        <v/>
      </c>
      <c r="AG6" s="70" t="str">
        <f t="shared" si="2"/>
        <v/>
      </c>
      <c r="AH6" s="70" t="str">
        <f t="shared" si="2"/>
        <v/>
      </c>
      <c r="AI6" s="70" t="str">
        <f t="shared" si="2"/>
        <v/>
      </c>
      <c r="AJ6" s="70" t="str">
        <f t="shared" si="2"/>
        <v/>
      </c>
      <c r="AK6" s="70" t="str">
        <f t="shared" si="2"/>
        <v/>
      </c>
      <c r="AL6" s="70" t="str">
        <f t="shared" si="2"/>
        <v/>
      </c>
      <c r="AM6" s="70" t="str">
        <f t="shared" si="2"/>
        <v/>
      </c>
      <c r="AN6" s="70" t="str">
        <f t="shared" si="2"/>
        <v/>
      </c>
      <c r="AO6" s="70" t="str">
        <f t="shared" si="2"/>
        <v/>
      </c>
      <c r="AP6" s="70" t="str">
        <f t="shared" si="3"/>
        <v/>
      </c>
      <c r="AQ6" s="70" t="str">
        <f t="shared" si="3"/>
        <v/>
      </c>
      <c r="AR6" s="70" t="str">
        <f t="shared" si="3"/>
        <v/>
      </c>
      <c r="AS6" s="70" t="str">
        <f t="shared" si="3"/>
        <v/>
      </c>
      <c r="AT6" s="70" t="str">
        <f t="shared" si="3"/>
        <v/>
      </c>
      <c r="AU6" s="70" t="str">
        <f t="shared" si="3"/>
        <v/>
      </c>
      <c r="AV6" s="70" t="str">
        <f t="shared" si="3"/>
        <v/>
      </c>
      <c r="AW6" s="70" t="str">
        <f t="shared" si="3"/>
        <v/>
      </c>
      <c r="AX6" s="70" t="str">
        <f t="shared" si="3"/>
        <v/>
      </c>
      <c r="AY6" s="70" t="str">
        <f t="shared" si="3"/>
        <v/>
      </c>
      <c r="AZ6" s="70" t="str">
        <f t="shared" si="4"/>
        <v/>
      </c>
      <c r="BA6" s="70" t="str">
        <f t="shared" si="4"/>
        <v/>
      </c>
      <c r="BB6" s="70" t="str">
        <f t="shared" si="4"/>
        <v/>
      </c>
      <c r="BC6" s="70" t="str">
        <f t="shared" si="4"/>
        <v/>
      </c>
      <c r="BD6" s="70" t="str">
        <f t="shared" si="4"/>
        <v/>
      </c>
      <c r="BE6" s="70" t="str">
        <f t="shared" si="4"/>
        <v/>
      </c>
      <c r="BF6" s="70" t="str">
        <f t="shared" si="4"/>
        <v/>
      </c>
      <c r="BG6" s="70" t="str">
        <f t="shared" si="4"/>
        <v/>
      </c>
      <c r="BH6" s="70" t="str">
        <f t="shared" si="4"/>
        <v/>
      </c>
      <c r="BI6" s="70" t="str">
        <f t="shared" si="4"/>
        <v/>
      </c>
      <c r="BJ6" s="70" t="str">
        <f t="shared" si="4"/>
        <v/>
      </c>
      <c r="BK6" s="70" t="str">
        <f t="shared" si="4"/>
        <v/>
      </c>
      <c r="BL6" s="32"/>
      <c r="BM6" s="32">
        <f>SUM(L6:BK6)</f>
        <v>0</v>
      </c>
      <c r="BN6" s="33"/>
      <c r="BO6" s="33">
        <f>BM6*B$10</f>
        <v>0</v>
      </c>
      <c r="BP6" s="34"/>
      <c r="BQ6" s="34">
        <v>50</v>
      </c>
      <c r="BR6" s="35"/>
      <c r="BS6" s="50">
        <f>BO6*BQ6</f>
        <v>0</v>
      </c>
      <c r="BT6" s="22"/>
      <c r="BU6" s="23"/>
      <c r="BV6" s="23"/>
      <c r="BW6" s="156"/>
      <c r="BX6" s="156"/>
      <c r="BY6" s="156"/>
      <c r="BZ6" s="156"/>
      <c r="CA6" s="156"/>
      <c r="CB6" s="156"/>
      <c r="CC6" s="156"/>
      <c r="CD6" s="156"/>
    </row>
    <row r="7" spans="1:82" ht="15" customHeight="1">
      <c r="A7" s="62" t="s">
        <v>62</v>
      </c>
      <c r="B7" s="62" t="s">
        <v>142</v>
      </c>
      <c r="C7" s="62" t="s">
        <v>143</v>
      </c>
      <c r="E7" s="176" t="s">
        <v>144</v>
      </c>
      <c r="F7" s="178" t="s">
        <v>231</v>
      </c>
      <c r="G7" s="28" t="s">
        <v>130</v>
      </c>
      <c r="H7" s="24">
        <v>0</v>
      </c>
      <c r="I7" s="28">
        <f>H7*$B$5</f>
        <v>0</v>
      </c>
      <c r="J7" s="28">
        <v>1</v>
      </c>
      <c r="K7" s="28">
        <v>1</v>
      </c>
      <c r="L7" s="70" t="str">
        <f t="shared" ref="L7:AA22" si="5">IF(AND(L$3&gt;=$J7,L$3&lt;=($J7+$I7-1)),$K7,"")</f>
        <v/>
      </c>
      <c r="M7" s="70" t="str">
        <f t="shared" si="5"/>
        <v/>
      </c>
      <c r="N7" s="70" t="str">
        <f t="shared" si="5"/>
        <v/>
      </c>
      <c r="O7" s="70" t="str">
        <f t="shared" si="5"/>
        <v/>
      </c>
      <c r="P7" s="70" t="str">
        <f t="shared" si="5"/>
        <v/>
      </c>
      <c r="Q7" s="70" t="str">
        <f t="shared" si="5"/>
        <v/>
      </c>
      <c r="R7" s="70" t="str">
        <f t="shared" si="5"/>
        <v/>
      </c>
      <c r="S7" s="70" t="str">
        <f t="shared" si="5"/>
        <v/>
      </c>
      <c r="T7" s="70" t="str">
        <f t="shared" si="5"/>
        <v/>
      </c>
      <c r="U7" s="70" t="str">
        <f t="shared" si="5"/>
        <v/>
      </c>
      <c r="V7" s="70" t="str">
        <f t="shared" si="5"/>
        <v/>
      </c>
      <c r="W7" s="70" t="str">
        <f t="shared" si="5"/>
        <v/>
      </c>
      <c r="X7" s="70" t="str">
        <f t="shared" si="5"/>
        <v/>
      </c>
      <c r="Y7" s="70" t="str">
        <f t="shared" si="5"/>
        <v/>
      </c>
      <c r="Z7" s="70" t="str">
        <f t="shared" si="5"/>
        <v/>
      </c>
      <c r="AA7" s="70" t="str">
        <f t="shared" si="5"/>
        <v/>
      </c>
      <c r="AB7" s="70" t="str">
        <f t="shared" ref="AB7:AK8" si="6">IF(AND(AB$3&gt;=$J7,AB$3&lt;=($J7+$I7-1)),$K7,"")</f>
        <v/>
      </c>
      <c r="AC7" s="70" t="str">
        <f t="shared" si="6"/>
        <v/>
      </c>
      <c r="AD7" s="70" t="str">
        <f t="shared" si="6"/>
        <v/>
      </c>
      <c r="AE7" s="70" t="str">
        <f t="shared" si="6"/>
        <v/>
      </c>
      <c r="AF7" s="70" t="str">
        <f t="shared" si="6"/>
        <v/>
      </c>
      <c r="AG7" s="70" t="str">
        <f t="shared" si="6"/>
        <v/>
      </c>
      <c r="AH7" s="70" t="str">
        <f t="shared" si="6"/>
        <v/>
      </c>
      <c r="AI7" s="70" t="str">
        <f t="shared" si="6"/>
        <v/>
      </c>
      <c r="AJ7" s="70" t="str">
        <f t="shared" si="6"/>
        <v/>
      </c>
      <c r="AK7" s="70" t="str">
        <f t="shared" si="6"/>
        <v/>
      </c>
      <c r="AL7" s="70" t="str">
        <f t="shared" ref="AL7:AU8" si="7">IF(AND(AL$3&gt;=$J7,AL$3&lt;=($J7+$I7-1)),$K7,"")</f>
        <v/>
      </c>
      <c r="AM7" s="70" t="str">
        <f t="shared" si="7"/>
        <v/>
      </c>
      <c r="AN7" s="70" t="str">
        <f t="shared" si="7"/>
        <v/>
      </c>
      <c r="AO7" s="70" t="str">
        <f t="shared" si="7"/>
        <v/>
      </c>
      <c r="AP7" s="70" t="str">
        <f t="shared" si="7"/>
        <v/>
      </c>
      <c r="AQ7" s="70" t="str">
        <f t="shared" si="7"/>
        <v/>
      </c>
      <c r="AR7" s="70" t="str">
        <f t="shared" si="7"/>
        <v/>
      </c>
      <c r="AS7" s="70" t="str">
        <f t="shared" si="7"/>
        <v/>
      </c>
      <c r="AT7" s="70" t="str">
        <f t="shared" si="7"/>
        <v/>
      </c>
      <c r="AU7" s="70" t="str">
        <f t="shared" si="7"/>
        <v/>
      </c>
      <c r="AV7" s="70" t="str">
        <f t="shared" ref="AV7:BE8" si="8">IF(AND(AV$3&gt;=$J7,AV$3&lt;=($J7+$I7-1)),$K7,"")</f>
        <v/>
      </c>
      <c r="AW7" s="70" t="str">
        <f t="shared" si="8"/>
        <v/>
      </c>
      <c r="AX7" s="70" t="str">
        <f t="shared" si="8"/>
        <v/>
      </c>
      <c r="AY7" s="70" t="str">
        <f t="shared" si="8"/>
        <v/>
      </c>
      <c r="AZ7" s="70" t="str">
        <f t="shared" si="8"/>
        <v/>
      </c>
      <c r="BA7" s="70" t="str">
        <f t="shared" si="8"/>
        <v/>
      </c>
      <c r="BB7" s="70" t="str">
        <f t="shared" si="8"/>
        <v/>
      </c>
      <c r="BC7" s="70" t="str">
        <f t="shared" si="8"/>
        <v/>
      </c>
      <c r="BD7" s="70" t="str">
        <f t="shared" si="8"/>
        <v/>
      </c>
      <c r="BE7" s="70" t="str">
        <f t="shared" si="8"/>
        <v/>
      </c>
      <c r="BF7" s="70" t="str">
        <f t="shared" ref="BF7:BK8" si="9">IF(AND(BF$3&gt;=$J7,BF$3&lt;=($J7+$I7-1)),$K7,"")</f>
        <v/>
      </c>
      <c r="BG7" s="70" t="str">
        <f t="shared" si="9"/>
        <v/>
      </c>
      <c r="BH7" s="70" t="str">
        <f t="shared" si="9"/>
        <v/>
      </c>
      <c r="BI7" s="70" t="str">
        <f t="shared" si="9"/>
        <v/>
      </c>
      <c r="BJ7" s="70" t="str">
        <f t="shared" si="9"/>
        <v/>
      </c>
      <c r="BK7" s="70" t="str">
        <f t="shared" si="9"/>
        <v/>
      </c>
      <c r="BL7" s="29">
        <f>SUM(L7:BK7)</f>
        <v>0</v>
      </c>
      <c r="BM7" s="29"/>
      <c r="BN7" s="29">
        <f>BL7*B$10</f>
        <v>0</v>
      </c>
      <c r="BO7" s="29"/>
      <c r="BP7" s="30">
        <v>154</v>
      </c>
      <c r="BQ7" s="30"/>
      <c r="BR7" s="31">
        <f>BN7*BP7</f>
        <v>0</v>
      </c>
      <c r="BS7" s="31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</row>
    <row r="8" spans="1:82" ht="15" customHeight="1">
      <c r="A8" s="63" t="s">
        <v>232</v>
      </c>
      <c r="B8" s="59" t="str">
        <f>CalculatorInput!F4</f>
        <v>Yes</v>
      </c>
      <c r="C8" s="59">
        <f>IF(B8="Yes", 1,0)</f>
        <v>1</v>
      </c>
      <c r="E8" s="177"/>
      <c r="F8" s="179"/>
      <c r="G8" s="24" t="s">
        <v>131</v>
      </c>
      <c r="H8" s="24">
        <v>1</v>
      </c>
      <c r="I8" s="28">
        <f>H8*$B$5</f>
        <v>2</v>
      </c>
      <c r="J8" s="24">
        <v>1</v>
      </c>
      <c r="K8" s="24">
        <v>1</v>
      </c>
      <c r="L8" s="70">
        <f t="shared" si="5"/>
        <v>1</v>
      </c>
      <c r="M8" s="70">
        <f t="shared" ref="M8:AA8" si="10">IF(AND(M$3&gt;=$J8,M$3&lt;=($J8+$I8-1)),$K8,"")</f>
        <v>1</v>
      </c>
      <c r="N8" s="70" t="str">
        <f t="shared" si="10"/>
        <v/>
      </c>
      <c r="O8" s="70" t="str">
        <f t="shared" si="10"/>
        <v/>
      </c>
      <c r="P8" s="70" t="str">
        <f t="shared" si="10"/>
        <v/>
      </c>
      <c r="Q8" s="70" t="str">
        <f t="shared" si="10"/>
        <v/>
      </c>
      <c r="R8" s="70" t="str">
        <f t="shared" si="10"/>
        <v/>
      </c>
      <c r="S8" s="70" t="str">
        <f t="shared" si="10"/>
        <v/>
      </c>
      <c r="T8" s="70" t="str">
        <f t="shared" si="10"/>
        <v/>
      </c>
      <c r="U8" s="70" t="str">
        <f t="shared" si="10"/>
        <v/>
      </c>
      <c r="V8" s="70" t="str">
        <f t="shared" si="10"/>
        <v/>
      </c>
      <c r="W8" s="70" t="str">
        <f t="shared" si="10"/>
        <v/>
      </c>
      <c r="X8" s="70" t="str">
        <f t="shared" si="10"/>
        <v/>
      </c>
      <c r="Y8" s="70" t="str">
        <f t="shared" si="10"/>
        <v/>
      </c>
      <c r="Z8" s="70" t="str">
        <f t="shared" si="10"/>
        <v/>
      </c>
      <c r="AA8" s="70" t="str">
        <f t="shared" si="10"/>
        <v/>
      </c>
      <c r="AB8" s="70" t="str">
        <f t="shared" si="6"/>
        <v/>
      </c>
      <c r="AC8" s="70" t="str">
        <f t="shared" si="6"/>
        <v/>
      </c>
      <c r="AD8" s="70" t="str">
        <f t="shared" si="6"/>
        <v/>
      </c>
      <c r="AE8" s="70" t="str">
        <f t="shared" si="6"/>
        <v/>
      </c>
      <c r="AF8" s="70" t="str">
        <f t="shared" si="6"/>
        <v/>
      </c>
      <c r="AG8" s="70" t="str">
        <f t="shared" si="6"/>
        <v/>
      </c>
      <c r="AH8" s="70" t="str">
        <f t="shared" si="6"/>
        <v/>
      </c>
      <c r="AI8" s="70" t="str">
        <f t="shared" si="6"/>
        <v/>
      </c>
      <c r="AJ8" s="70" t="str">
        <f t="shared" si="6"/>
        <v/>
      </c>
      <c r="AK8" s="70" t="str">
        <f t="shared" si="6"/>
        <v/>
      </c>
      <c r="AL8" s="70" t="str">
        <f t="shared" si="7"/>
        <v/>
      </c>
      <c r="AM8" s="70" t="str">
        <f t="shared" si="7"/>
        <v/>
      </c>
      <c r="AN8" s="70" t="str">
        <f t="shared" si="7"/>
        <v/>
      </c>
      <c r="AO8" s="70" t="str">
        <f t="shared" si="7"/>
        <v/>
      </c>
      <c r="AP8" s="70" t="str">
        <f t="shared" si="7"/>
        <v/>
      </c>
      <c r="AQ8" s="70" t="str">
        <f t="shared" si="7"/>
        <v/>
      </c>
      <c r="AR8" s="70" t="str">
        <f t="shared" si="7"/>
        <v/>
      </c>
      <c r="AS8" s="70" t="str">
        <f t="shared" si="7"/>
        <v/>
      </c>
      <c r="AT8" s="70" t="str">
        <f t="shared" si="7"/>
        <v/>
      </c>
      <c r="AU8" s="70" t="str">
        <f t="shared" si="7"/>
        <v/>
      </c>
      <c r="AV8" s="70" t="str">
        <f t="shared" si="8"/>
        <v/>
      </c>
      <c r="AW8" s="70" t="str">
        <f t="shared" si="8"/>
        <v/>
      </c>
      <c r="AX8" s="70" t="str">
        <f t="shared" si="8"/>
        <v/>
      </c>
      <c r="AY8" s="70" t="str">
        <f t="shared" si="8"/>
        <v/>
      </c>
      <c r="AZ8" s="70" t="str">
        <f t="shared" si="8"/>
        <v/>
      </c>
      <c r="BA8" s="70" t="str">
        <f t="shared" si="8"/>
        <v/>
      </c>
      <c r="BB8" s="70" t="str">
        <f t="shared" si="8"/>
        <v/>
      </c>
      <c r="BC8" s="70" t="str">
        <f t="shared" si="8"/>
        <v/>
      </c>
      <c r="BD8" s="70" t="str">
        <f t="shared" si="8"/>
        <v/>
      </c>
      <c r="BE8" s="70" t="str">
        <f t="shared" si="8"/>
        <v/>
      </c>
      <c r="BF8" s="70" t="str">
        <f t="shared" si="9"/>
        <v/>
      </c>
      <c r="BG8" s="70" t="str">
        <f t="shared" si="9"/>
        <v/>
      </c>
      <c r="BH8" s="70" t="str">
        <f t="shared" si="9"/>
        <v/>
      </c>
      <c r="BI8" s="70" t="str">
        <f t="shared" si="9"/>
        <v/>
      </c>
      <c r="BJ8" s="70" t="str">
        <f t="shared" si="9"/>
        <v/>
      </c>
      <c r="BK8" s="70" t="str">
        <f t="shared" si="9"/>
        <v/>
      </c>
      <c r="BL8" s="32"/>
      <c r="BM8" s="32">
        <f>SUM(L8:BK8)</f>
        <v>2</v>
      </c>
      <c r="BN8" s="33"/>
      <c r="BO8" s="33">
        <f>BM8*B$10</f>
        <v>80</v>
      </c>
      <c r="BP8" s="34"/>
      <c r="BQ8" s="34">
        <v>50</v>
      </c>
      <c r="BR8" s="35"/>
      <c r="BS8" s="50">
        <f>BO8*BQ8</f>
        <v>4000</v>
      </c>
    </row>
    <row r="9" spans="1:82" ht="15">
      <c r="A9" s="63" t="s">
        <v>233</v>
      </c>
      <c r="B9" s="61">
        <f>CalculatorInput!F8</f>
        <v>1</v>
      </c>
      <c r="C9" s="61">
        <f>B9</f>
        <v>1</v>
      </c>
      <c r="E9" s="47" t="s">
        <v>234</v>
      </c>
      <c r="F9" s="49"/>
      <c r="G9" s="49"/>
      <c r="H9" s="49"/>
      <c r="I9" s="49"/>
      <c r="J9" s="49"/>
      <c r="K9" s="49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38"/>
      <c r="BM9" s="38"/>
      <c r="BN9" s="38"/>
      <c r="BO9" s="38"/>
      <c r="BP9" s="39"/>
      <c r="BQ9" s="39"/>
      <c r="BR9" s="38"/>
      <c r="BS9" s="38"/>
    </row>
    <row r="10" spans="1:82" ht="15" customHeight="1">
      <c r="A10" s="64" t="s">
        <v>147</v>
      </c>
      <c r="B10" s="46">
        <v>40</v>
      </c>
      <c r="C10" s="61">
        <f>B10</f>
        <v>40</v>
      </c>
      <c r="E10" s="176" t="s">
        <v>235</v>
      </c>
      <c r="F10" s="178" t="s">
        <v>236</v>
      </c>
      <c r="G10" s="28" t="s">
        <v>130</v>
      </c>
      <c r="H10" s="24">
        <v>0</v>
      </c>
      <c r="I10" s="28">
        <f t="shared" ref="I10:I33" si="11">H10*$B$5</f>
        <v>0</v>
      </c>
      <c r="J10" s="24">
        <v>1</v>
      </c>
      <c r="K10" s="24">
        <v>1</v>
      </c>
      <c r="L10" s="70" t="str">
        <f t="shared" si="5"/>
        <v/>
      </c>
      <c r="M10" s="70" t="str">
        <f t="shared" ref="M10:AA10" si="12">IF(AND(M$3&gt;=$J10,M$3&lt;=($J10+$I10-1)),$K10,"")</f>
        <v/>
      </c>
      <c r="N10" s="70" t="str">
        <f t="shared" si="12"/>
        <v/>
      </c>
      <c r="O10" s="70" t="str">
        <f t="shared" si="12"/>
        <v/>
      </c>
      <c r="P10" s="70" t="str">
        <f t="shared" si="12"/>
        <v/>
      </c>
      <c r="Q10" s="70" t="str">
        <f t="shared" si="12"/>
        <v/>
      </c>
      <c r="R10" s="70" t="str">
        <f t="shared" si="12"/>
        <v/>
      </c>
      <c r="S10" s="70" t="str">
        <f t="shared" si="12"/>
        <v/>
      </c>
      <c r="T10" s="70" t="str">
        <f t="shared" si="12"/>
        <v/>
      </c>
      <c r="U10" s="70" t="str">
        <f t="shared" si="12"/>
        <v/>
      </c>
      <c r="V10" s="70" t="str">
        <f t="shared" si="12"/>
        <v/>
      </c>
      <c r="W10" s="70" t="str">
        <f t="shared" si="12"/>
        <v/>
      </c>
      <c r="X10" s="70" t="str">
        <f t="shared" si="12"/>
        <v/>
      </c>
      <c r="Y10" s="70" t="str">
        <f t="shared" si="12"/>
        <v/>
      </c>
      <c r="Z10" s="70" t="str">
        <f t="shared" si="12"/>
        <v/>
      </c>
      <c r="AA10" s="70" t="str">
        <f t="shared" si="12"/>
        <v/>
      </c>
      <c r="AB10" s="70" t="str">
        <f t="shared" ref="AB10:AQ25" si="13">IF(AND(AB$3&gt;=$J10,AB$3&lt;=($J10+$I10-1)),$K10,"")</f>
        <v/>
      </c>
      <c r="AC10" s="70" t="str">
        <f t="shared" si="13"/>
        <v/>
      </c>
      <c r="AD10" s="70" t="str">
        <f t="shared" si="13"/>
        <v/>
      </c>
      <c r="AE10" s="70" t="str">
        <f t="shared" si="13"/>
        <v/>
      </c>
      <c r="AF10" s="70" t="str">
        <f t="shared" si="13"/>
        <v/>
      </c>
      <c r="AG10" s="70" t="str">
        <f t="shared" si="13"/>
        <v/>
      </c>
      <c r="AH10" s="70" t="str">
        <f t="shared" si="13"/>
        <v/>
      </c>
      <c r="AI10" s="70" t="str">
        <f t="shared" si="13"/>
        <v/>
      </c>
      <c r="AJ10" s="70" t="str">
        <f t="shared" si="13"/>
        <v/>
      </c>
      <c r="AK10" s="70" t="str">
        <f t="shared" si="13"/>
        <v/>
      </c>
      <c r="AL10" s="70" t="str">
        <f t="shared" si="13"/>
        <v/>
      </c>
      <c r="AM10" s="70" t="str">
        <f t="shared" si="13"/>
        <v/>
      </c>
      <c r="AN10" s="70" t="str">
        <f t="shared" si="13"/>
        <v/>
      </c>
      <c r="AO10" s="70" t="str">
        <f t="shared" si="13"/>
        <v/>
      </c>
      <c r="AP10" s="70" t="str">
        <f t="shared" si="13"/>
        <v/>
      </c>
      <c r="AQ10" s="70" t="str">
        <f t="shared" si="13"/>
        <v/>
      </c>
      <c r="AR10" s="70" t="str">
        <f t="shared" ref="AR10:BG33" si="14">IF(AND(AR$3&gt;=$J10,AR$3&lt;=($J10+$I10-1)),$K10,"")</f>
        <v/>
      </c>
      <c r="AS10" s="70" t="str">
        <f t="shared" si="14"/>
        <v/>
      </c>
      <c r="AT10" s="70" t="str">
        <f t="shared" si="14"/>
        <v/>
      </c>
      <c r="AU10" s="70" t="str">
        <f t="shared" si="14"/>
        <v/>
      </c>
      <c r="AV10" s="70" t="str">
        <f t="shared" si="14"/>
        <v/>
      </c>
      <c r="AW10" s="70" t="str">
        <f t="shared" si="14"/>
        <v/>
      </c>
      <c r="AX10" s="70" t="str">
        <f t="shared" si="14"/>
        <v/>
      </c>
      <c r="AY10" s="70" t="str">
        <f t="shared" si="14"/>
        <v/>
      </c>
      <c r="AZ10" s="70" t="str">
        <f t="shared" si="14"/>
        <v/>
      </c>
      <c r="BA10" s="70" t="str">
        <f t="shared" si="14"/>
        <v/>
      </c>
      <c r="BB10" s="70" t="str">
        <f t="shared" si="14"/>
        <v/>
      </c>
      <c r="BC10" s="70" t="str">
        <f t="shared" si="14"/>
        <v/>
      </c>
      <c r="BD10" s="70" t="str">
        <f t="shared" si="14"/>
        <v/>
      </c>
      <c r="BE10" s="70" t="str">
        <f t="shared" si="14"/>
        <v/>
      </c>
      <c r="BF10" s="70" t="str">
        <f t="shared" si="14"/>
        <v/>
      </c>
      <c r="BG10" s="70" t="str">
        <f t="shared" si="14"/>
        <v/>
      </c>
      <c r="BH10" s="70" t="str">
        <f t="shared" ref="BH10:BK33" si="15">IF(AND(BH$3&gt;=$J10,BH$3&lt;=($J10+$I10-1)),$K10,"")</f>
        <v/>
      </c>
      <c r="BI10" s="70" t="str">
        <f t="shared" si="15"/>
        <v/>
      </c>
      <c r="BJ10" s="70" t="str">
        <f t="shared" si="15"/>
        <v/>
      </c>
      <c r="BK10" s="70" t="str">
        <f t="shared" si="15"/>
        <v/>
      </c>
      <c r="BL10" s="29">
        <f>SUM(L10:BK10)</f>
        <v>0</v>
      </c>
      <c r="BM10" s="29"/>
      <c r="BN10" s="29">
        <f>BL10*B$10</f>
        <v>0</v>
      </c>
      <c r="BO10" s="29"/>
      <c r="BP10" s="30">
        <v>70.259807295251207</v>
      </c>
      <c r="BQ10" s="30"/>
      <c r="BR10" s="31">
        <f>BN10*BP10</f>
        <v>0</v>
      </c>
      <c r="BS10" s="31"/>
    </row>
    <row r="11" spans="1:82" ht="15">
      <c r="A11" s="63" t="s">
        <v>237</v>
      </c>
      <c r="B11" s="61">
        <f>CalculatorInput!I4</f>
        <v>28</v>
      </c>
      <c r="C11" s="59">
        <f>IF(B11&gt;0,1,0)</f>
        <v>1</v>
      </c>
      <c r="E11" s="177"/>
      <c r="F11" s="179"/>
      <c r="G11" s="24" t="s">
        <v>131</v>
      </c>
      <c r="H11" s="77">
        <f>IF(B5=2,2/B5,(B5-1)/B5)</f>
        <v>1</v>
      </c>
      <c r="I11" s="28">
        <f t="shared" si="11"/>
        <v>2</v>
      </c>
      <c r="J11" s="24">
        <v>1</v>
      </c>
      <c r="K11" s="24">
        <v>1</v>
      </c>
      <c r="L11" s="70">
        <f t="shared" si="5"/>
        <v>1</v>
      </c>
      <c r="M11" s="70">
        <f t="shared" si="5"/>
        <v>1</v>
      </c>
      <c r="N11" s="70" t="str">
        <f t="shared" si="5"/>
        <v/>
      </c>
      <c r="O11" s="70" t="str">
        <f t="shared" si="5"/>
        <v/>
      </c>
      <c r="P11" s="70" t="str">
        <f t="shared" si="5"/>
        <v/>
      </c>
      <c r="Q11" s="70" t="str">
        <f t="shared" si="5"/>
        <v/>
      </c>
      <c r="R11" s="70" t="str">
        <f t="shared" si="5"/>
        <v/>
      </c>
      <c r="S11" s="70" t="str">
        <f t="shared" si="5"/>
        <v/>
      </c>
      <c r="T11" s="70" t="str">
        <f t="shared" si="5"/>
        <v/>
      </c>
      <c r="U11" s="70" t="str">
        <f t="shared" si="5"/>
        <v/>
      </c>
      <c r="V11" s="70" t="str">
        <f t="shared" si="5"/>
        <v/>
      </c>
      <c r="W11" s="70" t="str">
        <f t="shared" si="5"/>
        <v/>
      </c>
      <c r="X11" s="70" t="str">
        <f t="shared" si="5"/>
        <v/>
      </c>
      <c r="Y11" s="70" t="str">
        <f t="shared" si="5"/>
        <v/>
      </c>
      <c r="Z11" s="70" t="str">
        <f t="shared" si="5"/>
        <v/>
      </c>
      <c r="AA11" s="70" t="str">
        <f t="shared" si="5"/>
        <v/>
      </c>
      <c r="AB11" s="70" t="str">
        <f t="shared" si="13"/>
        <v/>
      </c>
      <c r="AC11" s="70" t="str">
        <f t="shared" si="13"/>
        <v/>
      </c>
      <c r="AD11" s="70" t="str">
        <f t="shared" si="13"/>
        <v/>
      </c>
      <c r="AE11" s="70" t="str">
        <f t="shared" si="13"/>
        <v/>
      </c>
      <c r="AF11" s="70" t="str">
        <f t="shared" si="13"/>
        <v/>
      </c>
      <c r="AG11" s="70" t="str">
        <f t="shared" si="13"/>
        <v/>
      </c>
      <c r="AH11" s="70" t="str">
        <f t="shared" si="13"/>
        <v/>
      </c>
      <c r="AI11" s="70" t="str">
        <f t="shared" si="13"/>
        <v/>
      </c>
      <c r="AJ11" s="70" t="str">
        <f t="shared" si="13"/>
        <v/>
      </c>
      <c r="AK11" s="70" t="str">
        <f t="shared" si="13"/>
        <v/>
      </c>
      <c r="AL11" s="70" t="str">
        <f t="shared" si="13"/>
        <v/>
      </c>
      <c r="AM11" s="70" t="str">
        <f t="shared" si="13"/>
        <v/>
      </c>
      <c r="AN11" s="70" t="str">
        <f t="shared" si="13"/>
        <v/>
      </c>
      <c r="AO11" s="70" t="str">
        <f t="shared" si="13"/>
        <v/>
      </c>
      <c r="AP11" s="70" t="str">
        <f t="shared" si="13"/>
        <v/>
      </c>
      <c r="AQ11" s="70" t="str">
        <f t="shared" si="13"/>
        <v/>
      </c>
      <c r="AR11" s="70" t="str">
        <f t="shared" si="14"/>
        <v/>
      </c>
      <c r="AS11" s="70" t="str">
        <f t="shared" si="14"/>
        <v/>
      </c>
      <c r="AT11" s="70" t="str">
        <f t="shared" si="14"/>
        <v/>
      </c>
      <c r="AU11" s="70" t="str">
        <f t="shared" si="14"/>
        <v/>
      </c>
      <c r="AV11" s="70" t="str">
        <f t="shared" si="14"/>
        <v/>
      </c>
      <c r="AW11" s="70" t="str">
        <f t="shared" si="14"/>
        <v/>
      </c>
      <c r="AX11" s="70" t="str">
        <f t="shared" si="14"/>
        <v/>
      </c>
      <c r="AY11" s="70" t="str">
        <f t="shared" si="14"/>
        <v/>
      </c>
      <c r="AZ11" s="70" t="str">
        <f t="shared" si="14"/>
        <v/>
      </c>
      <c r="BA11" s="70" t="str">
        <f t="shared" si="14"/>
        <v/>
      </c>
      <c r="BB11" s="70" t="str">
        <f t="shared" si="14"/>
        <v/>
      </c>
      <c r="BC11" s="70" t="str">
        <f t="shared" si="14"/>
        <v/>
      </c>
      <c r="BD11" s="70" t="str">
        <f t="shared" si="14"/>
        <v/>
      </c>
      <c r="BE11" s="70" t="str">
        <f t="shared" si="14"/>
        <v/>
      </c>
      <c r="BF11" s="70" t="str">
        <f t="shared" si="14"/>
        <v/>
      </c>
      <c r="BG11" s="70" t="str">
        <f t="shared" si="14"/>
        <v/>
      </c>
      <c r="BH11" s="70" t="str">
        <f t="shared" si="15"/>
        <v/>
      </c>
      <c r="BI11" s="70" t="str">
        <f t="shared" si="15"/>
        <v/>
      </c>
      <c r="BJ11" s="70" t="str">
        <f t="shared" si="15"/>
        <v/>
      </c>
      <c r="BK11" s="70" t="str">
        <f t="shared" si="15"/>
        <v/>
      </c>
      <c r="BL11" s="32"/>
      <c r="BM11" s="32">
        <f>SUM(L11:BK11)</f>
        <v>2</v>
      </c>
      <c r="BN11" s="32"/>
      <c r="BO11" s="33">
        <f>BM11*B$10</f>
        <v>80</v>
      </c>
      <c r="BP11" s="34"/>
      <c r="BQ11" s="34">
        <v>23</v>
      </c>
      <c r="BR11" s="35"/>
      <c r="BS11" s="50">
        <f>BO11*BQ11</f>
        <v>1840</v>
      </c>
    </row>
    <row r="12" spans="1:82" ht="15" customHeight="1">
      <c r="A12" s="63" t="s">
        <v>238</v>
      </c>
      <c r="B12" s="61">
        <f>CalculatorInput!I8</f>
        <v>17</v>
      </c>
      <c r="C12" s="59">
        <f>IF(B12&gt;0,1,0)</f>
        <v>1</v>
      </c>
      <c r="E12" s="176" t="s">
        <v>239</v>
      </c>
      <c r="F12" s="178" t="s">
        <v>236</v>
      </c>
      <c r="G12" s="28" t="s">
        <v>130</v>
      </c>
      <c r="H12" s="24">
        <v>0</v>
      </c>
      <c r="I12" s="28">
        <f t="shared" si="11"/>
        <v>0</v>
      </c>
      <c r="J12" s="24">
        <v>1</v>
      </c>
      <c r="K12" s="24">
        <v>1</v>
      </c>
      <c r="L12" s="70" t="str">
        <f t="shared" si="5"/>
        <v/>
      </c>
      <c r="M12" s="70" t="str">
        <f t="shared" si="5"/>
        <v/>
      </c>
      <c r="N12" s="70" t="str">
        <f t="shared" si="5"/>
        <v/>
      </c>
      <c r="O12" s="70" t="str">
        <f t="shared" si="5"/>
        <v/>
      </c>
      <c r="P12" s="70" t="str">
        <f t="shared" si="5"/>
        <v/>
      </c>
      <c r="Q12" s="70" t="str">
        <f t="shared" si="5"/>
        <v/>
      </c>
      <c r="R12" s="70" t="str">
        <f t="shared" si="5"/>
        <v/>
      </c>
      <c r="S12" s="70" t="str">
        <f t="shared" si="5"/>
        <v/>
      </c>
      <c r="T12" s="70" t="str">
        <f t="shared" si="5"/>
        <v/>
      </c>
      <c r="U12" s="70" t="str">
        <f t="shared" si="5"/>
        <v/>
      </c>
      <c r="V12" s="70" t="str">
        <f t="shared" si="5"/>
        <v/>
      </c>
      <c r="W12" s="70" t="str">
        <f t="shared" si="5"/>
        <v/>
      </c>
      <c r="X12" s="70" t="str">
        <f t="shared" si="5"/>
        <v/>
      </c>
      <c r="Y12" s="70" t="str">
        <f t="shared" si="5"/>
        <v/>
      </c>
      <c r="Z12" s="70" t="str">
        <f t="shared" si="5"/>
        <v/>
      </c>
      <c r="AA12" s="70" t="str">
        <f t="shared" si="5"/>
        <v/>
      </c>
      <c r="AB12" s="70" t="str">
        <f t="shared" si="13"/>
        <v/>
      </c>
      <c r="AC12" s="70" t="str">
        <f t="shared" si="13"/>
        <v/>
      </c>
      <c r="AD12" s="70" t="str">
        <f t="shared" si="13"/>
        <v/>
      </c>
      <c r="AE12" s="70" t="str">
        <f t="shared" si="13"/>
        <v/>
      </c>
      <c r="AF12" s="70" t="str">
        <f t="shared" si="13"/>
        <v/>
      </c>
      <c r="AG12" s="70" t="str">
        <f t="shared" si="13"/>
        <v/>
      </c>
      <c r="AH12" s="70" t="str">
        <f t="shared" si="13"/>
        <v/>
      </c>
      <c r="AI12" s="70" t="str">
        <f t="shared" si="13"/>
        <v/>
      </c>
      <c r="AJ12" s="70" t="str">
        <f t="shared" si="13"/>
        <v/>
      </c>
      <c r="AK12" s="70" t="str">
        <f t="shared" si="13"/>
        <v/>
      </c>
      <c r="AL12" s="70" t="str">
        <f t="shared" si="13"/>
        <v/>
      </c>
      <c r="AM12" s="70" t="str">
        <f t="shared" si="13"/>
        <v/>
      </c>
      <c r="AN12" s="70" t="str">
        <f t="shared" si="13"/>
        <v/>
      </c>
      <c r="AO12" s="70" t="str">
        <f t="shared" si="13"/>
        <v/>
      </c>
      <c r="AP12" s="70" t="str">
        <f t="shared" si="13"/>
        <v/>
      </c>
      <c r="AQ12" s="70" t="str">
        <f t="shared" si="13"/>
        <v/>
      </c>
      <c r="AR12" s="70" t="str">
        <f t="shared" si="14"/>
        <v/>
      </c>
      <c r="AS12" s="70" t="str">
        <f t="shared" si="14"/>
        <v/>
      </c>
      <c r="AT12" s="70" t="str">
        <f t="shared" si="14"/>
        <v/>
      </c>
      <c r="AU12" s="70" t="str">
        <f t="shared" si="14"/>
        <v/>
      </c>
      <c r="AV12" s="70" t="str">
        <f t="shared" si="14"/>
        <v/>
      </c>
      <c r="AW12" s="70" t="str">
        <f t="shared" si="14"/>
        <v/>
      </c>
      <c r="AX12" s="70" t="str">
        <f t="shared" si="14"/>
        <v/>
      </c>
      <c r="AY12" s="70" t="str">
        <f t="shared" si="14"/>
        <v/>
      </c>
      <c r="AZ12" s="70" t="str">
        <f t="shared" si="14"/>
        <v/>
      </c>
      <c r="BA12" s="70" t="str">
        <f t="shared" si="14"/>
        <v/>
      </c>
      <c r="BB12" s="70" t="str">
        <f t="shared" si="14"/>
        <v/>
      </c>
      <c r="BC12" s="70" t="str">
        <f t="shared" si="14"/>
        <v/>
      </c>
      <c r="BD12" s="70" t="str">
        <f t="shared" si="14"/>
        <v/>
      </c>
      <c r="BE12" s="70" t="str">
        <f t="shared" si="14"/>
        <v/>
      </c>
      <c r="BF12" s="70" t="str">
        <f t="shared" si="14"/>
        <v/>
      </c>
      <c r="BG12" s="70" t="str">
        <f t="shared" si="14"/>
        <v/>
      </c>
      <c r="BH12" s="70" t="str">
        <f t="shared" si="15"/>
        <v/>
      </c>
      <c r="BI12" s="70" t="str">
        <f t="shared" si="15"/>
        <v/>
      </c>
      <c r="BJ12" s="70" t="str">
        <f t="shared" si="15"/>
        <v/>
      </c>
      <c r="BK12" s="70" t="str">
        <f t="shared" si="15"/>
        <v/>
      </c>
      <c r="BL12" s="29">
        <f>SUM(L12:BK12)</f>
        <v>0</v>
      </c>
      <c r="BM12" s="29"/>
      <c r="BN12" s="29">
        <f>BL12*B$10</f>
        <v>0</v>
      </c>
      <c r="BO12" s="29"/>
      <c r="BP12" s="30">
        <v>70.259807295251207</v>
      </c>
      <c r="BQ12" s="30"/>
      <c r="BR12" s="31">
        <f>BN12*BP12</f>
        <v>0</v>
      </c>
      <c r="BS12" s="31"/>
    </row>
    <row r="13" spans="1:82" ht="15">
      <c r="A13" s="63" t="s">
        <v>240</v>
      </c>
      <c r="B13" s="61">
        <f>CalculatorInput!L3</f>
        <v>9</v>
      </c>
      <c r="C13" s="59">
        <f>IF(B13&gt;0,1,0)</f>
        <v>1</v>
      </c>
      <c r="E13" s="177"/>
      <c r="F13" s="179"/>
      <c r="G13" s="24" t="s">
        <v>131</v>
      </c>
      <c r="H13" s="77">
        <f>IF(B5=2,0,(B5-2)/B5)</f>
        <v>0</v>
      </c>
      <c r="I13" s="28">
        <f t="shared" si="11"/>
        <v>0</v>
      </c>
      <c r="J13" s="24">
        <v>1</v>
      </c>
      <c r="K13" s="24">
        <v>1</v>
      </c>
      <c r="L13" s="70" t="str">
        <f t="shared" si="5"/>
        <v/>
      </c>
      <c r="M13" s="70" t="str">
        <f t="shared" si="5"/>
        <v/>
      </c>
      <c r="N13" s="70" t="str">
        <f t="shared" si="5"/>
        <v/>
      </c>
      <c r="O13" s="70" t="str">
        <f t="shared" si="5"/>
        <v/>
      </c>
      <c r="P13" s="70" t="str">
        <f t="shared" si="5"/>
        <v/>
      </c>
      <c r="Q13" s="70" t="str">
        <f t="shared" si="5"/>
        <v/>
      </c>
      <c r="R13" s="70" t="str">
        <f t="shared" si="5"/>
        <v/>
      </c>
      <c r="S13" s="70" t="str">
        <f t="shared" si="5"/>
        <v/>
      </c>
      <c r="T13" s="70" t="str">
        <f t="shared" si="5"/>
        <v/>
      </c>
      <c r="U13" s="70" t="str">
        <f t="shared" si="5"/>
        <v/>
      </c>
      <c r="V13" s="70" t="str">
        <f t="shared" si="5"/>
        <v/>
      </c>
      <c r="W13" s="70" t="str">
        <f t="shared" si="5"/>
        <v/>
      </c>
      <c r="X13" s="70" t="str">
        <f t="shared" si="5"/>
        <v/>
      </c>
      <c r="Y13" s="70" t="str">
        <f t="shared" si="5"/>
        <v/>
      </c>
      <c r="Z13" s="70" t="str">
        <f t="shared" si="5"/>
        <v/>
      </c>
      <c r="AA13" s="70" t="str">
        <f t="shared" si="5"/>
        <v/>
      </c>
      <c r="AB13" s="70" t="str">
        <f t="shared" si="13"/>
        <v/>
      </c>
      <c r="AC13" s="70" t="str">
        <f t="shared" si="13"/>
        <v/>
      </c>
      <c r="AD13" s="70" t="str">
        <f t="shared" si="13"/>
        <v/>
      </c>
      <c r="AE13" s="70" t="str">
        <f t="shared" si="13"/>
        <v/>
      </c>
      <c r="AF13" s="70" t="str">
        <f t="shared" si="13"/>
        <v/>
      </c>
      <c r="AG13" s="70" t="str">
        <f t="shared" si="13"/>
        <v/>
      </c>
      <c r="AH13" s="70" t="str">
        <f t="shared" si="13"/>
        <v/>
      </c>
      <c r="AI13" s="70" t="str">
        <f t="shared" si="13"/>
        <v/>
      </c>
      <c r="AJ13" s="70" t="str">
        <f t="shared" si="13"/>
        <v/>
      </c>
      <c r="AK13" s="70" t="str">
        <f t="shared" si="13"/>
        <v/>
      </c>
      <c r="AL13" s="70" t="str">
        <f t="shared" si="13"/>
        <v/>
      </c>
      <c r="AM13" s="70" t="str">
        <f t="shared" si="13"/>
        <v/>
      </c>
      <c r="AN13" s="70" t="str">
        <f t="shared" si="13"/>
        <v/>
      </c>
      <c r="AO13" s="70" t="str">
        <f t="shared" si="13"/>
        <v/>
      </c>
      <c r="AP13" s="70" t="str">
        <f t="shared" si="13"/>
        <v/>
      </c>
      <c r="AQ13" s="70" t="str">
        <f t="shared" si="13"/>
        <v/>
      </c>
      <c r="AR13" s="70" t="str">
        <f t="shared" si="14"/>
        <v/>
      </c>
      <c r="AS13" s="70" t="str">
        <f t="shared" si="14"/>
        <v/>
      </c>
      <c r="AT13" s="70" t="str">
        <f t="shared" si="14"/>
        <v/>
      </c>
      <c r="AU13" s="70" t="str">
        <f t="shared" si="14"/>
        <v/>
      </c>
      <c r="AV13" s="70" t="str">
        <f t="shared" si="14"/>
        <v/>
      </c>
      <c r="AW13" s="70" t="str">
        <f t="shared" si="14"/>
        <v/>
      </c>
      <c r="AX13" s="70" t="str">
        <f t="shared" si="14"/>
        <v/>
      </c>
      <c r="AY13" s="70" t="str">
        <f t="shared" si="14"/>
        <v/>
      </c>
      <c r="AZ13" s="70" t="str">
        <f t="shared" si="14"/>
        <v/>
      </c>
      <c r="BA13" s="70" t="str">
        <f t="shared" si="14"/>
        <v/>
      </c>
      <c r="BB13" s="70" t="str">
        <f t="shared" si="14"/>
        <v/>
      </c>
      <c r="BC13" s="70" t="str">
        <f t="shared" si="14"/>
        <v/>
      </c>
      <c r="BD13" s="70" t="str">
        <f t="shared" si="14"/>
        <v/>
      </c>
      <c r="BE13" s="70" t="str">
        <f t="shared" si="14"/>
        <v/>
      </c>
      <c r="BF13" s="70" t="str">
        <f t="shared" si="14"/>
        <v/>
      </c>
      <c r="BG13" s="70" t="str">
        <f t="shared" si="14"/>
        <v/>
      </c>
      <c r="BH13" s="70" t="str">
        <f t="shared" si="15"/>
        <v/>
      </c>
      <c r="BI13" s="70" t="str">
        <f t="shared" si="15"/>
        <v/>
      </c>
      <c r="BJ13" s="70" t="str">
        <f t="shared" si="15"/>
        <v/>
      </c>
      <c r="BK13" s="70" t="str">
        <f t="shared" si="15"/>
        <v/>
      </c>
      <c r="BL13" s="32"/>
      <c r="BM13" s="32">
        <f>SUM(L13:BK13)</f>
        <v>0</v>
      </c>
      <c r="BN13" s="32"/>
      <c r="BO13" s="33">
        <f>BM13*B$10</f>
        <v>0</v>
      </c>
      <c r="BP13" s="34"/>
      <c r="BQ13" s="34">
        <v>25</v>
      </c>
      <c r="BR13" s="35"/>
      <c r="BS13" s="50">
        <f>BO13*BQ13</f>
        <v>0</v>
      </c>
    </row>
    <row r="14" spans="1:82" ht="15" customHeight="1">
      <c r="A14" s="63" t="s">
        <v>43</v>
      </c>
      <c r="B14" s="61" t="str">
        <f>CalculatorInput!I14</f>
        <v>No</v>
      </c>
      <c r="C14" s="59">
        <f>IF(B14="Yes", 1,0)</f>
        <v>0</v>
      </c>
      <c r="E14" s="176" t="s">
        <v>241</v>
      </c>
      <c r="F14" s="178" t="s">
        <v>236</v>
      </c>
      <c r="G14" s="28" t="s">
        <v>130</v>
      </c>
      <c r="H14" s="24">
        <v>0</v>
      </c>
      <c r="I14" s="28">
        <f t="shared" si="11"/>
        <v>0</v>
      </c>
      <c r="J14" s="24">
        <v>1</v>
      </c>
      <c r="K14" s="24">
        <v>1</v>
      </c>
      <c r="L14" s="70" t="str">
        <f t="shared" si="5"/>
        <v/>
      </c>
      <c r="M14" s="70" t="str">
        <f t="shared" si="5"/>
        <v/>
      </c>
      <c r="N14" s="70" t="str">
        <f t="shared" si="5"/>
        <v/>
      </c>
      <c r="O14" s="70" t="str">
        <f t="shared" si="5"/>
        <v/>
      </c>
      <c r="P14" s="70" t="str">
        <f t="shared" si="5"/>
        <v/>
      </c>
      <c r="Q14" s="70" t="str">
        <f t="shared" si="5"/>
        <v/>
      </c>
      <c r="R14" s="70" t="str">
        <f t="shared" si="5"/>
        <v/>
      </c>
      <c r="S14" s="70" t="str">
        <f t="shared" si="5"/>
        <v/>
      </c>
      <c r="T14" s="70" t="str">
        <f t="shared" si="5"/>
        <v/>
      </c>
      <c r="U14" s="70" t="str">
        <f t="shared" si="5"/>
        <v/>
      </c>
      <c r="V14" s="70" t="str">
        <f t="shared" si="5"/>
        <v/>
      </c>
      <c r="W14" s="70" t="str">
        <f t="shared" si="5"/>
        <v/>
      </c>
      <c r="X14" s="70" t="str">
        <f t="shared" si="5"/>
        <v/>
      </c>
      <c r="Y14" s="70" t="str">
        <f t="shared" si="5"/>
        <v/>
      </c>
      <c r="Z14" s="70" t="str">
        <f t="shared" si="5"/>
        <v/>
      </c>
      <c r="AA14" s="70" t="str">
        <f t="shared" si="5"/>
        <v/>
      </c>
      <c r="AB14" s="70" t="str">
        <f t="shared" si="13"/>
        <v/>
      </c>
      <c r="AC14" s="70" t="str">
        <f t="shared" si="13"/>
        <v/>
      </c>
      <c r="AD14" s="70" t="str">
        <f t="shared" si="13"/>
        <v/>
      </c>
      <c r="AE14" s="70" t="str">
        <f t="shared" si="13"/>
        <v/>
      </c>
      <c r="AF14" s="70" t="str">
        <f t="shared" si="13"/>
        <v/>
      </c>
      <c r="AG14" s="70" t="str">
        <f t="shared" si="13"/>
        <v/>
      </c>
      <c r="AH14" s="70" t="str">
        <f t="shared" si="13"/>
        <v/>
      </c>
      <c r="AI14" s="70" t="str">
        <f t="shared" si="13"/>
        <v/>
      </c>
      <c r="AJ14" s="70" t="str">
        <f t="shared" si="13"/>
        <v/>
      </c>
      <c r="AK14" s="70" t="str">
        <f t="shared" si="13"/>
        <v/>
      </c>
      <c r="AL14" s="70" t="str">
        <f t="shared" si="13"/>
        <v/>
      </c>
      <c r="AM14" s="70" t="str">
        <f t="shared" si="13"/>
        <v/>
      </c>
      <c r="AN14" s="70" t="str">
        <f t="shared" si="13"/>
        <v/>
      </c>
      <c r="AO14" s="70" t="str">
        <f t="shared" si="13"/>
        <v/>
      </c>
      <c r="AP14" s="70" t="str">
        <f t="shared" si="13"/>
        <v/>
      </c>
      <c r="AQ14" s="70" t="str">
        <f t="shared" si="13"/>
        <v/>
      </c>
      <c r="AR14" s="70" t="str">
        <f t="shared" si="14"/>
        <v/>
      </c>
      <c r="AS14" s="70" t="str">
        <f t="shared" si="14"/>
        <v/>
      </c>
      <c r="AT14" s="70" t="str">
        <f t="shared" si="14"/>
        <v/>
      </c>
      <c r="AU14" s="70" t="str">
        <f t="shared" si="14"/>
        <v/>
      </c>
      <c r="AV14" s="70" t="str">
        <f t="shared" si="14"/>
        <v/>
      </c>
      <c r="AW14" s="70" t="str">
        <f t="shared" si="14"/>
        <v/>
      </c>
      <c r="AX14" s="70" t="str">
        <f t="shared" si="14"/>
        <v/>
      </c>
      <c r="AY14" s="70" t="str">
        <f t="shared" si="14"/>
        <v/>
      </c>
      <c r="AZ14" s="70" t="str">
        <f t="shared" si="14"/>
        <v/>
      </c>
      <c r="BA14" s="70" t="str">
        <f t="shared" si="14"/>
        <v/>
      </c>
      <c r="BB14" s="70" t="str">
        <f t="shared" si="14"/>
        <v/>
      </c>
      <c r="BC14" s="70" t="str">
        <f t="shared" si="14"/>
        <v/>
      </c>
      <c r="BD14" s="70" t="str">
        <f t="shared" si="14"/>
        <v/>
      </c>
      <c r="BE14" s="70" t="str">
        <f t="shared" si="14"/>
        <v/>
      </c>
      <c r="BF14" s="70" t="str">
        <f t="shared" si="14"/>
        <v/>
      </c>
      <c r="BG14" s="70" t="str">
        <f t="shared" si="14"/>
        <v/>
      </c>
      <c r="BH14" s="70" t="str">
        <f t="shared" si="15"/>
        <v/>
      </c>
      <c r="BI14" s="70" t="str">
        <f t="shared" si="15"/>
        <v/>
      </c>
      <c r="BJ14" s="70" t="str">
        <f t="shared" si="15"/>
        <v/>
      </c>
      <c r="BK14" s="70" t="str">
        <f t="shared" si="15"/>
        <v/>
      </c>
      <c r="BL14" s="29">
        <f>SUM(L14:BK14)</f>
        <v>0</v>
      </c>
      <c r="BM14" s="29"/>
      <c r="BN14" s="29">
        <f>BL14*B$10</f>
        <v>0</v>
      </c>
      <c r="BO14" s="29"/>
      <c r="BP14" s="30">
        <v>70.259807295251207</v>
      </c>
      <c r="BQ14" s="30"/>
      <c r="BR14" s="31">
        <f>BN14*BP14</f>
        <v>0</v>
      </c>
      <c r="BS14" s="31"/>
    </row>
    <row r="15" spans="1:82" ht="15">
      <c r="A15" s="63" t="s">
        <v>242</v>
      </c>
      <c r="B15" s="59" t="str">
        <f>CalculatorInput!O4</f>
        <v>No</v>
      </c>
      <c r="C15" s="59">
        <f>IF(B15="Yes", 1,0)</f>
        <v>0</v>
      </c>
      <c r="E15" s="177"/>
      <c r="F15" s="179"/>
      <c r="G15" s="24" t="s">
        <v>131</v>
      </c>
      <c r="H15" s="77">
        <f>IF(B5=2,2/B5,(B5-1)/B5)</f>
        <v>1</v>
      </c>
      <c r="I15" s="28">
        <f t="shared" si="11"/>
        <v>2</v>
      </c>
      <c r="J15" s="24">
        <v>1</v>
      </c>
      <c r="K15" s="24">
        <v>1</v>
      </c>
      <c r="L15" s="70">
        <f t="shared" si="5"/>
        <v>1</v>
      </c>
      <c r="M15" s="70">
        <f t="shared" si="5"/>
        <v>1</v>
      </c>
      <c r="N15" s="70" t="str">
        <f t="shared" si="5"/>
        <v/>
      </c>
      <c r="O15" s="70" t="str">
        <f t="shared" si="5"/>
        <v/>
      </c>
      <c r="P15" s="70" t="str">
        <f t="shared" si="5"/>
        <v/>
      </c>
      <c r="Q15" s="70" t="str">
        <f t="shared" si="5"/>
        <v/>
      </c>
      <c r="R15" s="70" t="str">
        <f t="shared" si="5"/>
        <v/>
      </c>
      <c r="S15" s="70" t="str">
        <f t="shared" si="5"/>
        <v/>
      </c>
      <c r="T15" s="70" t="str">
        <f t="shared" si="5"/>
        <v/>
      </c>
      <c r="U15" s="70" t="str">
        <f t="shared" si="5"/>
        <v/>
      </c>
      <c r="V15" s="70" t="str">
        <f t="shared" si="5"/>
        <v/>
      </c>
      <c r="W15" s="70" t="str">
        <f t="shared" si="5"/>
        <v/>
      </c>
      <c r="X15" s="70" t="str">
        <f t="shared" si="5"/>
        <v/>
      </c>
      <c r="Y15" s="70" t="str">
        <f t="shared" si="5"/>
        <v/>
      </c>
      <c r="Z15" s="70" t="str">
        <f t="shared" si="5"/>
        <v/>
      </c>
      <c r="AA15" s="70" t="str">
        <f t="shared" si="5"/>
        <v/>
      </c>
      <c r="AB15" s="70" t="str">
        <f t="shared" si="13"/>
        <v/>
      </c>
      <c r="AC15" s="70" t="str">
        <f t="shared" si="13"/>
        <v/>
      </c>
      <c r="AD15" s="70" t="str">
        <f t="shared" si="13"/>
        <v/>
      </c>
      <c r="AE15" s="70" t="str">
        <f t="shared" si="13"/>
        <v/>
      </c>
      <c r="AF15" s="70" t="str">
        <f t="shared" si="13"/>
        <v/>
      </c>
      <c r="AG15" s="70" t="str">
        <f t="shared" si="13"/>
        <v/>
      </c>
      <c r="AH15" s="70" t="str">
        <f t="shared" si="13"/>
        <v/>
      </c>
      <c r="AI15" s="70" t="str">
        <f t="shared" si="13"/>
        <v/>
      </c>
      <c r="AJ15" s="70" t="str">
        <f t="shared" si="13"/>
        <v/>
      </c>
      <c r="AK15" s="70" t="str">
        <f t="shared" si="13"/>
        <v/>
      </c>
      <c r="AL15" s="70" t="str">
        <f t="shared" si="13"/>
        <v/>
      </c>
      <c r="AM15" s="70" t="str">
        <f t="shared" si="13"/>
        <v/>
      </c>
      <c r="AN15" s="70" t="str">
        <f t="shared" si="13"/>
        <v/>
      </c>
      <c r="AO15" s="70" t="str">
        <f t="shared" si="13"/>
        <v/>
      </c>
      <c r="AP15" s="70" t="str">
        <f t="shared" si="13"/>
        <v/>
      </c>
      <c r="AQ15" s="70" t="str">
        <f t="shared" si="13"/>
        <v/>
      </c>
      <c r="AR15" s="70" t="str">
        <f t="shared" si="14"/>
        <v/>
      </c>
      <c r="AS15" s="70" t="str">
        <f t="shared" si="14"/>
        <v/>
      </c>
      <c r="AT15" s="70" t="str">
        <f t="shared" si="14"/>
        <v/>
      </c>
      <c r="AU15" s="70" t="str">
        <f t="shared" si="14"/>
        <v/>
      </c>
      <c r="AV15" s="70" t="str">
        <f t="shared" si="14"/>
        <v/>
      </c>
      <c r="AW15" s="70" t="str">
        <f t="shared" si="14"/>
        <v/>
      </c>
      <c r="AX15" s="70" t="str">
        <f t="shared" si="14"/>
        <v/>
      </c>
      <c r="AY15" s="70" t="str">
        <f t="shared" si="14"/>
        <v/>
      </c>
      <c r="AZ15" s="70" t="str">
        <f t="shared" si="14"/>
        <v/>
      </c>
      <c r="BA15" s="70" t="str">
        <f t="shared" si="14"/>
        <v/>
      </c>
      <c r="BB15" s="70" t="str">
        <f t="shared" si="14"/>
        <v/>
      </c>
      <c r="BC15" s="70" t="str">
        <f t="shared" si="14"/>
        <v/>
      </c>
      <c r="BD15" s="70" t="str">
        <f t="shared" si="14"/>
        <v/>
      </c>
      <c r="BE15" s="70" t="str">
        <f t="shared" si="14"/>
        <v/>
      </c>
      <c r="BF15" s="70" t="str">
        <f t="shared" si="14"/>
        <v/>
      </c>
      <c r="BG15" s="70" t="str">
        <f t="shared" si="14"/>
        <v/>
      </c>
      <c r="BH15" s="70" t="str">
        <f t="shared" si="15"/>
        <v/>
      </c>
      <c r="BI15" s="70" t="str">
        <f t="shared" si="15"/>
        <v/>
      </c>
      <c r="BJ15" s="70" t="str">
        <f t="shared" si="15"/>
        <v/>
      </c>
      <c r="BK15" s="70" t="str">
        <f t="shared" si="15"/>
        <v/>
      </c>
      <c r="BL15" s="32"/>
      <c r="BM15" s="32">
        <f>SUM(L15:BK15)</f>
        <v>2</v>
      </c>
      <c r="BN15" s="32"/>
      <c r="BO15" s="33">
        <f>BM15*B$10</f>
        <v>80</v>
      </c>
      <c r="BP15" s="34"/>
      <c r="BQ15" s="34">
        <v>23</v>
      </c>
      <c r="BR15" s="35"/>
      <c r="BS15" s="50">
        <f>BO15*BQ15</f>
        <v>1840</v>
      </c>
    </row>
    <row r="16" spans="1:82" ht="15" customHeight="1">
      <c r="A16" s="63" t="s">
        <v>243</v>
      </c>
      <c r="B16" s="59" t="str">
        <f>CalculatorInput!F9</f>
        <v>No</v>
      </c>
      <c r="C16" s="59">
        <f>IF(B16="Yes", 1,0)</f>
        <v>0</v>
      </c>
      <c r="E16" s="176" t="s">
        <v>244</v>
      </c>
      <c r="F16" s="178" t="s">
        <v>236</v>
      </c>
      <c r="G16" s="28" t="s">
        <v>130</v>
      </c>
      <c r="H16" s="24">
        <v>0</v>
      </c>
      <c r="I16" s="28">
        <f t="shared" si="11"/>
        <v>0</v>
      </c>
      <c r="J16" s="24">
        <v>1</v>
      </c>
      <c r="K16" s="24">
        <v>1</v>
      </c>
      <c r="L16" s="70" t="str">
        <f t="shared" si="5"/>
        <v/>
      </c>
      <c r="M16" s="70" t="str">
        <f t="shared" si="5"/>
        <v/>
      </c>
      <c r="N16" s="70" t="str">
        <f t="shared" si="5"/>
        <v/>
      </c>
      <c r="O16" s="70" t="str">
        <f t="shared" si="5"/>
        <v/>
      </c>
      <c r="P16" s="70" t="str">
        <f t="shared" si="5"/>
        <v/>
      </c>
      <c r="Q16" s="70" t="str">
        <f t="shared" si="5"/>
        <v/>
      </c>
      <c r="R16" s="70" t="str">
        <f t="shared" si="5"/>
        <v/>
      </c>
      <c r="S16" s="70" t="str">
        <f t="shared" si="5"/>
        <v/>
      </c>
      <c r="T16" s="70" t="str">
        <f t="shared" si="5"/>
        <v/>
      </c>
      <c r="U16" s="70" t="str">
        <f t="shared" si="5"/>
        <v/>
      </c>
      <c r="V16" s="70" t="str">
        <f t="shared" si="5"/>
        <v/>
      </c>
      <c r="W16" s="70" t="str">
        <f t="shared" si="5"/>
        <v/>
      </c>
      <c r="X16" s="70" t="str">
        <f t="shared" si="5"/>
        <v/>
      </c>
      <c r="Y16" s="70" t="str">
        <f t="shared" si="5"/>
        <v/>
      </c>
      <c r="Z16" s="70" t="str">
        <f t="shared" si="5"/>
        <v/>
      </c>
      <c r="AA16" s="70" t="str">
        <f t="shared" si="5"/>
        <v/>
      </c>
      <c r="AB16" s="70" t="str">
        <f t="shared" si="13"/>
        <v/>
      </c>
      <c r="AC16" s="70" t="str">
        <f t="shared" si="13"/>
        <v/>
      </c>
      <c r="AD16" s="70" t="str">
        <f t="shared" si="13"/>
        <v/>
      </c>
      <c r="AE16" s="70" t="str">
        <f t="shared" si="13"/>
        <v/>
      </c>
      <c r="AF16" s="70" t="str">
        <f t="shared" si="13"/>
        <v/>
      </c>
      <c r="AG16" s="70" t="str">
        <f t="shared" si="13"/>
        <v/>
      </c>
      <c r="AH16" s="70" t="str">
        <f t="shared" si="13"/>
        <v/>
      </c>
      <c r="AI16" s="70" t="str">
        <f t="shared" si="13"/>
        <v/>
      </c>
      <c r="AJ16" s="70" t="str">
        <f t="shared" si="13"/>
        <v/>
      </c>
      <c r="AK16" s="70" t="str">
        <f t="shared" si="13"/>
        <v/>
      </c>
      <c r="AL16" s="70" t="str">
        <f t="shared" si="13"/>
        <v/>
      </c>
      <c r="AM16" s="70" t="str">
        <f t="shared" si="13"/>
        <v/>
      </c>
      <c r="AN16" s="70" t="str">
        <f t="shared" si="13"/>
        <v/>
      </c>
      <c r="AO16" s="70" t="str">
        <f t="shared" si="13"/>
        <v/>
      </c>
      <c r="AP16" s="70" t="str">
        <f t="shared" si="13"/>
        <v/>
      </c>
      <c r="AQ16" s="70" t="str">
        <f t="shared" si="13"/>
        <v/>
      </c>
      <c r="AR16" s="70" t="str">
        <f t="shared" si="14"/>
        <v/>
      </c>
      <c r="AS16" s="70" t="str">
        <f t="shared" si="14"/>
        <v/>
      </c>
      <c r="AT16" s="70" t="str">
        <f t="shared" si="14"/>
        <v/>
      </c>
      <c r="AU16" s="70" t="str">
        <f t="shared" si="14"/>
        <v/>
      </c>
      <c r="AV16" s="70" t="str">
        <f t="shared" si="14"/>
        <v/>
      </c>
      <c r="AW16" s="70" t="str">
        <f t="shared" si="14"/>
        <v/>
      </c>
      <c r="AX16" s="70" t="str">
        <f t="shared" si="14"/>
        <v/>
      </c>
      <c r="AY16" s="70" t="str">
        <f t="shared" si="14"/>
        <v/>
      </c>
      <c r="AZ16" s="70" t="str">
        <f t="shared" si="14"/>
        <v/>
      </c>
      <c r="BA16" s="70" t="str">
        <f t="shared" si="14"/>
        <v/>
      </c>
      <c r="BB16" s="70" t="str">
        <f t="shared" si="14"/>
        <v/>
      </c>
      <c r="BC16" s="70" t="str">
        <f t="shared" si="14"/>
        <v/>
      </c>
      <c r="BD16" s="70" t="str">
        <f t="shared" si="14"/>
        <v/>
      </c>
      <c r="BE16" s="70" t="str">
        <f t="shared" si="14"/>
        <v/>
      </c>
      <c r="BF16" s="70" t="str">
        <f t="shared" si="14"/>
        <v/>
      </c>
      <c r="BG16" s="70" t="str">
        <f t="shared" si="14"/>
        <v/>
      </c>
      <c r="BH16" s="70" t="str">
        <f t="shared" si="15"/>
        <v/>
      </c>
      <c r="BI16" s="70" t="str">
        <f t="shared" si="15"/>
        <v/>
      </c>
      <c r="BJ16" s="70" t="str">
        <f t="shared" si="15"/>
        <v/>
      </c>
      <c r="BK16" s="70" t="str">
        <f t="shared" si="15"/>
        <v/>
      </c>
      <c r="BL16" s="29">
        <f>SUM(L16:BK16)</f>
        <v>0</v>
      </c>
      <c r="BM16" s="29"/>
      <c r="BN16" s="29">
        <f>BL16*B$10</f>
        <v>0</v>
      </c>
      <c r="BO16" s="29"/>
      <c r="BP16" s="30">
        <v>140.22711631108052</v>
      </c>
      <c r="BQ16" s="30"/>
      <c r="BR16" s="31">
        <f>BN16*BP16</f>
        <v>0</v>
      </c>
      <c r="BS16" s="31"/>
    </row>
    <row r="17" spans="1:71" ht="15" customHeight="1">
      <c r="A17" s="63" t="s">
        <v>16</v>
      </c>
      <c r="B17" s="18" t="str">
        <f>CalculatorInput!F5</f>
        <v>Basic</v>
      </c>
      <c r="C17" s="59">
        <f>_xlfn.XLOOKUP(B17,LogicSheet!AH3:AH6,LogicSheet!AI3:AI6,0,0,1)</f>
        <v>2</v>
      </c>
      <c r="E17" s="177"/>
      <c r="F17" s="179"/>
      <c r="G17" s="24" t="s">
        <v>131</v>
      </c>
      <c r="H17" s="24">
        <v>0</v>
      </c>
      <c r="I17" s="28">
        <f t="shared" si="11"/>
        <v>0</v>
      </c>
      <c r="J17" s="24">
        <v>1</v>
      </c>
      <c r="K17" s="24">
        <v>1</v>
      </c>
      <c r="L17" s="70" t="str">
        <f t="shared" si="5"/>
        <v/>
      </c>
      <c r="M17" s="70" t="str">
        <f t="shared" si="5"/>
        <v/>
      </c>
      <c r="N17" s="70" t="str">
        <f t="shared" si="5"/>
        <v/>
      </c>
      <c r="O17" s="70" t="str">
        <f t="shared" si="5"/>
        <v/>
      </c>
      <c r="P17" s="70" t="str">
        <f t="shared" si="5"/>
        <v/>
      </c>
      <c r="Q17" s="70" t="str">
        <f t="shared" si="5"/>
        <v/>
      </c>
      <c r="R17" s="70" t="str">
        <f t="shared" si="5"/>
        <v/>
      </c>
      <c r="S17" s="70" t="str">
        <f t="shared" si="5"/>
        <v/>
      </c>
      <c r="T17" s="70" t="str">
        <f t="shared" si="5"/>
        <v/>
      </c>
      <c r="U17" s="70" t="str">
        <f t="shared" si="5"/>
        <v/>
      </c>
      <c r="V17" s="70" t="str">
        <f t="shared" si="5"/>
        <v/>
      </c>
      <c r="W17" s="70" t="str">
        <f t="shared" si="5"/>
        <v/>
      </c>
      <c r="X17" s="70" t="str">
        <f t="shared" si="5"/>
        <v/>
      </c>
      <c r="Y17" s="70" t="str">
        <f t="shared" si="5"/>
        <v/>
      </c>
      <c r="Z17" s="70" t="str">
        <f t="shared" si="5"/>
        <v/>
      </c>
      <c r="AA17" s="70" t="str">
        <f t="shared" si="5"/>
        <v/>
      </c>
      <c r="AB17" s="70" t="str">
        <f t="shared" si="13"/>
        <v/>
      </c>
      <c r="AC17" s="70" t="str">
        <f t="shared" si="13"/>
        <v/>
      </c>
      <c r="AD17" s="70" t="str">
        <f t="shared" si="13"/>
        <v/>
      </c>
      <c r="AE17" s="70" t="str">
        <f t="shared" si="13"/>
        <v/>
      </c>
      <c r="AF17" s="70" t="str">
        <f t="shared" si="13"/>
        <v/>
      </c>
      <c r="AG17" s="70" t="str">
        <f t="shared" si="13"/>
        <v/>
      </c>
      <c r="AH17" s="70" t="str">
        <f t="shared" si="13"/>
        <v/>
      </c>
      <c r="AI17" s="70" t="str">
        <f t="shared" si="13"/>
        <v/>
      </c>
      <c r="AJ17" s="70" t="str">
        <f t="shared" si="13"/>
        <v/>
      </c>
      <c r="AK17" s="70" t="str">
        <f t="shared" si="13"/>
        <v/>
      </c>
      <c r="AL17" s="70" t="str">
        <f t="shared" si="13"/>
        <v/>
      </c>
      <c r="AM17" s="70" t="str">
        <f t="shared" si="13"/>
        <v/>
      </c>
      <c r="AN17" s="70" t="str">
        <f t="shared" si="13"/>
        <v/>
      </c>
      <c r="AO17" s="70" t="str">
        <f t="shared" si="13"/>
        <v/>
      </c>
      <c r="AP17" s="70" t="str">
        <f t="shared" si="13"/>
        <v/>
      </c>
      <c r="AQ17" s="70" t="str">
        <f t="shared" si="13"/>
        <v/>
      </c>
      <c r="AR17" s="70" t="str">
        <f t="shared" si="14"/>
        <v/>
      </c>
      <c r="AS17" s="70" t="str">
        <f t="shared" si="14"/>
        <v/>
      </c>
      <c r="AT17" s="70" t="str">
        <f t="shared" si="14"/>
        <v/>
      </c>
      <c r="AU17" s="70" t="str">
        <f t="shared" si="14"/>
        <v/>
      </c>
      <c r="AV17" s="70" t="str">
        <f t="shared" si="14"/>
        <v/>
      </c>
      <c r="AW17" s="70" t="str">
        <f t="shared" si="14"/>
        <v/>
      </c>
      <c r="AX17" s="70" t="str">
        <f t="shared" si="14"/>
        <v/>
      </c>
      <c r="AY17" s="70" t="str">
        <f t="shared" si="14"/>
        <v/>
      </c>
      <c r="AZ17" s="70" t="str">
        <f t="shared" si="14"/>
        <v/>
      </c>
      <c r="BA17" s="70" t="str">
        <f t="shared" si="14"/>
        <v/>
      </c>
      <c r="BB17" s="70" t="str">
        <f t="shared" si="14"/>
        <v/>
      </c>
      <c r="BC17" s="70" t="str">
        <f t="shared" si="14"/>
        <v/>
      </c>
      <c r="BD17" s="70" t="str">
        <f t="shared" si="14"/>
        <v/>
      </c>
      <c r="BE17" s="70" t="str">
        <f t="shared" si="14"/>
        <v/>
      </c>
      <c r="BF17" s="70" t="str">
        <f t="shared" si="14"/>
        <v/>
      </c>
      <c r="BG17" s="70" t="str">
        <f t="shared" si="14"/>
        <v/>
      </c>
      <c r="BH17" s="70" t="str">
        <f t="shared" si="15"/>
        <v/>
      </c>
      <c r="BI17" s="70" t="str">
        <f t="shared" si="15"/>
        <v/>
      </c>
      <c r="BJ17" s="70" t="str">
        <f t="shared" si="15"/>
        <v/>
      </c>
      <c r="BK17" s="70" t="str">
        <f t="shared" si="15"/>
        <v/>
      </c>
      <c r="BL17" s="32"/>
      <c r="BM17" s="32">
        <f>SUM(L17:BK17)</f>
        <v>0</v>
      </c>
      <c r="BN17" s="32"/>
      <c r="BO17" s="33">
        <f>BM17*B$10</f>
        <v>0</v>
      </c>
      <c r="BP17" s="34"/>
      <c r="BQ17" s="34">
        <v>42.154163799036475</v>
      </c>
      <c r="BR17" s="35"/>
      <c r="BS17" s="50">
        <f>BO17*BQ17</f>
        <v>0</v>
      </c>
    </row>
    <row r="18" spans="1:71" ht="15" customHeight="1">
      <c r="E18" s="176" t="s">
        <v>245</v>
      </c>
      <c r="F18" s="178" t="s">
        <v>236</v>
      </c>
      <c r="G18" s="28" t="s">
        <v>130</v>
      </c>
      <c r="H18" s="24">
        <v>0</v>
      </c>
      <c r="I18" s="28">
        <f t="shared" si="11"/>
        <v>0</v>
      </c>
      <c r="J18" s="24">
        <v>1</v>
      </c>
      <c r="K18" s="24">
        <v>1</v>
      </c>
      <c r="L18" s="70" t="str">
        <f t="shared" si="5"/>
        <v/>
      </c>
      <c r="M18" s="70" t="str">
        <f t="shared" si="5"/>
        <v/>
      </c>
      <c r="N18" s="70" t="str">
        <f t="shared" si="5"/>
        <v/>
      </c>
      <c r="O18" s="70" t="str">
        <f t="shared" si="5"/>
        <v/>
      </c>
      <c r="P18" s="70" t="str">
        <f t="shared" si="5"/>
        <v/>
      </c>
      <c r="Q18" s="70" t="str">
        <f t="shared" si="5"/>
        <v/>
      </c>
      <c r="R18" s="70" t="str">
        <f t="shared" si="5"/>
        <v/>
      </c>
      <c r="S18" s="70" t="str">
        <f t="shared" si="5"/>
        <v/>
      </c>
      <c r="T18" s="70" t="str">
        <f t="shared" si="5"/>
        <v/>
      </c>
      <c r="U18" s="70" t="str">
        <f t="shared" si="5"/>
        <v/>
      </c>
      <c r="V18" s="70" t="str">
        <f t="shared" si="5"/>
        <v/>
      </c>
      <c r="W18" s="70" t="str">
        <f t="shared" si="5"/>
        <v/>
      </c>
      <c r="X18" s="70" t="str">
        <f t="shared" si="5"/>
        <v/>
      </c>
      <c r="Y18" s="70" t="str">
        <f t="shared" si="5"/>
        <v/>
      </c>
      <c r="Z18" s="70" t="str">
        <f t="shared" si="5"/>
        <v/>
      </c>
      <c r="AA18" s="70" t="str">
        <f t="shared" si="5"/>
        <v/>
      </c>
      <c r="AB18" s="70" t="str">
        <f t="shared" si="13"/>
        <v/>
      </c>
      <c r="AC18" s="70" t="str">
        <f t="shared" si="13"/>
        <v/>
      </c>
      <c r="AD18" s="70" t="str">
        <f t="shared" si="13"/>
        <v/>
      </c>
      <c r="AE18" s="70" t="str">
        <f t="shared" si="13"/>
        <v/>
      </c>
      <c r="AF18" s="70" t="str">
        <f t="shared" si="13"/>
        <v/>
      </c>
      <c r="AG18" s="70" t="str">
        <f t="shared" si="13"/>
        <v/>
      </c>
      <c r="AH18" s="70" t="str">
        <f t="shared" si="13"/>
        <v/>
      </c>
      <c r="AI18" s="70" t="str">
        <f t="shared" si="13"/>
        <v/>
      </c>
      <c r="AJ18" s="70" t="str">
        <f t="shared" si="13"/>
        <v/>
      </c>
      <c r="AK18" s="70" t="str">
        <f t="shared" si="13"/>
        <v/>
      </c>
      <c r="AL18" s="70" t="str">
        <f t="shared" si="13"/>
        <v/>
      </c>
      <c r="AM18" s="70" t="str">
        <f t="shared" si="13"/>
        <v/>
      </c>
      <c r="AN18" s="70" t="str">
        <f t="shared" si="13"/>
        <v/>
      </c>
      <c r="AO18" s="70" t="str">
        <f t="shared" si="13"/>
        <v/>
      </c>
      <c r="AP18" s="70" t="str">
        <f t="shared" si="13"/>
        <v/>
      </c>
      <c r="AQ18" s="70" t="str">
        <f t="shared" si="13"/>
        <v/>
      </c>
      <c r="AR18" s="70" t="str">
        <f t="shared" si="14"/>
        <v/>
      </c>
      <c r="AS18" s="70" t="str">
        <f t="shared" si="14"/>
        <v/>
      </c>
      <c r="AT18" s="70" t="str">
        <f t="shared" si="14"/>
        <v/>
      </c>
      <c r="AU18" s="70" t="str">
        <f t="shared" si="14"/>
        <v/>
      </c>
      <c r="AV18" s="70" t="str">
        <f t="shared" si="14"/>
        <v/>
      </c>
      <c r="AW18" s="70" t="str">
        <f t="shared" si="14"/>
        <v/>
      </c>
      <c r="AX18" s="70" t="str">
        <f t="shared" si="14"/>
        <v/>
      </c>
      <c r="AY18" s="70" t="str">
        <f t="shared" si="14"/>
        <v/>
      </c>
      <c r="AZ18" s="70" t="str">
        <f t="shared" si="14"/>
        <v/>
      </c>
      <c r="BA18" s="70" t="str">
        <f t="shared" si="14"/>
        <v/>
      </c>
      <c r="BB18" s="70" t="str">
        <f t="shared" si="14"/>
        <v/>
      </c>
      <c r="BC18" s="70" t="str">
        <f t="shared" si="14"/>
        <v/>
      </c>
      <c r="BD18" s="70" t="str">
        <f t="shared" si="14"/>
        <v/>
      </c>
      <c r="BE18" s="70" t="str">
        <f t="shared" si="14"/>
        <v/>
      </c>
      <c r="BF18" s="70" t="str">
        <f t="shared" si="14"/>
        <v/>
      </c>
      <c r="BG18" s="70" t="str">
        <f t="shared" si="14"/>
        <v/>
      </c>
      <c r="BH18" s="70" t="str">
        <f t="shared" si="15"/>
        <v/>
      </c>
      <c r="BI18" s="70" t="str">
        <f t="shared" si="15"/>
        <v/>
      </c>
      <c r="BJ18" s="70" t="str">
        <f t="shared" si="15"/>
        <v/>
      </c>
      <c r="BK18" s="70" t="str">
        <f t="shared" si="15"/>
        <v/>
      </c>
      <c r="BL18" s="29">
        <f>SUM(L18:BK18)</f>
        <v>0</v>
      </c>
      <c r="BM18" s="29"/>
      <c r="BN18" s="29">
        <f>BL18*B$10</f>
        <v>0</v>
      </c>
      <c r="BO18" s="29"/>
      <c r="BP18" s="30">
        <v>80</v>
      </c>
      <c r="BQ18" s="30"/>
      <c r="BR18" s="31">
        <f>BN18*BP18</f>
        <v>0</v>
      </c>
      <c r="BS18" s="31"/>
    </row>
    <row r="19" spans="1:71" ht="15" customHeight="1">
      <c r="E19" s="177"/>
      <c r="F19" s="179"/>
      <c r="G19" s="24" t="s">
        <v>131</v>
      </c>
      <c r="H19" s="77">
        <f>IF(B5=2,0,(B5-1)/B5)</f>
        <v>0</v>
      </c>
      <c r="I19" s="28">
        <f t="shared" si="11"/>
        <v>0</v>
      </c>
      <c r="J19" s="24">
        <v>1</v>
      </c>
      <c r="K19" s="77">
        <f>IF(B5=2,0,2)</f>
        <v>0</v>
      </c>
      <c r="L19" s="70" t="str">
        <f t="shared" si="5"/>
        <v/>
      </c>
      <c r="M19" s="70" t="str">
        <f t="shared" si="5"/>
        <v/>
      </c>
      <c r="N19" s="70" t="str">
        <f t="shared" si="5"/>
        <v/>
      </c>
      <c r="O19" s="70" t="str">
        <f t="shared" si="5"/>
        <v/>
      </c>
      <c r="P19" s="70" t="str">
        <f t="shared" si="5"/>
        <v/>
      </c>
      <c r="Q19" s="70" t="str">
        <f t="shared" si="5"/>
        <v/>
      </c>
      <c r="R19" s="70" t="str">
        <f t="shared" si="5"/>
        <v/>
      </c>
      <c r="S19" s="70" t="str">
        <f t="shared" si="5"/>
        <v/>
      </c>
      <c r="T19" s="70" t="str">
        <f t="shared" si="5"/>
        <v/>
      </c>
      <c r="U19" s="70" t="str">
        <f t="shared" si="5"/>
        <v/>
      </c>
      <c r="V19" s="70" t="str">
        <f t="shared" si="5"/>
        <v/>
      </c>
      <c r="W19" s="70" t="str">
        <f t="shared" si="5"/>
        <v/>
      </c>
      <c r="X19" s="70" t="str">
        <f t="shared" si="5"/>
        <v/>
      </c>
      <c r="Y19" s="70" t="str">
        <f t="shared" si="5"/>
        <v/>
      </c>
      <c r="Z19" s="70" t="str">
        <f t="shared" si="5"/>
        <v/>
      </c>
      <c r="AA19" s="70" t="str">
        <f t="shared" si="5"/>
        <v/>
      </c>
      <c r="AB19" s="70" t="str">
        <f t="shared" si="13"/>
        <v/>
      </c>
      <c r="AC19" s="70" t="str">
        <f t="shared" si="13"/>
        <v/>
      </c>
      <c r="AD19" s="70" t="str">
        <f t="shared" si="13"/>
        <v/>
      </c>
      <c r="AE19" s="70" t="str">
        <f t="shared" si="13"/>
        <v/>
      </c>
      <c r="AF19" s="70" t="str">
        <f t="shared" si="13"/>
        <v/>
      </c>
      <c r="AG19" s="70" t="str">
        <f t="shared" si="13"/>
        <v/>
      </c>
      <c r="AH19" s="70" t="str">
        <f t="shared" si="13"/>
        <v/>
      </c>
      <c r="AI19" s="70" t="str">
        <f t="shared" si="13"/>
        <v/>
      </c>
      <c r="AJ19" s="70" t="str">
        <f t="shared" si="13"/>
        <v/>
      </c>
      <c r="AK19" s="70" t="str">
        <f t="shared" si="13"/>
        <v/>
      </c>
      <c r="AL19" s="70" t="str">
        <f t="shared" si="13"/>
        <v/>
      </c>
      <c r="AM19" s="70" t="str">
        <f t="shared" si="13"/>
        <v/>
      </c>
      <c r="AN19" s="70" t="str">
        <f t="shared" si="13"/>
        <v/>
      </c>
      <c r="AO19" s="70" t="str">
        <f t="shared" si="13"/>
        <v/>
      </c>
      <c r="AP19" s="70" t="str">
        <f t="shared" si="13"/>
        <v/>
      </c>
      <c r="AQ19" s="70" t="str">
        <f t="shared" si="13"/>
        <v/>
      </c>
      <c r="AR19" s="70" t="str">
        <f t="shared" si="14"/>
        <v/>
      </c>
      <c r="AS19" s="70" t="str">
        <f t="shared" si="14"/>
        <v/>
      </c>
      <c r="AT19" s="70" t="str">
        <f t="shared" si="14"/>
        <v/>
      </c>
      <c r="AU19" s="70" t="str">
        <f t="shared" si="14"/>
        <v/>
      </c>
      <c r="AV19" s="70" t="str">
        <f t="shared" si="14"/>
        <v/>
      </c>
      <c r="AW19" s="70" t="str">
        <f t="shared" si="14"/>
        <v/>
      </c>
      <c r="AX19" s="70" t="str">
        <f t="shared" si="14"/>
        <v/>
      </c>
      <c r="AY19" s="70" t="str">
        <f t="shared" si="14"/>
        <v/>
      </c>
      <c r="AZ19" s="70" t="str">
        <f t="shared" si="14"/>
        <v/>
      </c>
      <c r="BA19" s="70" t="str">
        <f t="shared" si="14"/>
        <v/>
      </c>
      <c r="BB19" s="70" t="str">
        <f t="shared" si="14"/>
        <v/>
      </c>
      <c r="BC19" s="70" t="str">
        <f t="shared" si="14"/>
        <v/>
      </c>
      <c r="BD19" s="70" t="str">
        <f t="shared" si="14"/>
        <v/>
      </c>
      <c r="BE19" s="70" t="str">
        <f t="shared" si="14"/>
        <v/>
      </c>
      <c r="BF19" s="70" t="str">
        <f t="shared" si="14"/>
        <v/>
      </c>
      <c r="BG19" s="70" t="str">
        <f t="shared" si="14"/>
        <v/>
      </c>
      <c r="BH19" s="70" t="str">
        <f t="shared" si="15"/>
        <v/>
      </c>
      <c r="BI19" s="70" t="str">
        <f t="shared" si="15"/>
        <v/>
      </c>
      <c r="BJ19" s="70" t="str">
        <f t="shared" si="15"/>
        <v/>
      </c>
      <c r="BK19" s="70" t="str">
        <f t="shared" si="15"/>
        <v/>
      </c>
      <c r="BL19" s="32"/>
      <c r="BM19" s="32">
        <f>SUM(L19:BK19)</f>
        <v>0</v>
      </c>
      <c r="BN19" s="32"/>
      <c r="BO19" s="33">
        <f>BM19*B$10</f>
        <v>0</v>
      </c>
      <c r="BP19" s="34"/>
      <c r="BQ19" s="34">
        <v>25</v>
      </c>
      <c r="BR19" s="35"/>
      <c r="BS19" s="50">
        <f>BO19*BQ19</f>
        <v>0</v>
      </c>
    </row>
    <row r="20" spans="1:71" ht="15" customHeight="1">
      <c r="E20" s="195" t="s">
        <v>246</v>
      </c>
      <c r="F20" s="178" t="s">
        <v>236</v>
      </c>
      <c r="G20" s="28" t="s">
        <v>130</v>
      </c>
      <c r="H20" s="24">
        <v>0</v>
      </c>
      <c r="I20" s="28">
        <f t="shared" si="11"/>
        <v>0</v>
      </c>
      <c r="J20" s="24">
        <v>1</v>
      </c>
      <c r="K20" s="24">
        <v>1</v>
      </c>
      <c r="L20" s="70" t="str">
        <f t="shared" si="5"/>
        <v/>
      </c>
      <c r="M20" s="70" t="str">
        <f t="shared" si="5"/>
        <v/>
      </c>
      <c r="N20" s="70" t="str">
        <f t="shared" si="5"/>
        <v/>
      </c>
      <c r="O20" s="70" t="str">
        <f t="shared" si="5"/>
        <v/>
      </c>
      <c r="P20" s="70" t="str">
        <f t="shared" si="5"/>
        <v/>
      </c>
      <c r="Q20" s="70" t="str">
        <f t="shared" si="5"/>
        <v/>
      </c>
      <c r="R20" s="70" t="str">
        <f t="shared" si="5"/>
        <v/>
      </c>
      <c r="S20" s="70" t="str">
        <f t="shared" si="5"/>
        <v/>
      </c>
      <c r="T20" s="70" t="str">
        <f t="shared" si="5"/>
        <v/>
      </c>
      <c r="U20" s="70" t="str">
        <f t="shared" si="5"/>
        <v/>
      </c>
      <c r="V20" s="70" t="str">
        <f t="shared" si="5"/>
        <v/>
      </c>
      <c r="W20" s="70" t="str">
        <f t="shared" si="5"/>
        <v/>
      </c>
      <c r="X20" s="70" t="str">
        <f t="shared" si="5"/>
        <v/>
      </c>
      <c r="Y20" s="70" t="str">
        <f t="shared" si="5"/>
        <v/>
      </c>
      <c r="Z20" s="70" t="str">
        <f t="shared" si="5"/>
        <v/>
      </c>
      <c r="AA20" s="70" t="str">
        <f t="shared" si="5"/>
        <v/>
      </c>
      <c r="AB20" s="70" t="str">
        <f t="shared" si="13"/>
        <v/>
      </c>
      <c r="AC20" s="70" t="str">
        <f t="shared" si="13"/>
        <v/>
      </c>
      <c r="AD20" s="70" t="str">
        <f t="shared" si="13"/>
        <v/>
      </c>
      <c r="AE20" s="70" t="str">
        <f t="shared" si="13"/>
        <v/>
      </c>
      <c r="AF20" s="70" t="str">
        <f t="shared" si="13"/>
        <v/>
      </c>
      <c r="AG20" s="70" t="str">
        <f t="shared" si="13"/>
        <v/>
      </c>
      <c r="AH20" s="70" t="str">
        <f t="shared" si="13"/>
        <v/>
      </c>
      <c r="AI20" s="70" t="str">
        <f t="shared" si="13"/>
        <v/>
      </c>
      <c r="AJ20" s="70" t="str">
        <f t="shared" si="13"/>
        <v/>
      </c>
      <c r="AK20" s="70" t="str">
        <f t="shared" si="13"/>
        <v/>
      </c>
      <c r="AL20" s="70" t="str">
        <f t="shared" si="13"/>
        <v/>
      </c>
      <c r="AM20" s="70" t="str">
        <f t="shared" si="13"/>
        <v/>
      </c>
      <c r="AN20" s="70" t="str">
        <f t="shared" si="13"/>
        <v/>
      </c>
      <c r="AO20" s="70" t="str">
        <f t="shared" si="13"/>
        <v/>
      </c>
      <c r="AP20" s="70" t="str">
        <f t="shared" si="13"/>
        <v/>
      </c>
      <c r="AQ20" s="70" t="str">
        <f t="shared" si="13"/>
        <v/>
      </c>
      <c r="AR20" s="70" t="str">
        <f t="shared" si="14"/>
        <v/>
      </c>
      <c r="AS20" s="70" t="str">
        <f t="shared" si="14"/>
        <v/>
      </c>
      <c r="AT20" s="70" t="str">
        <f t="shared" si="14"/>
        <v/>
      </c>
      <c r="AU20" s="70" t="str">
        <f t="shared" si="14"/>
        <v/>
      </c>
      <c r="AV20" s="70" t="str">
        <f t="shared" si="14"/>
        <v/>
      </c>
      <c r="AW20" s="70" t="str">
        <f t="shared" si="14"/>
        <v/>
      </c>
      <c r="AX20" s="70" t="str">
        <f t="shared" si="14"/>
        <v/>
      </c>
      <c r="AY20" s="70" t="str">
        <f t="shared" si="14"/>
        <v/>
      </c>
      <c r="AZ20" s="70" t="str">
        <f t="shared" si="14"/>
        <v/>
      </c>
      <c r="BA20" s="70" t="str">
        <f t="shared" si="14"/>
        <v/>
      </c>
      <c r="BB20" s="70" t="str">
        <f t="shared" si="14"/>
        <v/>
      </c>
      <c r="BC20" s="70" t="str">
        <f t="shared" si="14"/>
        <v/>
      </c>
      <c r="BD20" s="70" t="str">
        <f t="shared" si="14"/>
        <v/>
      </c>
      <c r="BE20" s="70" t="str">
        <f t="shared" si="14"/>
        <v/>
      </c>
      <c r="BF20" s="70" t="str">
        <f t="shared" si="14"/>
        <v/>
      </c>
      <c r="BG20" s="70" t="str">
        <f t="shared" si="14"/>
        <v/>
      </c>
      <c r="BH20" s="70" t="str">
        <f t="shared" si="15"/>
        <v/>
      </c>
      <c r="BI20" s="70" t="str">
        <f t="shared" si="15"/>
        <v/>
      </c>
      <c r="BJ20" s="70" t="str">
        <f t="shared" si="15"/>
        <v/>
      </c>
      <c r="BK20" s="70" t="str">
        <f t="shared" si="15"/>
        <v/>
      </c>
      <c r="BL20" s="29">
        <f>SUM(L20:BK20)</f>
        <v>0</v>
      </c>
      <c r="BM20" s="29"/>
      <c r="BN20" s="29">
        <f>BL20*B$10</f>
        <v>0</v>
      </c>
      <c r="BO20" s="29"/>
      <c r="BP20" s="30">
        <v>165</v>
      </c>
      <c r="BQ20" s="30"/>
      <c r="BR20" s="31">
        <f>BN20*BP20</f>
        <v>0</v>
      </c>
      <c r="BS20" s="31"/>
    </row>
    <row r="21" spans="1:71" ht="15" customHeight="1">
      <c r="E21" s="196"/>
      <c r="F21" s="179"/>
      <c r="G21" s="24" t="s">
        <v>131</v>
      </c>
      <c r="H21" s="77">
        <f>IF(OR(B5=2,B5=3),2/B5,1)</f>
        <v>1</v>
      </c>
      <c r="I21" s="28">
        <f t="shared" si="11"/>
        <v>2</v>
      </c>
      <c r="J21" s="24">
        <v>1</v>
      </c>
      <c r="K21" s="77">
        <f>IF(OR(B5=2,B5=3),1,3)</f>
        <v>1</v>
      </c>
      <c r="L21" s="70">
        <f t="shared" si="5"/>
        <v>1</v>
      </c>
      <c r="M21" s="70">
        <f t="shared" si="5"/>
        <v>1</v>
      </c>
      <c r="N21" s="70" t="str">
        <f t="shared" si="5"/>
        <v/>
      </c>
      <c r="O21" s="70" t="str">
        <f t="shared" si="5"/>
        <v/>
      </c>
      <c r="P21" s="70" t="str">
        <f t="shared" si="5"/>
        <v/>
      </c>
      <c r="Q21" s="70" t="str">
        <f t="shared" si="5"/>
        <v/>
      </c>
      <c r="R21" s="70" t="str">
        <f t="shared" si="5"/>
        <v/>
      </c>
      <c r="S21" s="70" t="str">
        <f t="shared" si="5"/>
        <v/>
      </c>
      <c r="T21" s="70" t="str">
        <f t="shared" si="5"/>
        <v/>
      </c>
      <c r="U21" s="70" t="str">
        <f t="shared" si="5"/>
        <v/>
      </c>
      <c r="V21" s="70" t="str">
        <f t="shared" si="5"/>
        <v/>
      </c>
      <c r="W21" s="70" t="str">
        <f t="shared" si="5"/>
        <v/>
      </c>
      <c r="X21" s="70" t="str">
        <f t="shared" si="5"/>
        <v/>
      </c>
      <c r="Y21" s="70" t="str">
        <f t="shared" si="5"/>
        <v/>
      </c>
      <c r="Z21" s="70" t="str">
        <f t="shared" si="5"/>
        <v/>
      </c>
      <c r="AA21" s="70" t="str">
        <f t="shared" si="5"/>
        <v/>
      </c>
      <c r="AB21" s="70" t="str">
        <f t="shared" si="13"/>
        <v/>
      </c>
      <c r="AC21" s="70" t="str">
        <f t="shared" si="13"/>
        <v/>
      </c>
      <c r="AD21" s="70" t="str">
        <f t="shared" si="13"/>
        <v/>
      </c>
      <c r="AE21" s="70" t="str">
        <f t="shared" si="13"/>
        <v/>
      </c>
      <c r="AF21" s="70" t="str">
        <f t="shared" si="13"/>
        <v/>
      </c>
      <c r="AG21" s="70" t="str">
        <f t="shared" si="13"/>
        <v/>
      </c>
      <c r="AH21" s="70" t="str">
        <f t="shared" si="13"/>
        <v/>
      </c>
      <c r="AI21" s="70" t="str">
        <f t="shared" si="13"/>
        <v/>
      </c>
      <c r="AJ21" s="70" t="str">
        <f t="shared" si="13"/>
        <v/>
      </c>
      <c r="AK21" s="70" t="str">
        <f t="shared" si="13"/>
        <v/>
      </c>
      <c r="AL21" s="70" t="str">
        <f t="shared" si="13"/>
        <v/>
      </c>
      <c r="AM21" s="70" t="str">
        <f t="shared" si="13"/>
        <v/>
      </c>
      <c r="AN21" s="70" t="str">
        <f t="shared" si="13"/>
        <v/>
      </c>
      <c r="AO21" s="70" t="str">
        <f t="shared" si="13"/>
        <v/>
      </c>
      <c r="AP21" s="70" t="str">
        <f t="shared" si="13"/>
        <v/>
      </c>
      <c r="AQ21" s="70" t="str">
        <f t="shared" si="13"/>
        <v/>
      </c>
      <c r="AR21" s="70" t="str">
        <f t="shared" si="14"/>
        <v/>
      </c>
      <c r="AS21" s="70" t="str">
        <f t="shared" si="14"/>
        <v/>
      </c>
      <c r="AT21" s="70" t="str">
        <f t="shared" si="14"/>
        <v/>
      </c>
      <c r="AU21" s="70" t="str">
        <f t="shared" si="14"/>
        <v/>
      </c>
      <c r="AV21" s="70" t="str">
        <f t="shared" si="14"/>
        <v/>
      </c>
      <c r="AW21" s="70" t="str">
        <f t="shared" si="14"/>
        <v/>
      </c>
      <c r="AX21" s="70" t="str">
        <f t="shared" si="14"/>
        <v/>
      </c>
      <c r="AY21" s="70" t="str">
        <f t="shared" si="14"/>
        <v/>
      </c>
      <c r="AZ21" s="70" t="str">
        <f t="shared" si="14"/>
        <v/>
      </c>
      <c r="BA21" s="70" t="str">
        <f t="shared" si="14"/>
        <v/>
      </c>
      <c r="BB21" s="70" t="str">
        <f t="shared" si="14"/>
        <v/>
      </c>
      <c r="BC21" s="70" t="str">
        <f t="shared" si="14"/>
        <v/>
      </c>
      <c r="BD21" s="70" t="str">
        <f t="shared" si="14"/>
        <v/>
      </c>
      <c r="BE21" s="70" t="str">
        <f t="shared" si="14"/>
        <v/>
      </c>
      <c r="BF21" s="70" t="str">
        <f t="shared" si="14"/>
        <v/>
      </c>
      <c r="BG21" s="70" t="str">
        <f t="shared" si="14"/>
        <v/>
      </c>
      <c r="BH21" s="70" t="str">
        <f t="shared" si="15"/>
        <v/>
      </c>
      <c r="BI21" s="70" t="str">
        <f t="shared" si="15"/>
        <v/>
      </c>
      <c r="BJ21" s="70" t="str">
        <f t="shared" si="15"/>
        <v/>
      </c>
      <c r="BK21" s="70" t="str">
        <f t="shared" si="15"/>
        <v/>
      </c>
      <c r="BL21" s="32"/>
      <c r="BM21" s="32">
        <f>SUM(L21:BK21)</f>
        <v>2</v>
      </c>
      <c r="BN21" s="32"/>
      <c r="BO21" s="33">
        <f>BM21*B$10</f>
        <v>80</v>
      </c>
      <c r="BP21" s="34"/>
      <c r="BQ21" s="34">
        <v>57</v>
      </c>
      <c r="BR21" s="35"/>
      <c r="BS21" s="50">
        <f>BO21*BQ21</f>
        <v>4560</v>
      </c>
    </row>
    <row r="22" spans="1:71" ht="15" customHeight="1">
      <c r="E22" s="176" t="s">
        <v>247</v>
      </c>
      <c r="F22" s="178" t="s">
        <v>236</v>
      </c>
      <c r="G22" s="28" t="s">
        <v>130</v>
      </c>
      <c r="H22" s="24">
        <v>0</v>
      </c>
      <c r="I22" s="28">
        <f t="shared" si="11"/>
        <v>0</v>
      </c>
      <c r="J22" s="24">
        <v>1</v>
      </c>
      <c r="K22" s="24">
        <v>1</v>
      </c>
      <c r="L22" s="70" t="str">
        <f t="shared" si="5"/>
        <v/>
      </c>
      <c r="M22" s="70" t="str">
        <f t="shared" si="5"/>
        <v/>
      </c>
      <c r="N22" s="70" t="str">
        <f t="shared" si="5"/>
        <v/>
      </c>
      <c r="O22" s="70" t="str">
        <f t="shared" si="5"/>
        <v/>
      </c>
      <c r="P22" s="70" t="str">
        <f t="shared" si="5"/>
        <v/>
      </c>
      <c r="Q22" s="70" t="str">
        <f t="shared" si="5"/>
        <v/>
      </c>
      <c r="R22" s="70" t="str">
        <f t="shared" si="5"/>
        <v/>
      </c>
      <c r="S22" s="70" t="str">
        <f t="shared" si="5"/>
        <v/>
      </c>
      <c r="T22" s="70" t="str">
        <f t="shared" si="5"/>
        <v/>
      </c>
      <c r="U22" s="70" t="str">
        <f t="shared" si="5"/>
        <v/>
      </c>
      <c r="V22" s="70" t="str">
        <f t="shared" si="5"/>
        <v/>
      </c>
      <c r="W22" s="70" t="str">
        <f t="shared" si="5"/>
        <v/>
      </c>
      <c r="X22" s="70" t="str">
        <f t="shared" si="5"/>
        <v/>
      </c>
      <c r="Y22" s="70" t="str">
        <f t="shared" si="5"/>
        <v/>
      </c>
      <c r="Z22" s="70" t="str">
        <f t="shared" si="5"/>
        <v/>
      </c>
      <c r="AA22" s="70" t="str">
        <f t="shared" si="5"/>
        <v/>
      </c>
      <c r="AB22" s="70" t="str">
        <f t="shared" si="13"/>
        <v/>
      </c>
      <c r="AC22" s="70" t="str">
        <f t="shared" si="13"/>
        <v/>
      </c>
      <c r="AD22" s="70" t="str">
        <f t="shared" si="13"/>
        <v/>
      </c>
      <c r="AE22" s="70" t="str">
        <f t="shared" si="13"/>
        <v/>
      </c>
      <c r="AF22" s="70" t="str">
        <f t="shared" si="13"/>
        <v/>
      </c>
      <c r="AG22" s="70" t="str">
        <f t="shared" si="13"/>
        <v/>
      </c>
      <c r="AH22" s="70" t="str">
        <f t="shared" si="13"/>
        <v/>
      </c>
      <c r="AI22" s="70" t="str">
        <f t="shared" si="13"/>
        <v/>
      </c>
      <c r="AJ22" s="70" t="str">
        <f t="shared" si="13"/>
        <v/>
      </c>
      <c r="AK22" s="70" t="str">
        <f t="shared" si="13"/>
        <v/>
      </c>
      <c r="AL22" s="70" t="str">
        <f t="shared" si="13"/>
        <v/>
      </c>
      <c r="AM22" s="70" t="str">
        <f t="shared" si="13"/>
        <v/>
      </c>
      <c r="AN22" s="70" t="str">
        <f t="shared" si="13"/>
        <v/>
      </c>
      <c r="AO22" s="70" t="str">
        <f t="shared" si="13"/>
        <v/>
      </c>
      <c r="AP22" s="70" t="str">
        <f t="shared" si="13"/>
        <v/>
      </c>
      <c r="AQ22" s="70" t="str">
        <f t="shared" si="13"/>
        <v/>
      </c>
      <c r="AR22" s="70" t="str">
        <f t="shared" si="14"/>
        <v/>
      </c>
      <c r="AS22" s="70" t="str">
        <f t="shared" si="14"/>
        <v/>
      </c>
      <c r="AT22" s="70" t="str">
        <f t="shared" si="14"/>
        <v/>
      </c>
      <c r="AU22" s="70" t="str">
        <f t="shared" si="14"/>
        <v/>
      </c>
      <c r="AV22" s="70" t="str">
        <f t="shared" si="14"/>
        <v/>
      </c>
      <c r="AW22" s="70" t="str">
        <f t="shared" si="14"/>
        <v/>
      </c>
      <c r="AX22" s="70" t="str">
        <f t="shared" si="14"/>
        <v/>
      </c>
      <c r="AY22" s="70" t="str">
        <f t="shared" si="14"/>
        <v/>
      </c>
      <c r="AZ22" s="70" t="str">
        <f t="shared" si="14"/>
        <v/>
      </c>
      <c r="BA22" s="70" t="str">
        <f t="shared" si="14"/>
        <v/>
      </c>
      <c r="BB22" s="70" t="str">
        <f t="shared" si="14"/>
        <v/>
      </c>
      <c r="BC22" s="70" t="str">
        <f t="shared" si="14"/>
        <v/>
      </c>
      <c r="BD22" s="70" t="str">
        <f t="shared" si="14"/>
        <v/>
      </c>
      <c r="BE22" s="70" t="str">
        <f t="shared" si="14"/>
        <v/>
      </c>
      <c r="BF22" s="70" t="str">
        <f t="shared" si="14"/>
        <v/>
      </c>
      <c r="BG22" s="70" t="str">
        <f t="shared" si="14"/>
        <v/>
      </c>
      <c r="BH22" s="70" t="str">
        <f t="shared" si="15"/>
        <v/>
      </c>
      <c r="BI22" s="70" t="str">
        <f t="shared" si="15"/>
        <v/>
      </c>
      <c r="BJ22" s="70" t="str">
        <f t="shared" si="15"/>
        <v/>
      </c>
      <c r="BK22" s="70" t="str">
        <f t="shared" si="15"/>
        <v/>
      </c>
      <c r="BL22" s="29">
        <f>SUM(L22:BK22)</f>
        <v>0</v>
      </c>
      <c r="BM22" s="29"/>
      <c r="BN22" s="29">
        <f>BL22*B$10</f>
        <v>0</v>
      </c>
      <c r="BO22" s="29"/>
      <c r="BP22" s="30">
        <v>80</v>
      </c>
      <c r="BQ22" s="30"/>
      <c r="BR22" s="31">
        <f>BN22*BP22</f>
        <v>0</v>
      </c>
      <c r="BS22" s="31"/>
    </row>
    <row r="23" spans="1:71" ht="15" customHeight="1">
      <c r="E23" s="177"/>
      <c r="F23" s="179"/>
      <c r="G23" s="24" t="s">
        <v>131</v>
      </c>
      <c r="H23" s="77">
        <f>IF(B5=2,0,(B5-1)/B5)</f>
        <v>0</v>
      </c>
      <c r="I23" s="28">
        <f t="shared" si="11"/>
        <v>0</v>
      </c>
      <c r="J23" s="24">
        <v>1</v>
      </c>
      <c r="K23" s="24">
        <v>1</v>
      </c>
      <c r="L23" s="70" t="str">
        <f t="shared" ref="L23:AA33" si="16">IF(AND(L$3&gt;=$J23,L$3&lt;=($J23+$I23-1)),$K23,"")</f>
        <v/>
      </c>
      <c r="M23" s="70" t="str">
        <f t="shared" si="16"/>
        <v/>
      </c>
      <c r="N23" s="70" t="str">
        <f t="shared" si="16"/>
        <v/>
      </c>
      <c r="O23" s="70" t="str">
        <f t="shared" si="16"/>
        <v/>
      </c>
      <c r="P23" s="70" t="str">
        <f t="shared" si="16"/>
        <v/>
      </c>
      <c r="Q23" s="70" t="str">
        <f t="shared" si="16"/>
        <v/>
      </c>
      <c r="R23" s="70" t="str">
        <f t="shared" si="16"/>
        <v/>
      </c>
      <c r="S23" s="70" t="str">
        <f t="shared" si="16"/>
        <v/>
      </c>
      <c r="T23" s="70" t="str">
        <f t="shared" si="16"/>
        <v/>
      </c>
      <c r="U23" s="70" t="str">
        <f t="shared" si="16"/>
        <v/>
      </c>
      <c r="V23" s="70" t="str">
        <f t="shared" si="16"/>
        <v/>
      </c>
      <c r="W23" s="70" t="str">
        <f t="shared" si="16"/>
        <v/>
      </c>
      <c r="X23" s="70" t="str">
        <f t="shared" si="16"/>
        <v/>
      </c>
      <c r="Y23" s="70" t="str">
        <f t="shared" si="16"/>
        <v/>
      </c>
      <c r="Z23" s="70" t="str">
        <f t="shared" si="16"/>
        <v/>
      </c>
      <c r="AA23" s="70" t="str">
        <f t="shared" si="16"/>
        <v/>
      </c>
      <c r="AB23" s="70" t="str">
        <f t="shared" si="13"/>
        <v/>
      </c>
      <c r="AC23" s="70" t="str">
        <f t="shared" si="13"/>
        <v/>
      </c>
      <c r="AD23" s="70" t="str">
        <f t="shared" si="13"/>
        <v/>
      </c>
      <c r="AE23" s="70" t="str">
        <f t="shared" si="13"/>
        <v/>
      </c>
      <c r="AF23" s="70" t="str">
        <f t="shared" si="13"/>
        <v/>
      </c>
      <c r="AG23" s="70" t="str">
        <f t="shared" si="13"/>
        <v/>
      </c>
      <c r="AH23" s="70" t="str">
        <f t="shared" si="13"/>
        <v/>
      </c>
      <c r="AI23" s="70" t="str">
        <f t="shared" si="13"/>
        <v/>
      </c>
      <c r="AJ23" s="70" t="str">
        <f t="shared" si="13"/>
        <v/>
      </c>
      <c r="AK23" s="70" t="str">
        <f t="shared" si="13"/>
        <v/>
      </c>
      <c r="AL23" s="70" t="str">
        <f t="shared" si="13"/>
        <v/>
      </c>
      <c r="AM23" s="70" t="str">
        <f t="shared" si="13"/>
        <v/>
      </c>
      <c r="AN23" s="70" t="str">
        <f t="shared" si="13"/>
        <v/>
      </c>
      <c r="AO23" s="70" t="str">
        <f t="shared" si="13"/>
        <v/>
      </c>
      <c r="AP23" s="70" t="str">
        <f t="shared" si="13"/>
        <v/>
      </c>
      <c r="AQ23" s="70" t="str">
        <f t="shared" si="13"/>
        <v/>
      </c>
      <c r="AR23" s="70" t="str">
        <f t="shared" si="14"/>
        <v/>
      </c>
      <c r="AS23" s="70" t="str">
        <f t="shared" si="14"/>
        <v/>
      </c>
      <c r="AT23" s="70" t="str">
        <f t="shared" si="14"/>
        <v/>
      </c>
      <c r="AU23" s="70" t="str">
        <f t="shared" si="14"/>
        <v/>
      </c>
      <c r="AV23" s="70" t="str">
        <f t="shared" si="14"/>
        <v/>
      </c>
      <c r="AW23" s="70" t="str">
        <f t="shared" si="14"/>
        <v/>
      </c>
      <c r="AX23" s="70" t="str">
        <f t="shared" si="14"/>
        <v/>
      </c>
      <c r="AY23" s="70" t="str">
        <f t="shared" si="14"/>
        <v/>
      </c>
      <c r="AZ23" s="70" t="str">
        <f t="shared" si="14"/>
        <v/>
      </c>
      <c r="BA23" s="70" t="str">
        <f t="shared" si="14"/>
        <v/>
      </c>
      <c r="BB23" s="70" t="str">
        <f t="shared" si="14"/>
        <v/>
      </c>
      <c r="BC23" s="70" t="str">
        <f t="shared" si="14"/>
        <v/>
      </c>
      <c r="BD23" s="70" t="str">
        <f t="shared" si="14"/>
        <v/>
      </c>
      <c r="BE23" s="70" t="str">
        <f t="shared" si="14"/>
        <v/>
      </c>
      <c r="BF23" s="70" t="str">
        <f t="shared" si="14"/>
        <v/>
      </c>
      <c r="BG23" s="70" t="str">
        <f t="shared" si="14"/>
        <v/>
      </c>
      <c r="BH23" s="70" t="str">
        <f t="shared" si="15"/>
        <v/>
      </c>
      <c r="BI23" s="70" t="str">
        <f t="shared" si="15"/>
        <v/>
      </c>
      <c r="BJ23" s="70" t="str">
        <f t="shared" si="15"/>
        <v/>
      </c>
      <c r="BK23" s="70" t="str">
        <f t="shared" si="15"/>
        <v/>
      </c>
      <c r="BL23" s="32"/>
      <c r="BM23" s="32">
        <f>SUM(L23:BK23)</f>
        <v>0</v>
      </c>
      <c r="BN23" s="32"/>
      <c r="BO23" s="33">
        <f>BM23*B$10</f>
        <v>0</v>
      </c>
      <c r="BP23" s="34"/>
      <c r="BQ23" s="34">
        <v>25</v>
      </c>
      <c r="BR23" s="35"/>
      <c r="BS23" s="50">
        <f>BO23*BQ23</f>
        <v>0</v>
      </c>
    </row>
    <row r="24" spans="1:71" ht="15" customHeight="1">
      <c r="E24" s="176" t="s">
        <v>248</v>
      </c>
      <c r="F24" s="178" t="s">
        <v>236</v>
      </c>
      <c r="G24" s="28" t="s">
        <v>130</v>
      </c>
      <c r="H24" s="24">
        <v>0</v>
      </c>
      <c r="I24" s="28">
        <f t="shared" si="11"/>
        <v>0</v>
      </c>
      <c r="J24" s="24">
        <v>1</v>
      </c>
      <c r="K24" s="24">
        <v>1</v>
      </c>
      <c r="L24" s="70" t="str">
        <f t="shared" si="16"/>
        <v/>
      </c>
      <c r="M24" s="70" t="str">
        <f t="shared" si="16"/>
        <v/>
      </c>
      <c r="N24" s="70" t="str">
        <f t="shared" si="16"/>
        <v/>
      </c>
      <c r="O24" s="70" t="str">
        <f t="shared" si="16"/>
        <v/>
      </c>
      <c r="P24" s="70" t="str">
        <f t="shared" si="16"/>
        <v/>
      </c>
      <c r="Q24" s="70" t="str">
        <f t="shared" si="16"/>
        <v/>
      </c>
      <c r="R24" s="70" t="str">
        <f t="shared" si="16"/>
        <v/>
      </c>
      <c r="S24" s="70" t="str">
        <f t="shared" si="16"/>
        <v/>
      </c>
      <c r="T24" s="70" t="str">
        <f t="shared" si="16"/>
        <v/>
      </c>
      <c r="U24" s="70" t="str">
        <f t="shared" si="16"/>
        <v/>
      </c>
      <c r="V24" s="70" t="str">
        <f t="shared" si="16"/>
        <v/>
      </c>
      <c r="W24" s="70" t="str">
        <f t="shared" si="16"/>
        <v/>
      </c>
      <c r="X24" s="70" t="str">
        <f t="shared" si="16"/>
        <v/>
      </c>
      <c r="Y24" s="70" t="str">
        <f t="shared" si="16"/>
        <v/>
      </c>
      <c r="Z24" s="70" t="str">
        <f t="shared" si="16"/>
        <v/>
      </c>
      <c r="AA24" s="70" t="str">
        <f t="shared" si="16"/>
        <v/>
      </c>
      <c r="AB24" s="70" t="str">
        <f t="shared" si="13"/>
        <v/>
      </c>
      <c r="AC24" s="70" t="str">
        <f t="shared" si="13"/>
        <v/>
      </c>
      <c r="AD24" s="70" t="str">
        <f t="shared" si="13"/>
        <v/>
      </c>
      <c r="AE24" s="70" t="str">
        <f t="shared" si="13"/>
        <v/>
      </c>
      <c r="AF24" s="70" t="str">
        <f t="shared" si="13"/>
        <v/>
      </c>
      <c r="AG24" s="70" t="str">
        <f t="shared" si="13"/>
        <v/>
      </c>
      <c r="AH24" s="70" t="str">
        <f t="shared" si="13"/>
        <v/>
      </c>
      <c r="AI24" s="70" t="str">
        <f t="shared" si="13"/>
        <v/>
      </c>
      <c r="AJ24" s="70" t="str">
        <f t="shared" si="13"/>
        <v/>
      </c>
      <c r="AK24" s="70" t="str">
        <f t="shared" si="13"/>
        <v/>
      </c>
      <c r="AL24" s="70" t="str">
        <f t="shared" si="13"/>
        <v/>
      </c>
      <c r="AM24" s="70" t="str">
        <f t="shared" si="13"/>
        <v/>
      </c>
      <c r="AN24" s="70" t="str">
        <f t="shared" si="13"/>
        <v/>
      </c>
      <c r="AO24" s="70" t="str">
        <f t="shared" si="13"/>
        <v/>
      </c>
      <c r="AP24" s="70" t="str">
        <f t="shared" si="13"/>
        <v/>
      </c>
      <c r="AQ24" s="70" t="str">
        <f t="shared" si="13"/>
        <v/>
      </c>
      <c r="AR24" s="70" t="str">
        <f t="shared" si="14"/>
        <v/>
      </c>
      <c r="AS24" s="70" t="str">
        <f t="shared" si="14"/>
        <v/>
      </c>
      <c r="AT24" s="70" t="str">
        <f t="shared" si="14"/>
        <v/>
      </c>
      <c r="AU24" s="70" t="str">
        <f t="shared" si="14"/>
        <v/>
      </c>
      <c r="AV24" s="70" t="str">
        <f t="shared" si="14"/>
        <v/>
      </c>
      <c r="AW24" s="70" t="str">
        <f t="shared" si="14"/>
        <v/>
      </c>
      <c r="AX24" s="70" t="str">
        <f t="shared" si="14"/>
        <v/>
      </c>
      <c r="AY24" s="70" t="str">
        <f t="shared" si="14"/>
        <v/>
      </c>
      <c r="AZ24" s="70" t="str">
        <f t="shared" si="14"/>
        <v/>
      </c>
      <c r="BA24" s="70" t="str">
        <f t="shared" si="14"/>
        <v/>
      </c>
      <c r="BB24" s="70" t="str">
        <f t="shared" si="14"/>
        <v/>
      </c>
      <c r="BC24" s="70" t="str">
        <f t="shared" si="14"/>
        <v/>
      </c>
      <c r="BD24" s="70" t="str">
        <f t="shared" si="14"/>
        <v/>
      </c>
      <c r="BE24" s="70" t="str">
        <f t="shared" si="14"/>
        <v/>
      </c>
      <c r="BF24" s="70" t="str">
        <f t="shared" si="14"/>
        <v/>
      </c>
      <c r="BG24" s="70" t="str">
        <f t="shared" si="14"/>
        <v/>
      </c>
      <c r="BH24" s="70" t="str">
        <f t="shared" si="15"/>
        <v/>
      </c>
      <c r="BI24" s="70" t="str">
        <f t="shared" si="15"/>
        <v/>
      </c>
      <c r="BJ24" s="70" t="str">
        <f t="shared" si="15"/>
        <v/>
      </c>
      <c r="BK24" s="70" t="str">
        <f t="shared" si="15"/>
        <v/>
      </c>
      <c r="BL24" s="29">
        <f>SUM(L24:BK24)</f>
        <v>0</v>
      </c>
      <c r="BM24" s="29"/>
      <c r="BN24" s="29">
        <f>BL24*B$10</f>
        <v>0</v>
      </c>
      <c r="BO24" s="29"/>
      <c r="BP24" s="30">
        <v>80</v>
      </c>
      <c r="BQ24" s="30"/>
      <c r="BR24" s="31">
        <f>BN24*BP24</f>
        <v>0</v>
      </c>
      <c r="BS24" s="31"/>
    </row>
    <row r="25" spans="1:71" ht="15" customHeight="1">
      <c r="E25" s="177"/>
      <c r="F25" s="179"/>
      <c r="G25" s="24" t="s">
        <v>131</v>
      </c>
      <c r="H25" s="77">
        <f>IF(C14=1,IF(C17&gt;=3,(B5-1)/B5,0),0)</f>
        <v>0</v>
      </c>
      <c r="I25" s="28">
        <f t="shared" si="11"/>
        <v>0</v>
      </c>
      <c r="J25" s="24">
        <v>1</v>
      </c>
      <c r="K25" s="24">
        <v>1</v>
      </c>
      <c r="L25" s="70" t="str">
        <f t="shared" si="16"/>
        <v/>
      </c>
      <c r="M25" s="70" t="str">
        <f t="shared" si="16"/>
        <v/>
      </c>
      <c r="N25" s="70" t="str">
        <f t="shared" si="16"/>
        <v/>
      </c>
      <c r="O25" s="70" t="str">
        <f t="shared" si="16"/>
        <v/>
      </c>
      <c r="P25" s="70" t="str">
        <f t="shared" si="16"/>
        <v/>
      </c>
      <c r="Q25" s="70" t="str">
        <f t="shared" si="16"/>
        <v/>
      </c>
      <c r="R25" s="70" t="str">
        <f t="shared" si="16"/>
        <v/>
      </c>
      <c r="S25" s="70" t="str">
        <f t="shared" si="16"/>
        <v/>
      </c>
      <c r="T25" s="70" t="str">
        <f t="shared" si="16"/>
        <v/>
      </c>
      <c r="U25" s="70" t="str">
        <f t="shared" si="16"/>
        <v/>
      </c>
      <c r="V25" s="70" t="str">
        <f t="shared" si="16"/>
        <v/>
      </c>
      <c r="W25" s="70" t="str">
        <f t="shared" si="16"/>
        <v/>
      </c>
      <c r="X25" s="70" t="str">
        <f t="shared" si="16"/>
        <v/>
      </c>
      <c r="Y25" s="70" t="str">
        <f t="shared" si="16"/>
        <v/>
      </c>
      <c r="Z25" s="70" t="str">
        <f t="shared" si="16"/>
        <v/>
      </c>
      <c r="AA25" s="70" t="str">
        <f t="shared" si="16"/>
        <v/>
      </c>
      <c r="AB25" s="70" t="str">
        <f t="shared" si="13"/>
        <v/>
      </c>
      <c r="AC25" s="70" t="str">
        <f t="shared" si="13"/>
        <v/>
      </c>
      <c r="AD25" s="70" t="str">
        <f t="shared" si="13"/>
        <v/>
      </c>
      <c r="AE25" s="70" t="str">
        <f t="shared" si="13"/>
        <v/>
      </c>
      <c r="AF25" s="70" t="str">
        <f t="shared" si="13"/>
        <v/>
      </c>
      <c r="AG25" s="70" t="str">
        <f t="shared" si="13"/>
        <v/>
      </c>
      <c r="AH25" s="70" t="str">
        <f t="shared" si="13"/>
        <v/>
      </c>
      <c r="AI25" s="70" t="str">
        <f t="shared" si="13"/>
        <v/>
      </c>
      <c r="AJ25" s="70" t="str">
        <f t="shared" si="13"/>
        <v/>
      </c>
      <c r="AK25" s="70" t="str">
        <f t="shared" si="13"/>
        <v/>
      </c>
      <c r="AL25" s="70" t="str">
        <f t="shared" si="13"/>
        <v/>
      </c>
      <c r="AM25" s="70" t="str">
        <f t="shared" si="13"/>
        <v/>
      </c>
      <c r="AN25" s="70" t="str">
        <f t="shared" si="13"/>
        <v/>
      </c>
      <c r="AO25" s="70" t="str">
        <f t="shared" si="13"/>
        <v/>
      </c>
      <c r="AP25" s="70" t="str">
        <f t="shared" si="13"/>
        <v/>
      </c>
      <c r="AQ25" s="70" t="str">
        <f t="shared" ref="AQ25:BF33" si="17">IF(AND(AQ$3&gt;=$J25,AQ$3&lt;=($J25+$I25-1)),$K25,"")</f>
        <v/>
      </c>
      <c r="AR25" s="70" t="str">
        <f t="shared" si="17"/>
        <v/>
      </c>
      <c r="AS25" s="70" t="str">
        <f t="shared" si="17"/>
        <v/>
      </c>
      <c r="AT25" s="70" t="str">
        <f t="shared" si="17"/>
        <v/>
      </c>
      <c r="AU25" s="70" t="str">
        <f t="shared" si="17"/>
        <v/>
      </c>
      <c r="AV25" s="70" t="str">
        <f t="shared" si="17"/>
        <v/>
      </c>
      <c r="AW25" s="70" t="str">
        <f t="shared" si="17"/>
        <v/>
      </c>
      <c r="AX25" s="70" t="str">
        <f t="shared" si="17"/>
        <v/>
      </c>
      <c r="AY25" s="70" t="str">
        <f t="shared" si="17"/>
        <v/>
      </c>
      <c r="AZ25" s="70" t="str">
        <f t="shared" si="17"/>
        <v/>
      </c>
      <c r="BA25" s="70" t="str">
        <f t="shared" si="17"/>
        <v/>
      </c>
      <c r="BB25" s="70" t="str">
        <f t="shared" si="17"/>
        <v/>
      </c>
      <c r="BC25" s="70" t="str">
        <f t="shared" si="17"/>
        <v/>
      </c>
      <c r="BD25" s="70" t="str">
        <f t="shared" si="17"/>
        <v/>
      </c>
      <c r="BE25" s="70" t="str">
        <f t="shared" si="17"/>
        <v/>
      </c>
      <c r="BF25" s="70" t="str">
        <f t="shared" si="17"/>
        <v/>
      </c>
      <c r="BG25" s="70" t="str">
        <f t="shared" si="14"/>
        <v/>
      </c>
      <c r="BH25" s="70" t="str">
        <f t="shared" si="15"/>
        <v/>
      </c>
      <c r="BI25" s="70" t="str">
        <f t="shared" si="15"/>
        <v/>
      </c>
      <c r="BJ25" s="70" t="str">
        <f t="shared" si="15"/>
        <v/>
      </c>
      <c r="BK25" s="70" t="str">
        <f t="shared" si="15"/>
        <v/>
      </c>
      <c r="BL25" s="32"/>
      <c r="BM25" s="32">
        <f>SUM(L25:BK25)</f>
        <v>0</v>
      </c>
      <c r="BN25" s="32"/>
      <c r="BO25" s="33">
        <f>BM25*B$10</f>
        <v>0</v>
      </c>
      <c r="BP25" s="34"/>
      <c r="BQ25" s="34">
        <v>25</v>
      </c>
      <c r="BR25" s="35"/>
      <c r="BS25" s="50">
        <f>BO25*BQ25</f>
        <v>0</v>
      </c>
    </row>
    <row r="26" spans="1:71" ht="15">
      <c r="E26" s="176" t="s">
        <v>249</v>
      </c>
      <c r="F26" s="178" t="s">
        <v>231</v>
      </c>
      <c r="G26" s="28" t="s">
        <v>130</v>
      </c>
      <c r="H26" s="24">
        <v>0</v>
      </c>
      <c r="I26" s="28">
        <f t="shared" si="11"/>
        <v>0</v>
      </c>
      <c r="J26" s="24">
        <v>1</v>
      </c>
      <c r="K26" s="24">
        <v>1</v>
      </c>
      <c r="L26" s="70" t="str">
        <f t="shared" si="16"/>
        <v/>
      </c>
      <c r="M26" s="70" t="str">
        <f t="shared" si="16"/>
        <v/>
      </c>
      <c r="N26" s="70" t="str">
        <f t="shared" si="16"/>
        <v/>
      </c>
      <c r="O26" s="70" t="str">
        <f t="shared" si="16"/>
        <v/>
      </c>
      <c r="P26" s="70" t="str">
        <f t="shared" si="16"/>
        <v/>
      </c>
      <c r="Q26" s="70" t="str">
        <f t="shared" si="16"/>
        <v/>
      </c>
      <c r="R26" s="70" t="str">
        <f t="shared" si="16"/>
        <v/>
      </c>
      <c r="S26" s="70" t="str">
        <f t="shared" si="16"/>
        <v/>
      </c>
      <c r="T26" s="70" t="str">
        <f t="shared" si="16"/>
        <v/>
      </c>
      <c r="U26" s="70" t="str">
        <f t="shared" si="16"/>
        <v/>
      </c>
      <c r="V26" s="70" t="str">
        <f t="shared" si="16"/>
        <v/>
      </c>
      <c r="W26" s="70" t="str">
        <f t="shared" si="16"/>
        <v/>
      </c>
      <c r="X26" s="70" t="str">
        <f t="shared" si="16"/>
        <v/>
      </c>
      <c r="Y26" s="70" t="str">
        <f t="shared" si="16"/>
        <v/>
      </c>
      <c r="Z26" s="70" t="str">
        <f t="shared" si="16"/>
        <v/>
      </c>
      <c r="AA26" s="70" t="str">
        <f t="shared" si="16"/>
        <v/>
      </c>
      <c r="AB26" s="70" t="str">
        <f t="shared" ref="AB26:AQ33" si="18">IF(AND(AB$3&gt;=$J26,AB$3&lt;=($J26+$I26-1)),$K26,"")</f>
        <v/>
      </c>
      <c r="AC26" s="70" t="str">
        <f t="shared" si="18"/>
        <v/>
      </c>
      <c r="AD26" s="70" t="str">
        <f t="shared" si="18"/>
        <v/>
      </c>
      <c r="AE26" s="70" t="str">
        <f t="shared" si="18"/>
        <v/>
      </c>
      <c r="AF26" s="70" t="str">
        <f t="shared" si="18"/>
        <v/>
      </c>
      <c r="AG26" s="70" t="str">
        <f t="shared" si="18"/>
        <v/>
      </c>
      <c r="AH26" s="70" t="str">
        <f t="shared" si="18"/>
        <v/>
      </c>
      <c r="AI26" s="70" t="str">
        <f t="shared" si="18"/>
        <v/>
      </c>
      <c r="AJ26" s="70" t="str">
        <f t="shared" si="18"/>
        <v/>
      </c>
      <c r="AK26" s="70" t="str">
        <f t="shared" si="18"/>
        <v/>
      </c>
      <c r="AL26" s="70" t="str">
        <f t="shared" si="18"/>
        <v/>
      </c>
      <c r="AM26" s="70" t="str">
        <f t="shared" si="18"/>
        <v/>
      </c>
      <c r="AN26" s="70" t="str">
        <f t="shared" si="18"/>
        <v/>
      </c>
      <c r="AO26" s="70" t="str">
        <f t="shared" si="18"/>
        <v/>
      </c>
      <c r="AP26" s="70" t="str">
        <f t="shared" si="18"/>
        <v/>
      </c>
      <c r="AQ26" s="70" t="str">
        <f t="shared" si="18"/>
        <v/>
      </c>
      <c r="AR26" s="70" t="str">
        <f t="shared" si="17"/>
        <v/>
      </c>
      <c r="AS26" s="70" t="str">
        <f t="shared" si="17"/>
        <v/>
      </c>
      <c r="AT26" s="70" t="str">
        <f t="shared" si="17"/>
        <v/>
      </c>
      <c r="AU26" s="70" t="str">
        <f t="shared" si="17"/>
        <v/>
      </c>
      <c r="AV26" s="70" t="str">
        <f t="shared" si="17"/>
        <v/>
      </c>
      <c r="AW26" s="70" t="str">
        <f t="shared" si="17"/>
        <v/>
      </c>
      <c r="AX26" s="70" t="str">
        <f t="shared" si="17"/>
        <v/>
      </c>
      <c r="AY26" s="70" t="str">
        <f t="shared" si="17"/>
        <v/>
      </c>
      <c r="AZ26" s="70" t="str">
        <f t="shared" si="17"/>
        <v/>
      </c>
      <c r="BA26" s="70" t="str">
        <f t="shared" si="17"/>
        <v/>
      </c>
      <c r="BB26" s="70" t="str">
        <f t="shared" si="17"/>
        <v/>
      </c>
      <c r="BC26" s="70" t="str">
        <f t="shared" si="17"/>
        <v/>
      </c>
      <c r="BD26" s="70" t="str">
        <f t="shared" si="17"/>
        <v/>
      </c>
      <c r="BE26" s="70" t="str">
        <f t="shared" si="17"/>
        <v/>
      </c>
      <c r="BF26" s="70" t="str">
        <f t="shared" si="17"/>
        <v/>
      </c>
      <c r="BG26" s="70" t="str">
        <f t="shared" si="14"/>
        <v/>
      </c>
      <c r="BH26" s="70" t="str">
        <f t="shared" si="15"/>
        <v/>
      </c>
      <c r="BI26" s="70" t="str">
        <f t="shared" si="15"/>
        <v/>
      </c>
      <c r="BJ26" s="70" t="str">
        <f t="shared" si="15"/>
        <v/>
      </c>
      <c r="BK26" s="70" t="str">
        <f t="shared" si="15"/>
        <v/>
      </c>
      <c r="BL26" s="29">
        <f>SUM(L26:BK26)</f>
        <v>0</v>
      </c>
      <c r="BM26" s="29"/>
      <c r="BN26" s="29">
        <f>BL26*B$10</f>
        <v>0</v>
      </c>
      <c r="BO26" s="29"/>
      <c r="BP26" s="30">
        <v>165</v>
      </c>
      <c r="BQ26" s="30"/>
      <c r="BR26" s="31">
        <f>BN26*BP26</f>
        <v>0</v>
      </c>
      <c r="BS26" s="31"/>
    </row>
    <row r="27" spans="1:71" ht="15" customHeight="1">
      <c r="E27" s="177"/>
      <c r="F27" s="179"/>
      <c r="G27" s="24" t="s">
        <v>131</v>
      </c>
      <c r="H27" s="24">
        <v>0</v>
      </c>
      <c r="I27" s="28">
        <f t="shared" si="11"/>
        <v>0</v>
      </c>
      <c r="J27" s="24">
        <v>1</v>
      </c>
      <c r="K27" s="24">
        <v>1</v>
      </c>
      <c r="L27" s="70" t="str">
        <f t="shared" si="16"/>
        <v/>
      </c>
      <c r="M27" s="70" t="str">
        <f t="shared" si="16"/>
        <v/>
      </c>
      <c r="N27" s="70" t="str">
        <f t="shared" si="16"/>
        <v/>
      </c>
      <c r="O27" s="70" t="str">
        <f t="shared" si="16"/>
        <v/>
      </c>
      <c r="P27" s="70" t="str">
        <f t="shared" si="16"/>
        <v/>
      </c>
      <c r="Q27" s="70" t="str">
        <f t="shared" si="16"/>
        <v/>
      </c>
      <c r="R27" s="70" t="str">
        <f t="shared" si="16"/>
        <v/>
      </c>
      <c r="S27" s="70" t="str">
        <f t="shared" si="16"/>
        <v/>
      </c>
      <c r="T27" s="70" t="str">
        <f t="shared" si="16"/>
        <v/>
      </c>
      <c r="U27" s="70" t="str">
        <f t="shared" si="16"/>
        <v/>
      </c>
      <c r="V27" s="70" t="str">
        <f t="shared" si="16"/>
        <v/>
      </c>
      <c r="W27" s="70" t="str">
        <f t="shared" si="16"/>
        <v/>
      </c>
      <c r="X27" s="70" t="str">
        <f t="shared" si="16"/>
        <v/>
      </c>
      <c r="Y27" s="70" t="str">
        <f t="shared" si="16"/>
        <v/>
      </c>
      <c r="Z27" s="70" t="str">
        <f t="shared" si="16"/>
        <v/>
      </c>
      <c r="AA27" s="70" t="str">
        <f t="shared" si="16"/>
        <v/>
      </c>
      <c r="AB27" s="70" t="str">
        <f t="shared" si="18"/>
        <v/>
      </c>
      <c r="AC27" s="70" t="str">
        <f t="shared" si="18"/>
        <v/>
      </c>
      <c r="AD27" s="70" t="str">
        <f t="shared" si="18"/>
        <v/>
      </c>
      <c r="AE27" s="70" t="str">
        <f t="shared" si="18"/>
        <v/>
      </c>
      <c r="AF27" s="70" t="str">
        <f t="shared" si="18"/>
        <v/>
      </c>
      <c r="AG27" s="70" t="str">
        <f t="shared" si="18"/>
        <v/>
      </c>
      <c r="AH27" s="70" t="str">
        <f t="shared" si="18"/>
        <v/>
      </c>
      <c r="AI27" s="70" t="str">
        <f t="shared" si="18"/>
        <v/>
      </c>
      <c r="AJ27" s="70" t="str">
        <f t="shared" si="18"/>
        <v/>
      </c>
      <c r="AK27" s="70" t="str">
        <f t="shared" si="18"/>
        <v/>
      </c>
      <c r="AL27" s="70" t="str">
        <f t="shared" si="18"/>
        <v/>
      </c>
      <c r="AM27" s="70" t="str">
        <f t="shared" si="18"/>
        <v/>
      </c>
      <c r="AN27" s="70" t="str">
        <f t="shared" si="18"/>
        <v/>
      </c>
      <c r="AO27" s="70" t="str">
        <f t="shared" si="18"/>
        <v/>
      </c>
      <c r="AP27" s="70" t="str">
        <f t="shared" si="18"/>
        <v/>
      </c>
      <c r="AQ27" s="70" t="str">
        <f t="shared" si="18"/>
        <v/>
      </c>
      <c r="AR27" s="70" t="str">
        <f t="shared" si="17"/>
        <v/>
      </c>
      <c r="AS27" s="70" t="str">
        <f t="shared" si="17"/>
        <v/>
      </c>
      <c r="AT27" s="70" t="str">
        <f t="shared" si="17"/>
        <v/>
      </c>
      <c r="AU27" s="70" t="str">
        <f t="shared" si="17"/>
        <v/>
      </c>
      <c r="AV27" s="70" t="str">
        <f t="shared" si="17"/>
        <v/>
      </c>
      <c r="AW27" s="70" t="str">
        <f t="shared" si="17"/>
        <v/>
      </c>
      <c r="AX27" s="70" t="str">
        <f t="shared" si="17"/>
        <v/>
      </c>
      <c r="AY27" s="70" t="str">
        <f t="shared" si="17"/>
        <v/>
      </c>
      <c r="AZ27" s="70" t="str">
        <f t="shared" si="17"/>
        <v/>
      </c>
      <c r="BA27" s="70" t="str">
        <f t="shared" si="17"/>
        <v/>
      </c>
      <c r="BB27" s="70" t="str">
        <f t="shared" si="17"/>
        <v/>
      </c>
      <c r="BC27" s="70" t="str">
        <f t="shared" si="17"/>
        <v/>
      </c>
      <c r="BD27" s="70" t="str">
        <f t="shared" si="17"/>
        <v/>
      </c>
      <c r="BE27" s="70" t="str">
        <f t="shared" si="17"/>
        <v/>
      </c>
      <c r="BF27" s="70" t="str">
        <f t="shared" si="17"/>
        <v/>
      </c>
      <c r="BG27" s="70" t="str">
        <f t="shared" si="14"/>
        <v/>
      </c>
      <c r="BH27" s="70" t="str">
        <f t="shared" si="15"/>
        <v/>
      </c>
      <c r="BI27" s="70" t="str">
        <f t="shared" si="15"/>
        <v/>
      </c>
      <c r="BJ27" s="70" t="str">
        <f t="shared" si="15"/>
        <v/>
      </c>
      <c r="BK27" s="70" t="str">
        <f t="shared" si="15"/>
        <v/>
      </c>
      <c r="BL27" s="32"/>
      <c r="BM27" s="32">
        <f>SUM(L27:BK27)</f>
        <v>0</v>
      </c>
      <c r="BN27" s="32"/>
      <c r="BO27" s="33">
        <f>BM27*B$10</f>
        <v>0</v>
      </c>
      <c r="BP27" s="34"/>
      <c r="BQ27" s="34">
        <v>57</v>
      </c>
      <c r="BR27" s="35"/>
      <c r="BS27" s="50">
        <f>BO27*BQ27</f>
        <v>0</v>
      </c>
    </row>
    <row r="28" spans="1:71" ht="15">
      <c r="E28" s="176" t="s">
        <v>250</v>
      </c>
      <c r="F28" s="178" t="s">
        <v>251</v>
      </c>
      <c r="G28" s="28" t="s">
        <v>130</v>
      </c>
      <c r="H28" s="24">
        <v>0</v>
      </c>
      <c r="I28" s="28">
        <f t="shared" si="11"/>
        <v>0</v>
      </c>
      <c r="J28" s="24">
        <v>1</v>
      </c>
      <c r="K28" s="24">
        <v>1</v>
      </c>
      <c r="L28" s="70" t="str">
        <f t="shared" si="16"/>
        <v/>
      </c>
      <c r="M28" s="70" t="str">
        <f t="shared" si="16"/>
        <v/>
      </c>
      <c r="N28" s="70" t="str">
        <f t="shared" si="16"/>
        <v/>
      </c>
      <c r="O28" s="70" t="str">
        <f t="shared" si="16"/>
        <v/>
      </c>
      <c r="P28" s="70" t="str">
        <f t="shared" si="16"/>
        <v/>
      </c>
      <c r="Q28" s="70" t="str">
        <f t="shared" si="16"/>
        <v/>
      </c>
      <c r="R28" s="70" t="str">
        <f t="shared" si="16"/>
        <v/>
      </c>
      <c r="S28" s="70" t="str">
        <f t="shared" si="16"/>
        <v/>
      </c>
      <c r="T28" s="70" t="str">
        <f t="shared" si="16"/>
        <v/>
      </c>
      <c r="U28" s="70" t="str">
        <f t="shared" si="16"/>
        <v/>
      </c>
      <c r="V28" s="70" t="str">
        <f t="shared" si="16"/>
        <v/>
      </c>
      <c r="W28" s="70" t="str">
        <f t="shared" si="16"/>
        <v/>
      </c>
      <c r="X28" s="70" t="str">
        <f t="shared" si="16"/>
        <v/>
      </c>
      <c r="Y28" s="70" t="str">
        <f t="shared" si="16"/>
        <v/>
      </c>
      <c r="Z28" s="70" t="str">
        <f t="shared" si="16"/>
        <v/>
      </c>
      <c r="AA28" s="70" t="str">
        <f t="shared" si="16"/>
        <v/>
      </c>
      <c r="AB28" s="70" t="str">
        <f t="shared" si="18"/>
        <v/>
      </c>
      <c r="AC28" s="70" t="str">
        <f t="shared" si="18"/>
        <v/>
      </c>
      <c r="AD28" s="70" t="str">
        <f t="shared" si="18"/>
        <v/>
      </c>
      <c r="AE28" s="70" t="str">
        <f t="shared" si="18"/>
        <v/>
      </c>
      <c r="AF28" s="70" t="str">
        <f t="shared" si="18"/>
        <v/>
      </c>
      <c r="AG28" s="70" t="str">
        <f t="shared" si="18"/>
        <v/>
      </c>
      <c r="AH28" s="70" t="str">
        <f t="shared" si="18"/>
        <v/>
      </c>
      <c r="AI28" s="70" t="str">
        <f t="shared" si="18"/>
        <v/>
      </c>
      <c r="AJ28" s="70" t="str">
        <f t="shared" si="18"/>
        <v/>
      </c>
      <c r="AK28" s="70" t="str">
        <f t="shared" si="18"/>
        <v/>
      </c>
      <c r="AL28" s="70" t="str">
        <f t="shared" si="18"/>
        <v/>
      </c>
      <c r="AM28" s="70" t="str">
        <f t="shared" si="18"/>
        <v/>
      </c>
      <c r="AN28" s="70" t="str">
        <f t="shared" si="18"/>
        <v/>
      </c>
      <c r="AO28" s="70" t="str">
        <f t="shared" si="18"/>
        <v/>
      </c>
      <c r="AP28" s="70" t="str">
        <f t="shared" si="18"/>
        <v/>
      </c>
      <c r="AQ28" s="70" t="str">
        <f t="shared" si="18"/>
        <v/>
      </c>
      <c r="AR28" s="70" t="str">
        <f t="shared" si="17"/>
        <v/>
      </c>
      <c r="AS28" s="70" t="str">
        <f t="shared" si="17"/>
        <v/>
      </c>
      <c r="AT28" s="70" t="str">
        <f t="shared" si="17"/>
        <v/>
      </c>
      <c r="AU28" s="70" t="str">
        <f t="shared" si="17"/>
        <v/>
      </c>
      <c r="AV28" s="70" t="str">
        <f t="shared" si="17"/>
        <v/>
      </c>
      <c r="AW28" s="70" t="str">
        <f t="shared" si="17"/>
        <v/>
      </c>
      <c r="AX28" s="70" t="str">
        <f t="shared" si="17"/>
        <v/>
      </c>
      <c r="AY28" s="70" t="str">
        <f t="shared" si="17"/>
        <v/>
      </c>
      <c r="AZ28" s="70" t="str">
        <f t="shared" si="17"/>
        <v/>
      </c>
      <c r="BA28" s="70" t="str">
        <f t="shared" si="17"/>
        <v/>
      </c>
      <c r="BB28" s="70" t="str">
        <f t="shared" si="17"/>
        <v/>
      </c>
      <c r="BC28" s="70" t="str">
        <f t="shared" si="17"/>
        <v/>
      </c>
      <c r="BD28" s="70" t="str">
        <f t="shared" si="17"/>
        <v/>
      </c>
      <c r="BE28" s="70" t="str">
        <f t="shared" si="17"/>
        <v/>
      </c>
      <c r="BF28" s="70" t="str">
        <f t="shared" si="17"/>
        <v/>
      </c>
      <c r="BG28" s="70" t="str">
        <f t="shared" si="14"/>
        <v/>
      </c>
      <c r="BH28" s="70" t="str">
        <f t="shared" si="15"/>
        <v/>
      </c>
      <c r="BI28" s="70" t="str">
        <f t="shared" si="15"/>
        <v/>
      </c>
      <c r="BJ28" s="70" t="str">
        <f t="shared" si="15"/>
        <v/>
      </c>
      <c r="BK28" s="70" t="str">
        <f t="shared" si="15"/>
        <v/>
      </c>
      <c r="BL28" s="29">
        <f>SUM(L28:BK28)</f>
        <v>0</v>
      </c>
      <c r="BM28" s="29"/>
      <c r="BN28" s="29">
        <f>BL28*B$10</f>
        <v>0</v>
      </c>
      <c r="BO28" s="29"/>
      <c r="BP28" s="30">
        <v>191</v>
      </c>
      <c r="BQ28" s="30"/>
      <c r="BR28" s="31">
        <f>BN28*BP28</f>
        <v>0</v>
      </c>
      <c r="BS28" s="31"/>
    </row>
    <row r="29" spans="1:71" ht="15" customHeight="1">
      <c r="E29" s="177"/>
      <c r="F29" s="179"/>
      <c r="G29" s="24" t="s">
        <v>131</v>
      </c>
      <c r="H29" s="24">
        <v>0</v>
      </c>
      <c r="I29" s="28">
        <f t="shared" si="11"/>
        <v>0</v>
      </c>
      <c r="J29" s="24">
        <v>1</v>
      </c>
      <c r="K29" s="24">
        <v>1</v>
      </c>
      <c r="L29" s="70" t="str">
        <f t="shared" si="16"/>
        <v/>
      </c>
      <c r="M29" s="70" t="str">
        <f t="shared" si="16"/>
        <v/>
      </c>
      <c r="N29" s="70" t="str">
        <f t="shared" si="16"/>
        <v/>
      </c>
      <c r="O29" s="70" t="str">
        <f t="shared" si="16"/>
        <v/>
      </c>
      <c r="P29" s="70" t="str">
        <f t="shared" si="16"/>
        <v/>
      </c>
      <c r="Q29" s="70" t="str">
        <f t="shared" si="16"/>
        <v/>
      </c>
      <c r="R29" s="70" t="str">
        <f t="shared" si="16"/>
        <v/>
      </c>
      <c r="S29" s="70" t="str">
        <f t="shared" si="16"/>
        <v/>
      </c>
      <c r="T29" s="70" t="str">
        <f t="shared" si="16"/>
        <v/>
      </c>
      <c r="U29" s="70" t="str">
        <f t="shared" si="16"/>
        <v/>
      </c>
      <c r="V29" s="70" t="str">
        <f t="shared" si="16"/>
        <v/>
      </c>
      <c r="W29" s="70" t="str">
        <f t="shared" si="16"/>
        <v/>
      </c>
      <c r="X29" s="70" t="str">
        <f t="shared" si="16"/>
        <v/>
      </c>
      <c r="Y29" s="70" t="str">
        <f t="shared" si="16"/>
        <v/>
      </c>
      <c r="Z29" s="70" t="str">
        <f t="shared" si="16"/>
        <v/>
      </c>
      <c r="AA29" s="70" t="str">
        <f t="shared" si="16"/>
        <v/>
      </c>
      <c r="AB29" s="70" t="str">
        <f t="shared" si="18"/>
        <v/>
      </c>
      <c r="AC29" s="70" t="str">
        <f t="shared" si="18"/>
        <v/>
      </c>
      <c r="AD29" s="70" t="str">
        <f t="shared" si="18"/>
        <v/>
      </c>
      <c r="AE29" s="70" t="str">
        <f t="shared" si="18"/>
        <v/>
      </c>
      <c r="AF29" s="70" t="str">
        <f t="shared" si="18"/>
        <v/>
      </c>
      <c r="AG29" s="70" t="str">
        <f t="shared" si="18"/>
        <v/>
      </c>
      <c r="AH29" s="70" t="str">
        <f t="shared" si="18"/>
        <v/>
      </c>
      <c r="AI29" s="70" t="str">
        <f t="shared" si="18"/>
        <v/>
      </c>
      <c r="AJ29" s="70" t="str">
        <f t="shared" si="18"/>
        <v/>
      </c>
      <c r="AK29" s="70" t="str">
        <f t="shared" si="18"/>
        <v/>
      </c>
      <c r="AL29" s="70" t="str">
        <f t="shared" si="18"/>
        <v/>
      </c>
      <c r="AM29" s="70" t="str">
        <f t="shared" si="18"/>
        <v/>
      </c>
      <c r="AN29" s="70" t="str">
        <f t="shared" si="18"/>
        <v/>
      </c>
      <c r="AO29" s="70" t="str">
        <f t="shared" si="18"/>
        <v/>
      </c>
      <c r="AP29" s="70" t="str">
        <f t="shared" si="18"/>
        <v/>
      </c>
      <c r="AQ29" s="70" t="str">
        <f t="shared" si="18"/>
        <v/>
      </c>
      <c r="AR29" s="70" t="str">
        <f t="shared" si="17"/>
        <v/>
      </c>
      <c r="AS29" s="70" t="str">
        <f t="shared" si="17"/>
        <v/>
      </c>
      <c r="AT29" s="70" t="str">
        <f t="shared" si="17"/>
        <v/>
      </c>
      <c r="AU29" s="70" t="str">
        <f t="shared" si="17"/>
        <v/>
      </c>
      <c r="AV29" s="70" t="str">
        <f t="shared" si="17"/>
        <v/>
      </c>
      <c r="AW29" s="70" t="str">
        <f t="shared" si="17"/>
        <v/>
      </c>
      <c r="AX29" s="70" t="str">
        <f t="shared" si="17"/>
        <v/>
      </c>
      <c r="AY29" s="70" t="str">
        <f t="shared" si="17"/>
        <v/>
      </c>
      <c r="AZ29" s="70" t="str">
        <f t="shared" si="17"/>
        <v/>
      </c>
      <c r="BA29" s="70" t="str">
        <f t="shared" si="17"/>
        <v/>
      </c>
      <c r="BB29" s="70" t="str">
        <f t="shared" si="17"/>
        <v/>
      </c>
      <c r="BC29" s="70" t="str">
        <f t="shared" si="17"/>
        <v/>
      </c>
      <c r="BD29" s="70" t="str">
        <f t="shared" si="17"/>
        <v/>
      </c>
      <c r="BE29" s="70" t="str">
        <f t="shared" si="17"/>
        <v/>
      </c>
      <c r="BF29" s="70" t="str">
        <f t="shared" si="17"/>
        <v/>
      </c>
      <c r="BG29" s="70" t="str">
        <f t="shared" si="14"/>
        <v/>
      </c>
      <c r="BH29" s="70" t="str">
        <f t="shared" si="15"/>
        <v/>
      </c>
      <c r="BI29" s="70" t="str">
        <f t="shared" si="15"/>
        <v/>
      </c>
      <c r="BJ29" s="70" t="str">
        <f t="shared" si="15"/>
        <v/>
      </c>
      <c r="BK29" s="70" t="str">
        <f t="shared" si="15"/>
        <v/>
      </c>
      <c r="BL29" s="32"/>
      <c r="BM29" s="32">
        <f>SUM(L29:BK29)</f>
        <v>0</v>
      </c>
      <c r="BN29" s="32"/>
      <c r="BO29" s="33">
        <f>BM29*B$10</f>
        <v>0</v>
      </c>
      <c r="BP29" s="34"/>
      <c r="BQ29" s="34">
        <v>91</v>
      </c>
      <c r="BR29" s="35"/>
      <c r="BS29" s="50">
        <f>BO29*BQ29</f>
        <v>0</v>
      </c>
    </row>
    <row r="30" spans="1:71" ht="15">
      <c r="E30" s="176" t="s">
        <v>252</v>
      </c>
      <c r="F30" s="178" t="s">
        <v>236</v>
      </c>
      <c r="G30" s="28" t="s">
        <v>130</v>
      </c>
      <c r="H30" s="24">
        <v>0</v>
      </c>
      <c r="I30" s="28">
        <f t="shared" si="11"/>
        <v>0</v>
      </c>
      <c r="J30" s="24">
        <v>1</v>
      </c>
      <c r="K30" s="24">
        <v>1</v>
      </c>
      <c r="L30" s="70" t="str">
        <f t="shared" si="16"/>
        <v/>
      </c>
      <c r="M30" s="70" t="str">
        <f t="shared" si="16"/>
        <v/>
      </c>
      <c r="N30" s="70" t="str">
        <f t="shared" si="16"/>
        <v/>
      </c>
      <c r="O30" s="70" t="str">
        <f t="shared" si="16"/>
        <v/>
      </c>
      <c r="P30" s="70" t="str">
        <f t="shared" si="16"/>
        <v/>
      </c>
      <c r="Q30" s="70" t="str">
        <f t="shared" si="16"/>
        <v/>
      </c>
      <c r="R30" s="70" t="str">
        <f t="shared" si="16"/>
        <v/>
      </c>
      <c r="S30" s="70" t="str">
        <f t="shared" si="16"/>
        <v/>
      </c>
      <c r="T30" s="70" t="str">
        <f t="shared" si="16"/>
        <v/>
      </c>
      <c r="U30" s="70" t="str">
        <f t="shared" si="16"/>
        <v/>
      </c>
      <c r="V30" s="70" t="str">
        <f t="shared" si="16"/>
        <v/>
      </c>
      <c r="W30" s="70" t="str">
        <f t="shared" si="16"/>
        <v/>
      </c>
      <c r="X30" s="70" t="str">
        <f t="shared" si="16"/>
        <v/>
      </c>
      <c r="Y30" s="70" t="str">
        <f t="shared" si="16"/>
        <v/>
      </c>
      <c r="Z30" s="70" t="str">
        <f t="shared" si="16"/>
        <v/>
      </c>
      <c r="AA30" s="70" t="str">
        <f t="shared" si="16"/>
        <v/>
      </c>
      <c r="AB30" s="70" t="str">
        <f t="shared" si="18"/>
        <v/>
      </c>
      <c r="AC30" s="70" t="str">
        <f t="shared" si="18"/>
        <v/>
      </c>
      <c r="AD30" s="70" t="str">
        <f t="shared" si="18"/>
        <v/>
      </c>
      <c r="AE30" s="70" t="str">
        <f t="shared" si="18"/>
        <v/>
      </c>
      <c r="AF30" s="70" t="str">
        <f t="shared" si="18"/>
        <v/>
      </c>
      <c r="AG30" s="70" t="str">
        <f t="shared" si="18"/>
        <v/>
      </c>
      <c r="AH30" s="70" t="str">
        <f t="shared" si="18"/>
        <v/>
      </c>
      <c r="AI30" s="70" t="str">
        <f t="shared" si="18"/>
        <v/>
      </c>
      <c r="AJ30" s="70" t="str">
        <f t="shared" si="18"/>
        <v/>
      </c>
      <c r="AK30" s="70" t="str">
        <f t="shared" si="18"/>
        <v/>
      </c>
      <c r="AL30" s="70" t="str">
        <f t="shared" si="18"/>
        <v/>
      </c>
      <c r="AM30" s="70" t="str">
        <f t="shared" si="18"/>
        <v/>
      </c>
      <c r="AN30" s="70" t="str">
        <f t="shared" si="18"/>
        <v/>
      </c>
      <c r="AO30" s="70" t="str">
        <f t="shared" si="18"/>
        <v/>
      </c>
      <c r="AP30" s="70" t="str">
        <f t="shared" si="18"/>
        <v/>
      </c>
      <c r="AQ30" s="70" t="str">
        <f t="shared" si="18"/>
        <v/>
      </c>
      <c r="AR30" s="70" t="str">
        <f t="shared" si="17"/>
        <v/>
      </c>
      <c r="AS30" s="70" t="str">
        <f t="shared" si="17"/>
        <v/>
      </c>
      <c r="AT30" s="70" t="str">
        <f t="shared" si="17"/>
        <v/>
      </c>
      <c r="AU30" s="70" t="str">
        <f t="shared" si="17"/>
        <v/>
      </c>
      <c r="AV30" s="70" t="str">
        <f t="shared" si="17"/>
        <v/>
      </c>
      <c r="AW30" s="70" t="str">
        <f t="shared" si="17"/>
        <v/>
      </c>
      <c r="AX30" s="70" t="str">
        <f t="shared" si="17"/>
        <v/>
      </c>
      <c r="AY30" s="70" t="str">
        <f t="shared" si="17"/>
        <v/>
      </c>
      <c r="AZ30" s="70" t="str">
        <f t="shared" si="17"/>
        <v/>
      </c>
      <c r="BA30" s="70" t="str">
        <f t="shared" si="17"/>
        <v/>
      </c>
      <c r="BB30" s="70" t="str">
        <f t="shared" si="17"/>
        <v/>
      </c>
      <c r="BC30" s="70" t="str">
        <f t="shared" si="17"/>
        <v/>
      </c>
      <c r="BD30" s="70" t="str">
        <f t="shared" si="17"/>
        <v/>
      </c>
      <c r="BE30" s="70" t="str">
        <f t="shared" si="17"/>
        <v/>
      </c>
      <c r="BF30" s="70" t="str">
        <f t="shared" si="17"/>
        <v/>
      </c>
      <c r="BG30" s="70" t="str">
        <f t="shared" si="14"/>
        <v/>
      </c>
      <c r="BH30" s="70" t="str">
        <f t="shared" si="15"/>
        <v/>
      </c>
      <c r="BI30" s="70" t="str">
        <f t="shared" si="15"/>
        <v/>
      </c>
      <c r="BJ30" s="70" t="str">
        <f t="shared" si="15"/>
        <v/>
      </c>
      <c r="BK30" s="70" t="str">
        <f t="shared" si="15"/>
        <v/>
      </c>
      <c r="BL30" s="29">
        <f>SUM(L30:BK30)</f>
        <v>0</v>
      </c>
      <c r="BM30" s="29"/>
      <c r="BN30" s="29">
        <f>BL30*B$10</f>
        <v>0</v>
      </c>
      <c r="BO30" s="36"/>
      <c r="BP30" s="30">
        <v>166.03578802477631</v>
      </c>
      <c r="BQ30" s="30"/>
      <c r="BR30" s="31">
        <f>BN30*BP30</f>
        <v>0</v>
      </c>
      <c r="BS30" s="51"/>
    </row>
    <row r="31" spans="1:71" ht="15" customHeight="1">
      <c r="E31" s="177"/>
      <c r="F31" s="179"/>
      <c r="G31" s="24" t="s">
        <v>131</v>
      </c>
      <c r="H31" s="77">
        <f>IF(C16=1,IF(B5&gt;2,2/B5,1/B5),0)</f>
        <v>0</v>
      </c>
      <c r="I31" s="28">
        <f t="shared" si="11"/>
        <v>0</v>
      </c>
      <c r="J31" s="24">
        <v>1</v>
      </c>
      <c r="K31" s="24">
        <v>1</v>
      </c>
      <c r="L31" s="70" t="str">
        <f t="shared" si="16"/>
        <v/>
      </c>
      <c r="M31" s="70" t="str">
        <f t="shared" si="16"/>
        <v/>
      </c>
      <c r="N31" s="70" t="str">
        <f t="shared" si="16"/>
        <v/>
      </c>
      <c r="O31" s="70" t="str">
        <f t="shared" si="16"/>
        <v/>
      </c>
      <c r="P31" s="70" t="str">
        <f t="shared" si="16"/>
        <v/>
      </c>
      <c r="Q31" s="70" t="str">
        <f t="shared" si="16"/>
        <v/>
      </c>
      <c r="R31" s="70" t="str">
        <f t="shared" si="16"/>
        <v/>
      </c>
      <c r="S31" s="70" t="str">
        <f t="shared" si="16"/>
        <v/>
      </c>
      <c r="T31" s="70" t="str">
        <f t="shared" si="16"/>
        <v/>
      </c>
      <c r="U31" s="70" t="str">
        <f t="shared" si="16"/>
        <v/>
      </c>
      <c r="V31" s="70" t="str">
        <f t="shared" si="16"/>
        <v/>
      </c>
      <c r="W31" s="70" t="str">
        <f t="shared" si="16"/>
        <v/>
      </c>
      <c r="X31" s="70" t="str">
        <f t="shared" si="16"/>
        <v/>
      </c>
      <c r="Y31" s="70" t="str">
        <f t="shared" si="16"/>
        <v/>
      </c>
      <c r="Z31" s="70" t="str">
        <f t="shared" si="16"/>
        <v/>
      </c>
      <c r="AA31" s="70" t="str">
        <f t="shared" si="16"/>
        <v/>
      </c>
      <c r="AB31" s="70" t="str">
        <f t="shared" si="18"/>
        <v/>
      </c>
      <c r="AC31" s="70" t="str">
        <f t="shared" si="18"/>
        <v/>
      </c>
      <c r="AD31" s="70" t="str">
        <f t="shared" si="18"/>
        <v/>
      </c>
      <c r="AE31" s="70" t="str">
        <f t="shared" si="18"/>
        <v/>
      </c>
      <c r="AF31" s="70" t="str">
        <f t="shared" si="18"/>
        <v/>
      </c>
      <c r="AG31" s="70" t="str">
        <f t="shared" si="18"/>
        <v/>
      </c>
      <c r="AH31" s="70" t="str">
        <f t="shared" si="18"/>
        <v/>
      </c>
      <c r="AI31" s="70" t="str">
        <f t="shared" si="18"/>
        <v/>
      </c>
      <c r="AJ31" s="70" t="str">
        <f t="shared" si="18"/>
        <v/>
      </c>
      <c r="AK31" s="70" t="str">
        <f t="shared" si="18"/>
        <v/>
      </c>
      <c r="AL31" s="70" t="str">
        <f t="shared" si="18"/>
        <v/>
      </c>
      <c r="AM31" s="70" t="str">
        <f t="shared" si="18"/>
        <v/>
      </c>
      <c r="AN31" s="70" t="str">
        <f t="shared" si="18"/>
        <v/>
      </c>
      <c r="AO31" s="70" t="str">
        <f t="shared" si="18"/>
        <v/>
      </c>
      <c r="AP31" s="70" t="str">
        <f t="shared" si="18"/>
        <v/>
      </c>
      <c r="AQ31" s="70" t="str">
        <f t="shared" si="18"/>
        <v/>
      </c>
      <c r="AR31" s="70" t="str">
        <f t="shared" si="17"/>
        <v/>
      </c>
      <c r="AS31" s="70" t="str">
        <f t="shared" si="17"/>
        <v/>
      </c>
      <c r="AT31" s="70" t="str">
        <f t="shared" si="17"/>
        <v/>
      </c>
      <c r="AU31" s="70" t="str">
        <f t="shared" si="17"/>
        <v/>
      </c>
      <c r="AV31" s="70" t="str">
        <f t="shared" si="17"/>
        <v/>
      </c>
      <c r="AW31" s="70" t="str">
        <f t="shared" si="17"/>
        <v/>
      </c>
      <c r="AX31" s="70" t="str">
        <f t="shared" si="17"/>
        <v/>
      </c>
      <c r="AY31" s="70" t="str">
        <f t="shared" si="17"/>
        <v/>
      </c>
      <c r="AZ31" s="70" t="str">
        <f t="shared" si="17"/>
        <v/>
      </c>
      <c r="BA31" s="70" t="str">
        <f t="shared" si="17"/>
        <v/>
      </c>
      <c r="BB31" s="70" t="str">
        <f t="shared" si="17"/>
        <v/>
      </c>
      <c r="BC31" s="70" t="str">
        <f t="shared" si="17"/>
        <v/>
      </c>
      <c r="BD31" s="70" t="str">
        <f t="shared" si="17"/>
        <v/>
      </c>
      <c r="BE31" s="70" t="str">
        <f t="shared" si="17"/>
        <v/>
      </c>
      <c r="BF31" s="70" t="str">
        <f t="shared" si="17"/>
        <v/>
      </c>
      <c r="BG31" s="70" t="str">
        <f t="shared" si="14"/>
        <v/>
      </c>
      <c r="BH31" s="70" t="str">
        <f t="shared" si="15"/>
        <v/>
      </c>
      <c r="BI31" s="70" t="str">
        <f t="shared" si="15"/>
        <v/>
      </c>
      <c r="BJ31" s="70" t="str">
        <f t="shared" si="15"/>
        <v/>
      </c>
      <c r="BK31" s="70" t="str">
        <f t="shared" si="15"/>
        <v/>
      </c>
      <c r="BL31" s="32"/>
      <c r="BM31" s="32">
        <f>SUM(L31:BK31)</f>
        <v>0</v>
      </c>
      <c r="BN31" s="32"/>
      <c r="BO31" s="33">
        <f>BM31*B$10</f>
        <v>0</v>
      </c>
      <c r="BP31" s="34"/>
      <c r="BQ31" s="34">
        <v>49.89676531314521</v>
      </c>
      <c r="BR31" s="35"/>
      <c r="BS31" s="50">
        <f>BO31*BQ31</f>
        <v>0</v>
      </c>
    </row>
    <row r="32" spans="1:71" ht="15">
      <c r="E32" s="176" t="s">
        <v>253</v>
      </c>
      <c r="F32" s="178" t="s">
        <v>236</v>
      </c>
      <c r="G32" s="28" t="s">
        <v>130</v>
      </c>
      <c r="H32" s="24">
        <v>0</v>
      </c>
      <c r="I32" s="28">
        <f t="shared" si="11"/>
        <v>0</v>
      </c>
      <c r="J32" s="24">
        <v>1</v>
      </c>
      <c r="K32" s="24">
        <v>1</v>
      </c>
      <c r="L32" s="70" t="str">
        <f t="shared" si="16"/>
        <v/>
      </c>
      <c r="M32" s="70" t="str">
        <f t="shared" si="16"/>
        <v/>
      </c>
      <c r="N32" s="70" t="str">
        <f t="shared" si="16"/>
        <v/>
      </c>
      <c r="O32" s="70" t="str">
        <f t="shared" si="16"/>
        <v/>
      </c>
      <c r="P32" s="70" t="str">
        <f t="shared" si="16"/>
        <v/>
      </c>
      <c r="Q32" s="70" t="str">
        <f t="shared" si="16"/>
        <v/>
      </c>
      <c r="R32" s="70" t="str">
        <f t="shared" si="16"/>
        <v/>
      </c>
      <c r="S32" s="70" t="str">
        <f t="shared" si="16"/>
        <v/>
      </c>
      <c r="T32" s="70" t="str">
        <f t="shared" si="16"/>
        <v/>
      </c>
      <c r="U32" s="70" t="str">
        <f t="shared" si="16"/>
        <v/>
      </c>
      <c r="V32" s="70" t="str">
        <f t="shared" si="16"/>
        <v/>
      </c>
      <c r="W32" s="70" t="str">
        <f t="shared" si="16"/>
        <v/>
      </c>
      <c r="X32" s="70" t="str">
        <f t="shared" si="16"/>
        <v/>
      </c>
      <c r="Y32" s="70" t="str">
        <f t="shared" si="16"/>
        <v/>
      </c>
      <c r="Z32" s="70" t="str">
        <f t="shared" si="16"/>
        <v/>
      </c>
      <c r="AA32" s="70" t="str">
        <f t="shared" si="16"/>
        <v/>
      </c>
      <c r="AB32" s="70" t="str">
        <f t="shared" si="18"/>
        <v/>
      </c>
      <c r="AC32" s="70" t="str">
        <f t="shared" si="18"/>
        <v/>
      </c>
      <c r="AD32" s="70" t="str">
        <f t="shared" si="18"/>
        <v/>
      </c>
      <c r="AE32" s="70" t="str">
        <f t="shared" si="18"/>
        <v/>
      </c>
      <c r="AF32" s="70" t="str">
        <f t="shared" si="18"/>
        <v/>
      </c>
      <c r="AG32" s="70" t="str">
        <f t="shared" si="18"/>
        <v/>
      </c>
      <c r="AH32" s="70" t="str">
        <f t="shared" si="18"/>
        <v/>
      </c>
      <c r="AI32" s="70" t="str">
        <f t="shared" si="18"/>
        <v/>
      </c>
      <c r="AJ32" s="70" t="str">
        <f t="shared" si="18"/>
        <v/>
      </c>
      <c r="AK32" s="70" t="str">
        <f t="shared" si="18"/>
        <v/>
      </c>
      <c r="AL32" s="70" t="str">
        <f t="shared" si="18"/>
        <v/>
      </c>
      <c r="AM32" s="70" t="str">
        <f t="shared" si="18"/>
        <v/>
      </c>
      <c r="AN32" s="70" t="str">
        <f t="shared" si="18"/>
        <v/>
      </c>
      <c r="AO32" s="70" t="str">
        <f t="shared" si="18"/>
        <v/>
      </c>
      <c r="AP32" s="70" t="str">
        <f t="shared" si="18"/>
        <v/>
      </c>
      <c r="AQ32" s="70" t="str">
        <f t="shared" si="18"/>
        <v/>
      </c>
      <c r="AR32" s="70" t="str">
        <f t="shared" si="17"/>
        <v/>
      </c>
      <c r="AS32" s="70" t="str">
        <f t="shared" si="17"/>
        <v/>
      </c>
      <c r="AT32" s="70" t="str">
        <f t="shared" si="17"/>
        <v/>
      </c>
      <c r="AU32" s="70" t="str">
        <f t="shared" si="17"/>
        <v/>
      </c>
      <c r="AV32" s="70" t="str">
        <f t="shared" si="17"/>
        <v/>
      </c>
      <c r="AW32" s="70" t="str">
        <f t="shared" si="17"/>
        <v/>
      </c>
      <c r="AX32" s="70" t="str">
        <f t="shared" si="17"/>
        <v/>
      </c>
      <c r="AY32" s="70" t="str">
        <f t="shared" si="17"/>
        <v/>
      </c>
      <c r="AZ32" s="70" t="str">
        <f t="shared" si="17"/>
        <v/>
      </c>
      <c r="BA32" s="70" t="str">
        <f t="shared" si="17"/>
        <v/>
      </c>
      <c r="BB32" s="70" t="str">
        <f t="shared" si="17"/>
        <v/>
      </c>
      <c r="BC32" s="70" t="str">
        <f t="shared" si="17"/>
        <v/>
      </c>
      <c r="BD32" s="70" t="str">
        <f t="shared" si="17"/>
        <v/>
      </c>
      <c r="BE32" s="70" t="str">
        <f t="shared" si="17"/>
        <v/>
      </c>
      <c r="BF32" s="70" t="str">
        <f t="shared" si="17"/>
        <v/>
      </c>
      <c r="BG32" s="70" t="str">
        <f t="shared" si="14"/>
        <v/>
      </c>
      <c r="BH32" s="70" t="str">
        <f t="shared" si="15"/>
        <v/>
      </c>
      <c r="BI32" s="70" t="str">
        <f t="shared" si="15"/>
        <v/>
      </c>
      <c r="BJ32" s="70" t="str">
        <f t="shared" si="15"/>
        <v/>
      </c>
      <c r="BK32" s="70" t="str">
        <f t="shared" si="15"/>
        <v/>
      </c>
      <c r="BL32" s="29">
        <f>SUM(L32:BK32)</f>
        <v>0</v>
      </c>
      <c r="BM32" s="29"/>
      <c r="BN32" s="29">
        <f>BL32*B$10</f>
        <v>0</v>
      </c>
      <c r="BO32" s="36"/>
      <c r="BP32" s="30">
        <v>166.03578802477631</v>
      </c>
      <c r="BQ32" s="30"/>
      <c r="BR32" s="31">
        <f>BN32*BP32</f>
        <v>0</v>
      </c>
      <c r="BS32" s="51"/>
    </row>
    <row r="33" spans="5:71" ht="15" customHeight="1">
      <c r="E33" s="177"/>
      <c r="F33" s="179"/>
      <c r="G33" s="24" t="s">
        <v>131</v>
      </c>
      <c r="H33" s="24">
        <v>0</v>
      </c>
      <c r="I33" s="28">
        <f t="shared" si="11"/>
        <v>0</v>
      </c>
      <c r="J33" s="24">
        <v>1</v>
      </c>
      <c r="K33" s="24">
        <v>1</v>
      </c>
      <c r="L33" s="70" t="str">
        <f t="shared" si="16"/>
        <v/>
      </c>
      <c r="M33" s="70" t="str">
        <f t="shared" si="16"/>
        <v/>
      </c>
      <c r="N33" s="70" t="str">
        <f t="shared" si="16"/>
        <v/>
      </c>
      <c r="O33" s="70" t="str">
        <f t="shared" si="16"/>
        <v/>
      </c>
      <c r="P33" s="70" t="str">
        <f t="shared" si="16"/>
        <v/>
      </c>
      <c r="Q33" s="70" t="str">
        <f t="shared" si="16"/>
        <v/>
      </c>
      <c r="R33" s="70" t="str">
        <f t="shared" si="16"/>
        <v/>
      </c>
      <c r="S33" s="70" t="str">
        <f t="shared" si="16"/>
        <v/>
      </c>
      <c r="T33" s="70" t="str">
        <f t="shared" si="16"/>
        <v/>
      </c>
      <c r="U33" s="70" t="str">
        <f t="shared" si="16"/>
        <v/>
      </c>
      <c r="V33" s="70" t="str">
        <f t="shared" si="16"/>
        <v/>
      </c>
      <c r="W33" s="70" t="str">
        <f t="shared" si="16"/>
        <v/>
      </c>
      <c r="X33" s="70" t="str">
        <f t="shared" si="16"/>
        <v/>
      </c>
      <c r="Y33" s="70" t="str">
        <f t="shared" si="16"/>
        <v/>
      </c>
      <c r="Z33" s="70" t="str">
        <f t="shared" si="16"/>
        <v/>
      </c>
      <c r="AA33" s="70" t="str">
        <f t="shared" si="16"/>
        <v/>
      </c>
      <c r="AB33" s="70" t="str">
        <f t="shared" si="18"/>
        <v/>
      </c>
      <c r="AC33" s="70" t="str">
        <f t="shared" si="18"/>
        <v/>
      </c>
      <c r="AD33" s="70" t="str">
        <f t="shared" si="18"/>
        <v/>
      </c>
      <c r="AE33" s="70" t="str">
        <f t="shared" si="18"/>
        <v/>
      </c>
      <c r="AF33" s="70" t="str">
        <f t="shared" si="18"/>
        <v/>
      </c>
      <c r="AG33" s="70" t="str">
        <f t="shared" si="18"/>
        <v/>
      </c>
      <c r="AH33" s="70" t="str">
        <f t="shared" si="18"/>
        <v/>
      </c>
      <c r="AI33" s="70" t="str">
        <f t="shared" si="18"/>
        <v/>
      </c>
      <c r="AJ33" s="70" t="str">
        <f t="shared" si="18"/>
        <v/>
      </c>
      <c r="AK33" s="70" t="str">
        <f t="shared" si="18"/>
        <v/>
      </c>
      <c r="AL33" s="70" t="str">
        <f t="shared" si="18"/>
        <v/>
      </c>
      <c r="AM33" s="70" t="str">
        <f t="shared" si="18"/>
        <v/>
      </c>
      <c r="AN33" s="70" t="str">
        <f t="shared" si="18"/>
        <v/>
      </c>
      <c r="AO33" s="70" t="str">
        <f t="shared" si="18"/>
        <v/>
      </c>
      <c r="AP33" s="70" t="str">
        <f t="shared" si="18"/>
        <v/>
      </c>
      <c r="AQ33" s="70" t="str">
        <f t="shared" si="18"/>
        <v/>
      </c>
      <c r="AR33" s="70" t="str">
        <f t="shared" si="17"/>
        <v/>
      </c>
      <c r="AS33" s="70" t="str">
        <f t="shared" si="17"/>
        <v/>
      </c>
      <c r="AT33" s="70" t="str">
        <f t="shared" si="17"/>
        <v/>
      </c>
      <c r="AU33" s="70" t="str">
        <f t="shared" si="17"/>
        <v/>
      </c>
      <c r="AV33" s="70" t="str">
        <f t="shared" si="17"/>
        <v/>
      </c>
      <c r="AW33" s="70" t="str">
        <f t="shared" si="17"/>
        <v/>
      </c>
      <c r="AX33" s="70" t="str">
        <f t="shared" si="17"/>
        <v/>
      </c>
      <c r="AY33" s="70" t="str">
        <f t="shared" si="17"/>
        <v/>
      </c>
      <c r="AZ33" s="70" t="str">
        <f t="shared" si="17"/>
        <v/>
      </c>
      <c r="BA33" s="70" t="str">
        <f t="shared" si="17"/>
        <v/>
      </c>
      <c r="BB33" s="70" t="str">
        <f t="shared" si="17"/>
        <v/>
      </c>
      <c r="BC33" s="70" t="str">
        <f t="shared" si="17"/>
        <v/>
      </c>
      <c r="BD33" s="70" t="str">
        <f t="shared" si="17"/>
        <v/>
      </c>
      <c r="BE33" s="70" t="str">
        <f t="shared" si="17"/>
        <v/>
      </c>
      <c r="BF33" s="70" t="str">
        <f t="shared" si="17"/>
        <v/>
      </c>
      <c r="BG33" s="70" t="str">
        <f t="shared" si="14"/>
        <v/>
      </c>
      <c r="BH33" s="70" t="str">
        <f t="shared" si="15"/>
        <v/>
      </c>
      <c r="BI33" s="70" t="str">
        <f t="shared" si="15"/>
        <v/>
      </c>
      <c r="BJ33" s="70" t="str">
        <f t="shared" si="15"/>
        <v/>
      </c>
      <c r="BK33" s="70" t="str">
        <f t="shared" si="15"/>
        <v/>
      </c>
      <c r="BL33" s="32"/>
      <c r="BM33" s="32">
        <f>SUM(L33:BK33)</f>
        <v>0</v>
      </c>
      <c r="BN33" s="32"/>
      <c r="BO33" s="33">
        <f>BM33*B$10</f>
        <v>0</v>
      </c>
      <c r="BP33" s="34"/>
      <c r="BQ33" s="34">
        <v>49.89676531314521</v>
      </c>
      <c r="BR33" s="35"/>
      <c r="BS33" s="50">
        <f>BO33*BQ33</f>
        <v>0</v>
      </c>
    </row>
    <row r="34" spans="5:71" ht="15">
      <c r="E34" s="47" t="s">
        <v>254</v>
      </c>
      <c r="F34" s="49"/>
      <c r="G34" s="49"/>
      <c r="H34" s="49"/>
      <c r="I34" s="49"/>
      <c r="J34" s="49"/>
      <c r="K34" s="49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37"/>
      <c r="BM34" s="37"/>
      <c r="BN34" s="38"/>
      <c r="BO34" s="38"/>
      <c r="BP34" s="39"/>
      <c r="BQ34" s="39"/>
      <c r="BR34" s="40"/>
      <c r="BS34" s="39"/>
    </row>
    <row r="35" spans="5:71" ht="15" customHeight="1">
      <c r="E35" s="176" t="s">
        <v>255</v>
      </c>
      <c r="F35" s="178" t="s">
        <v>231</v>
      </c>
      <c r="G35" s="28" t="s">
        <v>130</v>
      </c>
      <c r="H35" s="77">
        <f>IF(C14=1,0,1)</f>
        <v>1</v>
      </c>
      <c r="I35" s="28">
        <f t="shared" ref="I35:I48" si="19">H35*$B$5</f>
        <v>2</v>
      </c>
      <c r="J35" s="24">
        <v>1</v>
      </c>
      <c r="K35" s="24">
        <v>1</v>
      </c>
      <c r="L35" s="70">
        <f t="shared" ref="L35:AA48" si="20">IF(AND(L$3&gt;=$J35,L$3&lt;=($J35+$I35-1)),$K35,"")</f>
        <v>1</v>
      </c>
      <c r="M35" s="70">
        <f t="shared" si="20"/>
        <v>1</v>
      </c>
      <c r="N35" s="70" t="str">
        <f t="shared" si="20"/>
        <v/>
      </c>
      <c r="O35" s="70" t="str">
        <f t="shared" si="20"/>
        <v/>
      </c>
      <c r="P35" s="70" t="str">
        <f t="shared" si="20"/>
        <v/>
      </c>
      <c r="Q35" s="70" t="str">
        <f t="shared" si="20"/>
        <v/>
      </c>
      <c r="R35" s="70" t="str">
        <f t="shared" si="20"/>
        <v/>
      </c>
      <c r="S35" s="70" t="str">
        <f t="shared" si="20"/>
        <v/>
      </c>
      <c r="T35" s="70" t="str">
        <f t="shared" si="20"/>
        <v/>
      </c>
      <c r="U35" s="70" t="str">
        <f t="shared" si="20"/>
        <v/>
      </c>
      <c r="V35" s="70" t="str">
        <f t="shared" si="20"/>
        <v/>
      </c>
      <c r="W35" s="70" t="str">
        <f t="shared" si="20"/>
        <v/>
      </c>
      <c r="X35" s="70" t="str">
        <f t="shared" si="20"/>
        <v/>
      </c>
      <c r="Y35" s="70" t="str">
        <f t="shared" si="20"/>
        <v/>
      </c>
      <c r="Z35" s="70" t="str">
        <f t="shared" si="20"/>
        <v/>
      </c>
      <c r="AA35" s="70" t="str">
        <f t="shared" si="20"/>
        <v/>
      </c>
      <c r="AB35" s="70" t="str">
        <f t="shared" ref="AB35:AQ48" si="21">IF(AND(AB$3&gt;=$J35,AB$3&lt;=($J35+$I35-1)),$K35,"")</f>
        <v/>
      </c>
      <c r="AC35" s="70" t="str">
        <f t="shared" si="21"/>
        <v/>
      </c>
      <c r="AD35" s="70" t="str">
        <f t="shared" si="21"/>
        <v/>
      </c>
      <c r="AE35" s="70" t="str">
        <f t="shared" si="21"/>
        <v/>
      </c>
      <c r="AF35" s="70" t="str">
        <f t="shared" si="21"/>
        <v/>
      </c>
      <c r="AG35" s="70" t="str">
        <f t="shared" si="21"/>
        <v/>
      </c>
      <c r="AH35" s="70" t="str">
        <f t="shared" si="21"/>
        <v/>
      </c>
      <c r="AI35" s="70" t="str">
        <f t="shared" si="21"/>
        <v/>
      </c>
      <c r="AJ35" s="70" t="str">
        <f t="shared" si="21"/>
        <v/>
      </c>
      <c r="AK35" s="70" t="str">
        <f t="shared" si="21"/>
        <v/>
      </c>
      <c r="AL35" s="70" t="str">
        <f t="shared" si="21"/>
        <v/>
      </c>
      <c r="AM35" s="70" t="str">
        <f t="shared" si="21"/>
        <v/>
      </c>
      <c r="AN35" s="70" t="str">
        <f t="shared" si="21"/>
        <v/>
      </c>
      <c r="AO35" s="70" t="str">
        <f t="shared" si="21"/>
        <v/>
      </c>
      <c r="AP35" s="70" t="str">
        <f t="shared" si="21"/>
        <v/>
      </c>
      <c r="AQ35" s="70" t="str">
        <f t="shared" si="21"/>
        <v/>
      </c>
      <c r="AR35" s="70" t="str">
        <f t="shared" ref="AR35:BG48" si="22">IF(AND(AR$3&gt;=$J35,AR$3&lt;=($J35+$I35-1)),$K35,"")</f>
        <v/>
      </c>
      <c r="AS35" s="70" t="str">
        <f t="shared" si="22"/>
        <v/>
      </c>
      <c r="AT35" s="70" t="str">
        <f t="shared" si="22"/>
        <v/>
      </c>
      <c r="AU35" s="70" t="str">
        <f t="shared" si="22"/>
        <v/>
      </c>
      <c r="AV35" s="70" t="str">
        <f t="shared" si="22"/>
        <v/>
      </c>
      <c r="AW35" s="70" t="str">
        <f t="shared" si="22"/>
        <v/>
      </c>
      <c r="AX35" s="70" t="str">
        <f t="shared" si="22"/>
        <v/>
      </c>
      <c r="AY35" s="70" t="str">
        <f t="shared" si="22"/>
        <v/>
      </c>
      <c r="AZ35" s="70" t="str">
        <f t="shared" si="22"/>
        <v/>
      </c>
      <c r="BA35" s="70" t="str">
        <f t="shared" si="22"/>
        <v/>
      </c>
      <c r="BB35" s="70" t="str">
        <f t="shared" si="22"/>
        <v/>
      </c>
      <c r="BC35" s="70" t="str">
        <f t="shared" si="22"/>
        <v/>
      </c>
      <c r="BD35" s="70" t="str">
        <f t="shared" si="22"/>
        <v/>
      </c>
      <c r="BE35" s="70" t="str">
        <f t="shared" si="22"/>
        <v/>
      </c>
      <c r="BF35" s="70" t="str">
        <f t="shared" si="22"/>
        <v/>
      </c>
      <c r="BG35" s="70" t="str">
        <f t="shared" si="22"/>
        <v/>
      </c>
      <c r="BH35" s="70" t="str">
        <f t="shared" ref="BH35:BK48" si="23">IF(AND(BH$3&gt;=$J35,BH$3&lt;=($J35+$I35-1)),$K35,"")</f>
        <v/>
      </c>
      <c r="BI35" s="70" t="str">
        <f t="shared" si="23"/>
        <v/>
      </c>
      <c r="BJ35" s="70" t="str">
        <f t="shared" si="23"/>
        <v/>
      </c>
      <c r="BK35" s="70" t="str">
        <f t="shared" si="23"/>
        <v/>
      </c>
      <c r="BL35" s="29">
        <f>SUM(L35:BK35)</f>
        <v>2</v>
      </c>
      <c r="BM35" s="29"/>
      <c r="BN35" s="29">
        <f>BL35*B$10</f>
        <v>80</v>
      </c>
      <c r="BO35" s="36"/>
      <c r="BP35" s="41">
        <v>165</v>
      </c>
      <c r="BQ35" s="42"/>
      <c r="BR35" s="31">
        <f>BN35*BP35</f>
        <v>13200</v>
      </c>
      <c r="BS35" s="31"/>
    </row>
    <row r="36" spans="5:71" ht="15">
      <c r="E36" s="177"/>
      <c r="F36" s="179"/>
      <c r="G36" s="24" t="s">
        <v>131</v>
      </c>
      <c r="H36" s="24">
        <v>0</v>
      </c>
      <c r="I36" s="28">
        <f t="shared" si="19"/>
        <v>0</v>
      </c>
      <c r="J36" s="24">
        <v>1</v>
      </c>
      <c r="K36" s="24">
        <v>1</v>
      </c>
      <c r="L36" s="70" t="str">
        <f t="shared" si="20"/>
        <v/>
      </c>
      <c r="M36" s="70" t="str">
        <f t="shared" si="20"/>
        <v/>
      </c>
      <c r="N36" s="70" t="str">
        <f t="shared" si="20"/>
        <v/>
      </c>
      <c r="O36" s="70" t="str">
        <f t="shared" si="20"/>
        <v/>
      </c>
      <c r="P36" s="70" t="str">
        <f t="shared" si="20"/>
        <v/>
      </c>
      <c r="Q36" s="70" t="str">
        <f t="shared" si="20"/>
        <v/>
      </c>
      <c r="R36" s="70" t="str">
        <f t="shared" si="20"/>
        <v/>
      </c>
      <c r="S36" s="70" t="str">
        <f t="shared" si="20"/>
        <v/>
      </c>
      <c r="T36" s="70" t="str">
        <f t="shared" si="20"/>
        <v/>
      </c>
      <c r="U36" s="70" t="str">
        <f t="shared" si="20"/>
        <v/>
      </c>
      <c r="V36" s="70" t="str">
        <f t="shared" si="20"/>
        <v/>
      </c>
      <c r="W36" s="70" t="str">
        <f t="shared" si="20"/>
        <v/>
      </c>
      <c r="X36" s="70" t="str">
        <f t="shared" si="20"/>
        <v/>
      </c>
      <c r="Y36" s="70" t="str">
        <f t="shared" si="20"/>
        <v/>
      </c>
      <c r="Z36" s="70" t="str">
        <f t="shared" si="20"/>
        <v/>
      </c>
      <c r="AA36" s="70" t="str">
        <f t="shared" si="20"/>
        <v/>
      </c>
      <c r="AB36" s="70" t="str">
        <f t="shared" si="21"/>
        <v/>
      </c>
      <c r="AC36" s="70" t="str">
        <f t="shared" si="21"/>
        <v/>
      </c>
      <c r="AD36" s="70" t="str">
        <f t="shared" si="21"/>
        <v/>
      </c>
      <c r="AE36" s="70" t="str">
        <f t="shared" si="21"/>
        <v/>
      </c>
      <c r="AF36" s="70" t="str">
        <f t="shared" si="21"/>
        <v/>
      </c>
      <c r="AG36" s="70" t="str">
        <f t="shared" si="21"/>
        <v/>
      </c>
      <c r="AH36" s="70" t="str">
        <f t="shared" si="21"/>
        <v/>
      </c>
      <c r="AI36" s="70" t="str">
        <f t="shared" si="21"/>
        <v/>
      </c>
      <c r="AJ36" s="70" t="str">
        <f t="shared" si="21"/>
        <v/>
      </c>
      <c r="AK36" s="70" t="str">
        <f t="shared" si="21"/>
        <v/>
      </c>
      <c r="AL36" s="70" t="str">
        <f t="shared" si="21"/>
        <v/>
      </c>
      <c r="AM36" s="70" t="str">
        <f t="shared" si="21"/>
        <v/>
      </c>
      <c r="AN36" s="70" t="str">
        <f t="shared" si="21"/>
        <v/>
      </c>
      <c r="AO36" s="70" t="str">
        <f t="shared" si="21"/>
        <v/>
      </c>
      <c r="AP36" s="70" t="str">
        <f t="shared" si="21"/>
        <v/>
      </c>
      <c r="AQ36" s="70" t="str">
        <f t="shared" si="21"/>
        <v/>
      </c>
      <c r="AR36" s="70" t="str">
        <f t="shared" si="22"/>
        <v/>
      </c>
      <c r="AS36" s="70" t="str">
        <f t="shared" si="22"/>
        <v/>
      </c>
      <c r="AT36" s="70" t="str">
        <f t="shared" si="22"/>
        <v/>
      </c>
      <c r="AU36" s="70" t="str">
        <f t="shared" si="22"/>
        <v/>
      </c>
      <c r="AV36" s="70" t="str">
        <f t="shared" si="22"/>
        <v/>
      </c>
      <c r="AW36" s="70" t="str">
        <f t="shared" si="22"/>
        <v/>
      </c>
      <c r="AX36" s="70" t="str">
        <f t="shared" si="22"/>
        <v/>
      </c>
      <c r="AY36" s="70" t="str">
        <f t="shared" si="22"/>
        <v/>
      </c>
      <c r="AZ36" s="70" t="str">
        <f t="shared" si="22"/>
        <v/>
      </c>
      <c r="BA36" s="70" t="str">
        <f t="shared" si="22"/>
        <v/>
      </c>
      <c r="BB36" s="70" t="str">
        <f t="shared" si="22"/>
        <v/>
      </c>
      <c r="BC36" s="70" t="str">
        <f t="shared" si="22"/>
        <v/>
      </c>
      <c r="BD36" s="70" t="str">
        <f t="shared" si="22"/>
        <v/>
      </c>
      <c r="BE36" s="70" t="str">
        <f t="shared" si="22"/>
        <v/>
      </c>
      <c r="BF36" s="70" t="str">
        <f t="shared" si="22"/>
        <v/>
      </c>
      <c r="BG36" s="70" t="str">
        <f t="shared" si="22"/>
        <v/>
      </c>
      <c r="BH36" s="70" t="str">
        <f t="shared" si="23"/>
        <v/>
      </c>
      <c r="BI36" s="70" t="str">
        <f t="shared" si="23"/>
        <v/>
      </c>
      <c r="BJ36" s="70" t="str">
        <f t="shared" si="23"/>
        <v/>
      </c>
      <c r="BK36" s="70" t="str">
        <f t="shared" si="23"/>
        <v/>
      </c>
      <c r="BL36" s="32"/>
      <c r="BM36" s="32">
        <f>SUM(L36:BK36)</f>
        <v>0</v>
      </c>
      <c r="BN36" s="32"/>
      <c r="BO36" s="33">
        <f>BM36*B$10</f>
        <v>0</v>
      </c>
      <c r="BP36" s="43"/>
      <c r="BQ36" s="34">
        <v>57</v>
      </c>
      <c r="BR36" s="35"/>
      <c r="BS36" s="50">
        <f>BO36*BQ36</f>
        <v>0</v>
      </c>
    </row>
    <row r="37" spans="5:71" ht="15">
      <c r="E37" s="176" t="s">
        <v>256</v>
      </c>
      <c r="F37" s="178" t="s">
        <v>251</v>
      </c>
      <c r="G37" s="28" t="s">
        <v>130</v>
      </c>
      <c r="H37" s="77">
        <f>C14</f>
        <v>0</v>
      </c>
      <c r="I37" s="28">
        <f t="shared" si="19"/>
        <v>0</v>
      </c>
      <c r="J37" s="24">
        <v>1</v>
      </c>
      <c r="K37" s="24">
        <v>1</v>
      </c>
      <c r="L37" s="70" t="str">
        <f t="shared" si="20"/>
        <v/>
      </c>
      <c r="M37" s="70" t="str">
        <f t="shared" si="20"/>
        <v/>
      </c>
      <c r="N37" s="70" t="str">
        <f t="shared" si="20"/>
        <v/>
      </c>
      <c r="O37" s="70" t="str">
        <f t="shared" si="20"/>
        <v/>
      </c>
      <c r="P37" s="70" t="str">
        <f t="shared" si="20"/>
        <v/>
      </c>
      <c r="Q37" s="70" t="str">
        <f t="shared" si="20"/>
        <v/>
      </c>
      <c r="R37" s="70" t="str">
        <f t="shared" si="20"/>
        <v/>
      </c>
      <c r="S37" s="70" t="str">
        <f t="shared" si="20"/>
        <v/>
      </c>
      <c r="T37" s="70" t="str">
        <f t="shared" si="20"/>
        <v/>
      </c>
      <c r="U37" s="70" t="str">
        <f t="shared" si="20"/>
        <v/>
      </c>
      <c r="V37" s="70" t="str">
        <f t="shared" si="20"/>
        <v/>
      </c>
      <c r="W37" s="70" t="str">
        <f t="shared" si="20"/>
        <v/>
      </c>
      <c r="X37" s="70" t="str">
        <f t="shared" si="20"/>
        <v/>
      </c>
      <c r="Y37" s="70" t="str">
        <f t="shared" si="20"/>
        <v/>
      </c>
      <c r="Z37" s="70" t="str">
        <f t="shared" si="20"/>
        <v/>
      </c>
      <c r="AA37" s="70" t="str">
        <f t="shared" si="20"/>
        <v/>
      </c>
      <c r="AB37" s="70" t="str">
        <f t="shared" si="21"/>
        <v/>
      </c>
      <c r="AC37" s="70" t="str">
        <f t="shared" si="21"/>
        <v/>
      </c>
      <c r="AD37" s="70" t="str">
        <f t="shared" si="21"/>
        <v/>
      </c>
      <c r="AE37" s="70" t="str">
        <f t="shared" si="21"/>
        <v/>
      </c>
      <c r="AF37" s="70" t="str">
        <f t="shared" si="21"/>
        <v/>
      </c>
      <c r="AG37" s="70" t="str">
        <f t="shared" si="21"/>
        <v/>
      </c>
      <c r="AH37" s="70" t="str">
        <f t="shared" si="21"/>
        <v/>
      </c>
      <c r="AI37" s="70" t="str">
        <f t="shared" si="21"/>
        <v/>
      </c>
      <c r="AJ37" s="70" t="str">
        <f t="shared" si="21"/>
        <v/>
      </c>
      <c r="AK37" s="70" t="str">
        <f t="shared" si="21"/>
        <v/>
      </c>
      <c r="AL37" s="70" t="str">
        <f t="shared" si="21"/>
        <v/>
      </c>
      <c r="AM37" s="70" t="str">
        <f t="shared" si="21"/>
        <v/>
      </c>
      <c r="AN37" s="70" t="str">
        <f t="shared" si="21"/>
        <v/>
      </c>
      <c r="AO37" s="70" t="str">
        <f t="shared" si="21"/>
        <v/>
      </c>
      <c r="AP37" s="70" t="str">
        <f t="shared" si="21"/>
        <v/>
      </c>
      <c r="AQ37" s="70" t="str">
        <f t="shared" si="21"/>
        <v/>
      </c>
      <c r="AR37" s="70" t="str">
        <f t="shared" si="22"/>
        <v/>
      </c>
      <c r="AS37" s="70" t="str">
        <f t="shared" si="22"/>
        <v/>
      </c>
      <c r="AT37" s="70" t="str">
        <f t="shared" si="22"/>
        <v/>
      </c>
      <c r="AU37" s="70" t="str">
        <f t="shared" si="22"/>
        <v/>
      </c>
      <c r="AV37" s="70" t="str">
        <f t="shared" si="22"/>
        <v/>
      </c>
      <c r="AW37" s="70" t="str">
        <f t="shared" si="22"/>
        <v/>
      </c>
      <c r="AX37" s="70" t="str">
        <f t="shared" si="22"/>
        <v/>
      </c>
      <c r="AY37" s="70" t="str">
        <f t="shared" si="22"/>
        <v/>
      </c>
      <c r="AZ37" s="70" t="str">
        <f t="shared" si="22"/>
        <v/>
      </c>
      <c r="BA37" s="70" t="str">
        <f t="shared" si="22"/>
        <v/>
      </c>
      <c r="BB37" s="70" t="str">
        <f t="shared" si="22"/>
        <v/>
      </c>
      <c r="BC37" s="70" t="str">
        <f t="shared" si="22"/>
        <v/>
      </c>
      <c r="BD37" s="70" t="str">
        <f t="shared" si="22"/>
        <v/>
      </c>
      <c r="BE37" s="70" t="str">
        <f t="shared" si="22"/>
        <v/>
      </c>
      <c r="BF37" s="70" t="str">
        <f t="shared" si="22"/>
        <v/>
      </c>
      <c r="BG37" s="70" t="str">
        <f t="shared" si="22"/>
        <v/>
      </c>
      <c r="BH37" s="70" t="str">
        <f t="shared" si="23"/>
        <v/>
      </c>
      <c r="BI37" s="70" t="str">
        <f t="shared" si="23"/>
        <v/>
      </c>
      <c r="BJ37" s="70" t="str">
        <f t="shared" si="23"/>
        <v/>
      </c>
      <c r="BK37" s="70" t="str">
        <f t="shared" si="23"/>
        <v/>
      </c>
      <c r="BL37" s="29">
        <f>SUM(L37:BK37)</f>
        <v>0</v>
      </c>
      <c r="BM37" s="29"/>
      <c r="BN37" s="29">
        <f>BL37*B$10</f>
        <v>0</v>
      </c>
      <c r="BO37" s="36"/>
      <c r="BP37" s="42">
        <v>191</v>
      </c>
      <c r="BQ37" s="30"/>
      <c r="BR37" s="31">
        <f>BN37*BP37</f>
        <v>0</v>
      </c>
      <c r="BS37" s="51"/>
    </row>
    <row r="38" spans="5:71" ht="15">
      <c r="E38" s="177"/>
      <c r="F38" s="179"/>
      <c r="G38" s="24" t="s">
        <v>131</v>
      </c>
      <c r="H38" s="24">
        <v>0</v>
      </c>
      <c r="I38" s="28">
        <f t="shared" si="19"/>
        <v>0</v>
      </c>
      <c r="J38" s="24">
        <v>1</v>
      </c>
      <c r="K38" s="24">
        <v>1</v>
      </c>
      <c r="L38" s="70" t="str">
        <f t="shared" si="20"/>
        <v/>
      </c>
      <c r="M38" s="70" t="str">
        <f t="shared" si="20"/>
        <v/>
      </c>
      <c r="N38" s="70" t="str">
        <f t="shared" si="20"/>
        <v/>
      </c>
      <c r="O38" s="70" t="str">
        <f t="shared" si="20"/>
        <v/>
      </c>
      <c r="P38" s="70" t="str">
        <f t="shared" si="20"/>
        <v/>
      </c>
      <c r="Q38" s="70" t="str">
        <f t="shared" si="20"/>
        <v/>
      </c>
      <c r="R38" s="70" t="str">
        <f t="shared" si="20"/>
        <v/>
      </c>
      <c r="S38" s="70" t="str">
        <f t="shared" si="20"/>
        <v/>
      </c>
      <c r="T38" s="70" t="str">
        <f t="shared" si="20"/>
        <v/>
      </c>
      <c r="U38" s="70" t="str">
        <f t="shared" si="20"/>
        <v/>
      </c>
      <c r="V38" s="70" t="str">
        <f t="shared" si="20"/>
        <v/>
      </c>
      <c r="W38" s="70" t="str">
        <f t="shared" si="20"/>
        <v/>
      </c>
      <c r="X38" s="70" t="str">
        <f t="shared" si="20"/>
        <v/>
      </c>
      <c r="Y38" s="70" t="str">
        <f t="shared" si="20"/>
        <v/>
      </c>
      <c r="Z38" s="70" t="str">
        <f t="shared" si="20"/>
        <v/>
      </c>
      <c r="AA38" s="70" t="str">
        <f t="shared" si="20"/>
        <v/>
      </c>
      <c r="AB38" s="70" t="str">
        <f t="shared" si="21"/>
        <v/>
      </c>
      <c r="AC38" s="70" t="str">
        <f t="shared" si="21"/>
        <v/>
      </c>
      <c r="AD38" s="70" t="str">
        <f t="shared" si="21"/>
        <v/>
      </c>
      <c r="AE38" s="70" t="str">
        <f t="shared" si="21"/>
        <v/>
      </c>
      <c r="AF38" s="70" t="str">
        <f t="shared" si="21"/>
        <v/>
      </c>
      <c r="AG38" s="70" t="str">
        <f t="shared" si="21"/>
        <v/>
      </c>
      <c r="AH38" s="70" t="str">
        <f t="shared" si="21"/>
        <v/>
      </c>
      <c r="AI38" s="70" t="str">
        <f t="shared" si="21"/>
        <v/>
      </c>
      <c r="AJ38" s="70" t="str">
        <f t="shared" si="21"/>
        <v/>
      </c>
      <c r="AK38" s="70" t="str">
        <f t="shared" si="21"/>
        <v/>
      </c>
      <c r="AL38" s="70" t="str">
        <f t="shared" si="21"/>
        <v/>
      </c>
      <c r="AM38" s="70" t="str">
        <f t="shared" si="21"/>
        <v/>
      </c>
      <c r="AN38" s="70" t="str">
        <f t="shared" si="21"/>
        <v/>
      </c>
      <c r="AO38" s="70" t="str">
        <f t="shared" si="21"/>
        <v/>
      </c>
      <c r="AP38" s="70" t="str">
        <f t="shared" si="21"/>
        <v/>
      </c>
      <c r="AQ38" s="70" t="str">
        <f t="shared" si="21"/>
        <v/>
      </c>
      <c r="AR38" s="70" t="str">
        <f t="shared" si="22"/>
        <v/>
      </c>
      <c r="AS38" s="70" t="str">
        <f t="shared" si="22"/>
        <v/>
      </c>
      <c r="AT38" s="70" t="str">
        <f t="shared" si="22"/>
        <v/>
      </c>
      <c r="AU38" s="70" t="str">
        <f t="shared" si="22"/>
        <v/>
      </c>
      <c r="AV38" s="70" t="str">
        <f t="shared" si="22"/>
        <v/>
      </c>
      <c r="AW38" s="70" t="str">
        <f t="shared" si="22"/>
        <v/>
      </c>
      <c r="AX38" s="70" t="str">
        <f t="shared" si="22"/>
        <v/>
      </c>
      <c r="AY38" s="70" t="str">
        <f t="shared" si="22"/>
        <v/>
      </c>
      <c r="AZ38" s="70" t="str">
        <f t="shared" si="22"/>
        <v/>
      </c>
      <c r="BA38" s="70" t="str">
        <f t="shared" si="22"/>
        <v/>
      </c>
      <c r="BB38" s="70" t="str">
        <f t="shared" si="22"/>
        <v/>
      </c>
      <c r="BC38" s="70" t="str">
        <f t="shared" si="22"/>
        <v/>
      </c>
      <c r="BD38" s="70" t="str">
        <f t="shared" si="22"/>
        <v/>
      </c>
      <c r="BE38" s="70" t="str">
        <f t="shared" si="22"/>
        <v/>
      </c>
      <c r="BF38" s="70" t="str">
        <f t="shared" si="22"/>
        <v/>
      </c>
      <c r="BG38" s="70" t="str">
        <f t="shared" si="22"/>
        <v/>
      </c>
      <c r="BH38" s="70" t="str">
        <f t="shared" si="23"/>
        <v/>
      </c>
      <c r="BI38" s="70" t="str">
        <f t="shared" si="23"/>
        <v/>
      </c>
      <c r="BJ38" s="70" t="str">
        <f t="shared" si="23"/>
        <v/>
      </c>
      <c r="BK38" s="70" t="str">
        <f t="shared" si="23"/>
        <v/>
      </c>
      <c r="BL38" s="32"/>
      <c r="BM38" s="32">
        <f>SUM(L38:BK38)</f>
        <v>0</v>
      </c>
      <c r="BN38" s="32"/>
      <c r="BO38" s="33">
        <f>BM38*B$10</f>
        <v>0</v>
      </c>
      <c r="BP38" s="43"/>
      <c r="BQ38" s="34">
        <v>91</v>
      </c>
      <c r="BR38" s="35"/>
      <c r="BS38" s="50">
        <f>BO38*BQ38</f>
        <v>0</v>
      </c>
    </row>
    <row r="39" spans="5:71" ht="15">
      <c r="E39" s="176" t="s">
        <v>257</v>
      </c>
      <c r="F39" s="178" t="s">
        <v>236</v>
      </c>
      <c r="G39" s="44" t="s">
        <v>130</v>
      </c>
      <c r="H39" s="24">
        <v>0</v>
      </c>
      <c r="I39" s="28">
        <f t="shared" si="19"/>
        <v>0</v>
      </c>
      <c r="J39" s="24">
        <v>1</v>
      </c>
      <c r="K39" s="24">
        <v>1</v>
      </c>
      <c r="L39" s="70" t="str">
        <f t="shared" si="20"/>
        <v/>
      </c>
      <c r="M39" s="70" t="str">
        <f t="shared" si="20"/>
        <v/>
      </c>
      <c r="N39" s="70" t="str">
        <f t="shared" si="20"/>
        <v/>
      </c>
      <c r="O39" s="70" t="str">
        <f t="shared" si="20"/>
        <v/>
      </c>
      <c r="P39" s="70" t="str">
        <f t="shared" si="20"/>
        <v/>
      </c>
      <c r="Q39" s="70" t="str">
        <f t="shared" si="20"/>
        <v/>
      </c>
      <c r="R39" s="70" t="str">
        <f t="shared" si="20"/>
        <v/>
      </c>
      <c r="S39" s="70" t="str">
        <f t="shared" si="20"/>
        <v/>
      </c>
      <c r="T39" s="70" t="str">
        <f t="shared" si="20"/>
        <v/>
      </c>
      <c r="U39" s="70" t="str">
        <f t="shared" si="20"/>
        <v/>
      </c>
      <c r="V39" s="70" t="str">
        <f t="shared" si="20"/>
        <v/>
      </c>
      <c r="W39" s="70" t="str">
        <f t="shared" si="20"/>
        <v/>
      </c>
      <c r="X39" s="70" t="str">
        <f t="shared" si="20"/>
        <v/>
      </c>
      <c r="Y39" s="70" t="str">
        <f t="shared" si="20"/>
        <v/>
      </c>
      <c r="Z39" s="70" t="str">
        <f t="shared" si="20"/>
        <v/>
      </c>
      <c r="AA39" s="70" t="str">
        <f t="shared" si="20"/>
        <v/>
      </c>
      <c r="AB39" s="70" t="str">
        <f t="shared" si="21"/>
        <v/>
      </c>
      <c r="AC39" s="70" t="str">
        <f t="shared" si="21"/>
        <v/>
      </c>
      <c r="AD39" s="70" t="str">
        <f t="shared" si="21"/>
        <v/>
      </c>
      <c r="AE39" s="70" t="str">
        <f t="shared" si="21"/>
        <v/>
      </c>
      <c r="AF39" s="70" t="str">
        <f t="shared" si="21"/>
        <v/>
      </c>
      <c r="AG39" s="70" t="str">
        <f t="shared" si="21"/>
        <v/>
      </c>
      <c r="AH39" s="70" t="str">
        <f t="shared" si="21"/>
        <v/>
      </c>
      <c r="AI39" s="70" t="str">
        <f t="shared" si="21"/>
        <v/>
      </c>
      <c r="AJ39" s="70" t="str">
        <f t="shared" si="21"/>
        <v/>
      </c>
      <c r="AK39" s="70" t="str">
        <f t="shared" si="21"/>
        <v/>
      </c>
      <c r="AL39" s="70" t="str">
        <f t="shared" si="21"/>
        <v/>
      </c>
      <c r="AM39" s="70" t="str">
        <f t="shared" si="21"/>
        <v/>
      </c>
      <c r="AN39" s="70" t="str">
        <f t="shared" si="21"/>
        <v/>
      </c>
      <c r="AO39" s="70" t="str">
        <f t="shared" si="21"/>
        <v/>
      </c>
      <c r="AP39" s="70" t="str">
        <f t="shared" si="21"/>
        <v/>
      </c>
      <c r="AQ39" s="70" t="str">
        <f t="shared" si="21"/>
        <v/>
      </c>
      <c r="AR39" s="70" t="str">
        <f t="shared" si="22"/>
        <v/>
      </c>
      <c r="AS39" s="70" t="str">
        <f t="shared" si="22"/>
        <v/>
      </c>
      <c r="AT39" s="70" t="str">
        <f t="shared" si="22"/>
        <v/>
      </c>
      <c r="AU39" s="70" t="str">
        <f t="shared" si="22"/>
        <v/>
      </c>
      <c r="AV39" s="70" t="str">
        <f t="shared" si="22"/>
        <v/>
      </c>
      <c r="AW39" s="70" t="str">
        <f t="shared" si="22"/>
        <v/>
      </c>
      <c r="AX39" s="70" t="str">
        <f t="shared" si="22"/>
        <v/>
      </c>
      <c r="AY39" s="70" t="str">
        <f t="shared" si="22"/>
        <v/>
      </c>
      <c r="AZ39" s="70" t="str">
        <f t="shared" si="22"/>
        <v/>
      </c>
      <c r="BA39" s="70" t="str">
        <f t="shared" si="22"/>
        <v/>
      </c>
      <c r="BB39" s="70" t="str">
        <f t="shared" si="22"/>
        <v/>
      </c>
      <c r="BC39" s="70" t="str">
        <f t="shared" si="22"/>
        <v/>
      </c>
      <c r="BD39" s="70" t="str">
        <f t="shared" si="22"/>
        <v/>
      </c>
      <c r="BE39" s="70" t="str">
        <f t="shared" si="22"/>
        <v/>
      </c>
      <c r="BF39" s="70" t="str">
        <f t="shared" si="22"/>
        <v/>
      </c>
      <c r="BG39" s="70" t="str">
        <f t="shared" si="22"/>
        <v/>
      </c>
      <c r="BH39" s="70" t="str">
        <f t="shared" si="23"/>
        <v/>
      </c>
      <c r="BI39" s="70" t="str">
        <f t="shared" si="23"/>
        <v/>
      </c>
      <c r="BJ39" s="70" t="str">
        <f t="shared" si="23"/>
        <v/>
      </c>
      <c r="BK39" s="70" t="str">
        <f t="shared" si="23"/>
        <v/>
      </c>
      <c r="BL39" s="29">
        <f>SUM(L39:BK39)</f>
        <v>0</v>
      </c>
      <c r="BM39" s="29"/>
      <c r="BN39" s="29">
        <f>BL39*B$10</f>
        <v>0</v>
      </c>
      <c r="BO39" s="29"/>
      <c r="BP39" s="30">
        <v>150</v>
      </c>
      <c r="BQ39" s="42"/>
      <c r="BR39" s="31">
        <f>BN39*BP39</f>
        <v>0</v>
      </c>
      <c r="BS39" s="31"/>
    </row>
    <row r="40" spans="5:71" ht="15">
      <c r="E40" s="177"/>
      <c r="F40" s="179"/>
      <c r="G40" s="45" t="s">
        <v>131</v>
      </c>
      <c r="H40" s="24">
        <v>1</v>
      </c>
      <c r="I40" s="28">
        <f t="shared" si="19"/>
        <v>2</v>
      </c>
      <c r="J40" s="24">
        <v>1</v>
      </c>
      <c r="K40" s="77">
        <f>IF(C17&lt;4,1,2)</f>
        <v>1</v>
      </c>
      <c r="L40" s="70">
        <f t="shared" si="20"/>
        <v>1</v>
      </c>
      <c r="M40" s="70">
        <f t="shared" si="20"/>
        <v>1</v>
      </c>
      <c r="N40" s="70" t="str">
        <f t="shared" si="20"/>
        <v/>
      </c>
      <c r="O40" s="70" t="str">
        <f t="shared" si="20"/>
        <v/>
      </c>
      <c r="P40" s="70" t="str">
        <f t="shared" si="20"/>
        <v/>
      </c>
      <c r="Q40" s="70" t="str">
        <f t="shared" si="20"/>
        <v/>
      </c>
      <c r="R40" s="70" t="str">
        <f t="shared" si="20"/>
        <v/>
      </c>
      <c r="S40" s="70" t="str">
        <f t="shared" si="20"/>
        <v/>
      </c>
      <c r="T40" s="70" t="str">
        <f t="shared" si="20"/>
        <v/>
      </c>
      <c r="U40" s="70" t="str">
        <f t="shared" si="20"/>
        <v/>
      </c>
      <c r="V40" s="70" t="str">
        <f t="shared" si="20"/>
        <v/>
      </c>
      <c r="W40" s="70" t="str">
        <f t="shared" si="20"/>
        <v/>
      </c>
      <c r="X40" s="70" t="str">
        <f t="shared" si="20"/>
        <v/>
      </c>
      <c r="Y40" s="70" t="str">
        <f t="shared" si="20"/>
        <v/>
      </c>
      <c r="Z40" s="70" t="str">
        <f t="shared" si="20"/>
        <v/>
      </c>
      <c r="AA40" s="70" t="str">
        <f t="shared" si="20"/>
        <v/>
      </c>
      <c r="AB40" s="70" t="str">
        <f t="shared" si="21"/>
        <v/>
      </c>
      <c r="AC40" s="70" t="str">
        <f t="shared" si="21"/>
        <v/>
      </c>
      <c r="AD40" s="70" t="str">
        <f t="shared" si="21"/>
        <v/>
      </c>
      <c r="AE40" s="70" t="str">
        <f t="shared" si="21"/>
        <v/>
      </c>
      <c r="AF40" s="70" t="str">
        <f t="shared" si="21"/>
        <v/>
      </c>
      <c r="AG40" s="70" t="str">
        <f t="shared" si="21"/>
        <v/>
      </c>
      <c r="AH40" s="70" t="str">
        <f t="shared" si="21"/>
        <v/>
      </c>
      <c r="AI40" s="70" t="str">
        <f t="shared" si="21"/>
        <v/>
      </c>
      <c r="AJ40" s="70" t="str">
        <f t="shared" si="21"/>
        <v/>
      </c>
      <c r="AK40" s="70" t="str">
        <f t="shared" si="21"/>
        <v/>
      </c>
      <c r="AL40" s="70" t="str">
        <f t="shared" si="21"/>
        <v/>
      </c>
      <c r="AM40" s="70" t="str">
        <f t="shared" si="21"/>
        <v/>
      </c>
      <c r="AN40" s="70" t="str">
        <f t="shared" si="21"/>
        <v/>
      </c>
      <c r="AO40" s="70" t="str">
        <f t="shared" si="21"/>
        <v/>
      </c>
      <c r="AP40" s="70" t="str">
        <f t="shared" si="21"/>
        <v/>
      </c>
      <c r="AQ40" s="70" t="str">
        <f t="shared" si="21"/>
        <v/>
      </c>
      <c r="AR40" s="70" t="str">
        <f t="shared" si="22"/>
        <v/>
      </c>
      <c r="AS40" s="70" t="str">
        <f t="shared" si="22"/>
        <v/>
      </c>
      <c r="AT40" s="70" t="str">
        <f t="shared" si="22"/>
        <v/>
      </c>
      <c r="AU40" s="70" t="str">
        <f t="shared" si="22"/>
        <v/>
      </c>
      <c r="AV40" s="70" t="str">
        <f t="shared" si="22"/>
        <v/>
      </c>
      <c r="AW40" s="70" t="str">
        <f t="shared" si="22"/>
        <v/>
      </c>
      <c r="AX40" s="70" t="str">
        <f t="shared" si="22"/>
        <v/>
      </c>
      <c r="AY40" s="70" t="str">
        <f t="shared" si="22"/>
        <v/>
      </c>
      <c r="AZ40" s="70" t="str">
        <f t="shared" si="22"/>
        <v/>
      </c>
      <c r="BA40" s="70" t="str">
        <f t="shared" si="22"/>
        <v/>
      </c>
      <c r="BB40" s="70" t="str">
        <f t="shared" si="22"/>
        <v/>
      </c>
      <c r="BC40" s="70" t="str">
        <f t="shared" si="22"/>
        <v/>
      </c>
      <c r="BD40" s="70" t="str">
        <f t="shared" si="22"/>
        <v/>
      </c>
      <c r="BE40" s="70" t="str">
        <f t="shared" si="22"/>
        <v/>
      </c>
      <c r="BF40" s="70" t="str">
        <f t="shared" si="22"/>
        <v/>
      </c>
      <c r="BG40" s="70" t="str">
        <f t="shared" si="22"/>
        <v/>
      </c>
      <c r="BH40" s="70" t="str">
        <f t="shared" si="23"/>
        <v/>
      </c>
      <c r="BI40" s="70" t="str">
        <f t="shared" si="23"/>
        <v/>
      </c>
      <c r="BJ40" s="70" t="str">
        <f t="shared" si="23"/>
        <v/>
      </c>
      <c r="BK40" s="70" t="str">
        <f t="shared" si="23"/>
        <v/>
      </c>
      <c r="BL40" s="32"/>
      <c r="BM40" s="32">
        <f>SUM(L40:BK40)</f>
        <v>2</v>
      </c>
      <c r="BN40" s="33"/>
      <c r="BO40" s="33">
        <f>BM40*B$10</f>
        <v>80</v>
      </c>
      <c r="BP40" s="43"/>
      <c r="BQ40" s="34">
        <v>44</v>
      </c>
      <c r="BR40" s="35"/>
      <c r="BS40" s="50">
        <f>BO40*BQ40</f>
        <v>3520</v>
      </c>
    </row>
    <row r="41" spans="5:71" ht="15">
      <c r="E41" s="176" t="s">
        <v>258</v>
      </c>
      <c r="F41" s="178" t="s">
        <v>236</v>
      </c>
      <c r="G41" s="28" t="s">
        <v>130</v>
      </c>
      <c r="H41" s="24">
        <v>0</v>
      </c>
      <c r="I41" s="28">
        <f t="shared" si="19"/>
        <v>0</v>
      </c>
      <c r="J41" s="24">
        <v>1</v>
      </c>
      <c r="K41" s="24">
        <v>1</v>
      </c>
      <c r="L41" s="70" t="str">
        <f t="shared" si="20"/>
        <v/>
      </c>
      <c r="M41" s="70" t="str">
        <f t="shared" si="20"/>
        <v/>
      </c>
      <c r="N41" s="70" t="str">
        <f t="shared" si="20"/>
        <v/>
      </c>
      <c r="O41" s="70" t="str">
        <f t="shared" si="20"/>
        <v/>
      </c>
      <c r="P41" s="70" t="str">
        <f t="shared" si="20"/>
        <v/>
      </c>
      <c r="Q41" s="70" t="str">
        <f t="shared" si="20"/>
        <v/>
      </c>
      <c r="R41" s="70" t="str">
        <f t="shared" si="20"/>
        <v/>
      </c>
      <c r="S41" s="70" t="str">
        <f t="shared" si="20"/>
        <v/>
      </c>
      <c r="T41" s="70" t="str">
        <f t="shared" si="20"/>
        <v/>
      </c>
      <c r="U41" s="70" t="str">
        <f t="shared" si="20"/>
        <v/>
      </c>
      <c r="V41" s="70" t="str">
        <f t="shared" si="20"/>
        <v/>
      </c>
      <c r="W41" s="70" t="str">
        <f t="shared" si="20"/>
        <v/>
      </c>
      <c r="X41" s="70" t="str">
        <f t="shared" si="20"/>
        <v/>
      </c>
      <c r="Y41" s="70" t="str">
        <f t="shared" si="20"/>
        <v/>
      </c>
      <c r="Z41" s="70" t="str">
        <f t="shared" si="20"/>
        <v/>
      </c>
      <c r="AA41" s="70" t="str">
        <f t="shared" si="20"/>
        <v/>
      </c>
      <c r="AB41" s="70" t="str">
        <f t="shared" si="21"/>
        <v/>
      </c>
      <c r="AC41" s="70" t="str">
        <f t="shared" si="21"/>
        <v/>
      </c>
      <c r="AD41" s="70" t="str">
        <f t="shared" si="21"/>
        <v/>
      </c>
      <c r="AE41" s="70" t="str">
        <f t="shared" si="21"/>
        <v/>
      </c>
      <c r="AF41" s="70" t="str">
        <f t="shared" si="21"/>
        <v/>
      </c>
      <c r="AG41" s="70" t="str">
        <f t="shared" si="21"/>
        <v/>
      </c>
      <c r="AH41" s="70" t="str">
        <f t="shared" si="21"/>
        <v/>
      </c>
      <c r="AI41" s="70" t="str">
        <f t="shared" si="21"/>
        <v/>
      </c>
      <c r="AJ41" s="70" t="str">
        <f t="shared" si="21"/>
        <v/>
      </c>
      <c r="AK41" s="70" t="str">
        <f t="shared" si="21"/>
        <v/>
      </c>
      <c r="AL41" s="70" t="str">
        <f t="shared" si="21"/>
        <v/>
      </c>
      <c r="AM41" s="70" t="str">
        <f t="shared" si="21"/>
        <v/>
      </c>
      <c r="AN41" s="70" t="str">
        <f t="shared" si="21"/>
        <v/>
      </c>
      <c r="AO41" s="70" t="str">
        <f t="shared" si="21"/>
        <v/>
      </c>
      <c r="AP41" s="70" t="str">
        <f t="shared" si="21"/>
        <v/>
      </c>
      <c r="AQ41" s="70" t="str">
        <f t="shared" si="21"/>
        <v/>
      </c>
      <c r="AR41" s="70" t="str">
        <f t="shared" si="22"/>
        <v/>
      </c>
      <c r="AS41" s="70" t="str">
        <f t="shared" si="22"/>
        <v/>
      </c>
      <c r="AT41" s="70" t="str">
        <f t="shared" si="22"/>
        <v/>
      </c>
      <c r="AU41" s="70" t="str">
        <f t="shared" si="22"/>
        <v/>
      </c>
      <c r="AV41" s="70" t="str">
        <f t="shared" si="22"/>
        <v/>
      </c>
      <c r="AW41" s="70" t="str">
        <f t="shared" si="22"/>
        <v/>
      </c>
      <c r="AX41" s="70" t="str">
        <f t="shared" si="22"/>
        <v/>
      </c>
      <c r="AY41" s="70" t="str">
        <f t="shared" si="22"/>
        <v/>
      </c>
      <c r="AZ41" s="70" t="str">
        <f t="shared" si="22"/>
        <v/>
      </c>
      <c r="BA41" s="70" t="str">
        <f t="shared" si="22"/>
        <v/>
      </c>
      <c r="BB41" s="70" t="str">
        <f t="shared" si="22"/>
        <v/>
      </c>
      <c r="BC41" s="70" t="str">
        <f t="shared" si="22"/>
        <v/>
      </c>
      <c r="BD41" s="70" t="str">
        <f t="shared" si="22"/>
        <v/>
      </c>
      <c r="BE41" s="70" t="str">
        <f t="shared" si="22"/>
        <v/>
      </c>
      <c r="BF41" s="70" t="str">
        <f t="shared" si="22"/>
        <v/>
      </c>
      <c r="BG41" s="70" t="str">
        <f t="shared" si="22"/>
        <v/>
      </c>
      <c r="BH41" s="70" t="str">
        <f t="shared" si="23"/>
        <v/>
      </c>
      <c r="BI41" s="70" t="str">
        <f t="shared" si="23"/>
        <v/>
      </c>
      <c r="BJ41" s="70" t="str">
        <f t="shared" si="23"/>
        <v/>
      </c>
      <c r="BK41" s="70" t="str">
        <f t="shared" si="23"/>
        <v/>
      </c>
      <c r="BL41" s="29">
        <f>SUM(L41:BK41)</f>
        <v>0</v>
      </c>
      <c r="BM41" s="29"/>
      <c r="BN41" s="29">
        <f>BL41*B$10</f>
        <v>0</v>
      </c>
      <c r="BO41" s="36"/>
      <c r="BP41" s="42">
        <v>80.290777701307633</v>
      </c>
      <c r="BQ41" s="30"/>
      <c r="BR41" s="31">
        <f>BN41*BP41</f>
        <v>0</v>
      </c>
      <c r="BS41" s="51"/>
    </row>
    <row r="42" spans="5:71" ht="15">
      <c r="E42" s="177"/>
      <c r="F42" s="179"/>
      <c r="G42" s="24" t="s">
        <v>131</v>
      </c>
      <c r="H42" s="24">
        <v>0</v>
      </c>
      <c r="I42" s="28">
        <f t="shared" si="19"/>
        <v>0</v>
      </c>
      <c r="J42" s="24">
        <v>1</v>
      </c>
      <c r="K42" s="24">
        <v>1</v>
      </c>
      <c r="L42" s="70" t="str">
        <f t="shared" si="20"/>
        <v/>
      </c>
      <c r="M42" s="70" t="str">
        <f t="shared" si="20"/>
        <v/>
      </c>
      <c r="N42" s="70" t="str">
        <f t="shared" si="20"/>
        <v/>
      </c>
      <c r="O42" s="70" t="str">
        <f t="shared" si="20"/>
        <v/>
      </c>
      <c r="P42" s="70" t="str">
        <f t="shared" si="20"/>
        <v/>
      </c>
      <c r="Q42" s="70" t="str">
        <f t="shared" si="20"/>
        <v/>
      </c>
      <c r="R42" s="70" t="str">
        <f t="shared" si="20"/>
        <v/>
      </c>
      <c r="S42" s="70" t="str">
        <f t="shared" si="20"/>
        <v/>
      </c>
      <c r="T42" s="70" t="str">
        <f t="shared" si="20"/>
        <v/>
      </c>
      <c r="U42" s="70" t="str">
        <f t="shared" si="20"/>
        <v/>
      </c>
      <c r="V42" s="70" t="str">
        <f t="shared" si="20"/>
        <v/>
      </c>
      <c r="W42" s="70" t="str">
        <f t="shared" si="20"/>
        <v/>
      </c>
      <c r="X42" s="70" t="str">
        <f t="shared" si="20"/>
        <v/>
      </c>
      <c r="Y42" s="70" t="str">
        <f t="shared" si="20"/>
        <v/>
      </c>
      <c r="Z42" s="70" t="str">
        <f t="shared" si="20"/>
        <v/>
      </c>
      <c r="AA42" s="70" t="str">
        <f t="shared" si="20"/>
        <v/>
      </c>
      <c r="AB42" s="70" t="str">
        <f t="shared" si="21"/>
        <v/>
      </c>
      <c r="AC42" s="70" t="str">
        <f t="shared" si="21"/>
        <v/>
      </c>
      <c r="AD42" s="70" t="str">
        <f t="shared" si="21"/>
        <v/>
      </c>
      <c r="AE42" s="70" t="str">
        <f t="shared" si="21"/>
        <v/>
      </c>
      <c r="AF42" s="70" t="str">
        <f t="shared" si="21"/>
        <v/>
      </c>
      <c r="AG42" s="70" t="str">
        <f t="shared" si="21"/>
        <v/>
      </c>
      <c r="AH42" s="70" t="str">
        <f t="shared" si="21"/>
        <v/>
      </c>
      <c r="AI42" s="70" t="str">
        <f t="shared" si="21"/>
        <v/>
      </c>
      <c r="AJ42" s="70" t="str">
        <f t="shared" si="21"/>
        <v/>
      </c>
      <c r="AK42" s="70" t="str">
        <f t="shared" si="21"/>
        <v/>
      </c>
      <c r="AL42" s="70" t="str">
        <f t="shared" si="21"/>
        <v/>
      </c>
      <c r="AM42" s="70" t="str">
        <f t="shared" si="21"/>
        <v/>
      </c>
      <c r="AN42" s="70" t="str">
        <f t="shared" si="21"/>
        <v/>
      </c>
      <c r="AO42" s="70" t="str">
        <f t="shared" si="21"/>
        <v/>
      </c>
      <c r="AP42" s="70" t="str">
        <f t="shared" si="21"/>
        <v/>
      </c>
      <c r="AQ42" s="70" t="str">
        <f t="shared" si="21"/>
        <v/>
      </c>
      <c r="AR42" s="70" t="str">
        <f t="shared" si="22"/>
        <v/>
      </c>
      <c r="AS42" s="70" t="str">
        <f t="shared" si="22"/>
        <v/>
      </c>
      <c r="AT42" s="70" t="str">
        <f t="shared" si="22"/>
        <v/>
      </c>
      <c r="AU42" s="70" t="str">
        <f t="shared" si="22"/>
        <v/>
      </c>
      <c r="AV42" s="70" t="str">
        <f t="shared" si="22"/>
        <v/>
      </c>
      <c r="AW42" s="70" t="str">
        <f t="shared" si="22"/>
        <v/>
      </c>
      <c r="AX42" s="70" t="str">
        <f t="shared" si="22"/>
        <v/>
      </c>
      <c r="AY42" s="70" t="str">
        <f t="shared" si="22"/>
        <v/>
      </c>
      <c r="AZ42" s="70" t="str">
        <f t="shared" si="22"/>
        <v/>
      </c>
      <c r="BA42" s="70" t="str">
        <f t="shared" si="22"/>
        <v/>
      </c>
      <c r="BB42" s="70" t="str">
        <f t="shared" si="22"/>
        <v/>
      </c>
      <c r="BC42" s="70" t="str">
        <f t="shared" si="22"/>
        <v/>
      </c>
      <c r="BD42" s="70" t="str">
        <f t="shared" si="22"/>
        <v/>
      </c>
      <c r="BE42" s="70" t="str">
        <f t="shared" si="22"/>
        <v/>
      </c>
      <c r="BF42" s="70" t="str">
        <f t="shared" si="22"/>
        <v/>
      </c>
      <c r="BG42" s="70" t="str">
        <f t="shared" si="22"/>
        <v/>
      </c>
      <c r="BH42" s="70" t="str">
        <f t="shared" si="23"/>
        <v/>
      </c>
      <c r="BI42" s="70" t="str">
        <f t="shared" si="23"/>
        <v/>
      </c>
      <c r="BJ42" s="70" t="str">
        <f t="shared" si="23"/>
        <v/>
      </c>
      <c r="BK42" s="70" t="str">
        <f t="shared" si="23"/>
        <v/>
      </c>
      <c r="BL42" s="32"/>
      <c r="BM42" s="32">
        <f>SUM(L42:BK42)</f>
        <v>0</v>
      </c>
      <c r="BN42" s="33"/>
      <c r="BO42" s="33">
        <f>BM42*B$10</f>
        <v>0</v>
      </c>
      <c r="BP42" s="43"/>
      <c r="BQ42" s="34">
        <v>25.094631796283551</v>
      </c>
      <c r="BR42" s="35"/>
      <c r="BS42" s="50">
        <f>BO42*BQ42</f>
        <v>0</v>
      </c>
    </row>
    <row r="43" spans="5:71" ht="15">
      <c r="E43" s="176" t="s">
        <v>258</v>
      </c>
      <c r="F43" s="178" t="s">
        <v>259</v>
      </c>
      <c r="G43" s="28" t="s">
        <v>130</v>
      </c>
      <c r="H43" s="24">
        <v>0</v>
      </c>
      <c r="I43" s="28">
        <f t="shared" si="19"/>
        <v>0</v>
      </c>
      <c r="J43" s="24">
        <v>1</v>
      </c>
      <c r="K43" s="24">
        <v>1</v>
      </c>
      <c r="L43" s="70" t="str">
        <f t="shared" si="20"/>
        <v/>
      </c>
      <c r="M43" s="70" t="str">
        <f t="shared" si="20"/>
        <v/>
      </c>
      <c r="N43" s="70" t="str">
        <f t="shared" si="20"/>
        <v/>
      </c>
      <c r="O43" s="70" t="str">
        <f t="shared" si="20"/>
        <v/>
      </c>
      <c r="P43" s="70" t="str">
        <f t="shared" si="20"/>
        <v/>
      </c>
      <c r="Q43" s="70" t="str">
        <f t="shared" si="20"/>
        <v/>
      </c>
      <c r="R43" s="70" t="str">
        <f t="shared" si="20"/>
        <v/>
      </c>
      <c r="S43" s="70" t="str">
        <f t="shared" si="20"/>
        <v/>
      </c>
      <c r="T43" s="70" t="str">
        <f t="shared" si="20"/>
        <v/>
      </c>
      <c r="U43" s="70" t="str">
        <f t="shared" si="20"/>
        <v/>
      </c>
      <c r="V43" s="70" t="str">
        <f t="shared" si="20"/>
        <v/>
      </c>
      <c r="W43" s="70" t="str">
        <f t="shared" si="20"/>
        <v/>
      </c>
      <c r="X43" s="70" t="str">
        <f t="shared" si="20"/>
        <v/>
      </c>
      <c r="Y43" s="70" t="str">
        <f t="shared" si="20"/>
        <v/>
      </c>
      <c r="Z43" s="70" t="str">
        <f t="shared" si="20"/>
        <v/>
      </c>
      <c r="AA43" s="70" t="str">
        <f t="shared" si="20"/>
        <v/>
      </c>
      <c r="AB43" s="70" t="str">
        <f t="shared" si="21"/>
        <v/>
      </c>
      <c r="AC43" s="70" t="str">
        <f t="shared" si="21"/>
        <v/>
      </c>
      <c r="AD43" s="70" t="str">
        <f t="shared" si="21"/>
        <v/>
      </c>
      <c r="AE43" s="70" t="str">
        <f t="shared" si="21"/>
        <v/>
      </c>
      <c r="AF43" s="70" t="str">
        <f t="shared" si="21"/>
        <v/>
      </c>
      <c r="AG43" s="70" t="str">
        <f t="shared" si="21"/>
        <v/>
      </c>
      <c r="AH43" s="70" t="str">
        <f t="shared" si="21"/>
        <v/>
      </c>
      <c r="AI43" s="70" t="str">
        <f t="shared" si="21"/>
        <v/>
      </c>
      <c r="AJ43" s="70" t="str">
        <f t="shared" si="21"/>
        <v/>
      </c>
      <c r="AK43" s="70" t="str">
        <f t="shared" si="21"/>
        <v/>
      </c>
      <c r="AL43" s="70" t="str">
        <f t="shared" si="21"/>
        <v/>
      </c>
      <c r="AM43" s="70" t="str">
        <f t="shared" si="21"/>
        <v/>
      </c>
      <c r="AN43" s="70" t="str">
        <f t="shared" si="21"/>
        <v/>
      </c>
      <c r="AO43" s="70" t="str">
        <f t="shared" si="21"/>
        <v/>
      </c>
      <c r="AP43" s="70" t="str">
        <f t="shared" si="21"/>
        <v/>
      </c>
      <c r="AQ43" s="70" t="str">
        <f t="shared" si="21"/>
        <v/>
      </c>
      <c r="AR43" s="70" t="str">
        <f t="shared" si="22"/>
        <v/>
      </c>
      <c r="AS43" s="70" t="str">
        <f t="shared" si="22"/>
        <v/>
      </c>
      <c r="AT43" s="70" t="str">
        <f t="shared" si="22"/>
        <v/>
      </c>
      <c r="AU43" s="70" t="str">
        <f t="shared" si="22"/>
        <v/>
      </c>
      <c r="AV43" s="70" t="str">
        <f t="shared" si="22"/>
        <v/>
      </c>
      <c r="AW43" s="70" t="str">
        <f t="shared" si="22"/>
        <v/>
      </c>
      <c r="AX43" s="70" t="str">
        <f t="shared" si="22"/>
        <v/>
      </c>
      <c r="AY43" s="70" t="str">
        <f t="shared" si="22"/>
        <v/>
      </c>
      <c r="AZ43" s="70" t="str">
        <f t="shared" si="22"/>
        <v/>
      </c>
      <c r="BA43" s="70" t="str">
        <f t="shared" si="22"/>
        <v/>
      </c>
      <c r="BB43" s="70" t="str">
        <f t="shared" si="22"/>
        <v/>
      </c>
      <c r="BC43" s="70" t="str">
        <f t="shared" si="22"/>
        <v/>
      </c>
      <c r="BD43" s="70" t="str">
        <f t="shared" si="22"/>
        <v/>
      </c>
      <c r="BE43" s="70" t="str">
        <f t="shared" si="22"/>
        <v/>
      </c>
      <c r="BF43" s="70" t="str">
        <f t="shared" si="22"/>
        <v/>
      </c>
      <c r="BG43" s="70" t="str">
        <f t="shared" si="22"/>
        <v/>
      </c>
      <c r="BH43" s="70" t="str">
        <f t="shared" si="23"/>
        <v/>
      </c>
      <c r="BI43" s="70" t="str">
        <f t="shared" si="23"/>
        <v/>
      </c>
      <c r="BJ43" s="70" t="str">
        <f t="shared" si="23"/>
        <v/>
      </c>
      <c r="BK43" s="70" t="str">
        <f t="shared" si="23"/>
        <v/>
      </c>
      <c r="BL43" s="29">
        <f>SUM(L43:BK43)</f>
        <v>0</v>
      </c>
      <c r="BM43" s="29"/>
      <c r="BN43" s="29">
        <f>BL43*B$10</f>
        <v>0</v>
      </c>
      <c r="BO43" s="36"/>
      <c r="BP43" s="42">
        <v>68.25</v>
      </c>
      <c r="BQ43" s="30"/>
      <c r="BR43" s="31">
        <f>BN43*BP43</f>
        <v>0</v>
      </c>
      <c r="BS43" s="51"/>
    </row>
    <row r="44" spans="5:71" ht="15">
      <c r="E44" s="177"/>
      <c r="F44" s="179"/>
      <c r="G44" s="24" t="s">
        <v>131</v>
      </c>
      <c r="H44" s="24">
        <v>0</v>
      </c>
      <c r="I44" s="28">
        <f t="shared" si="19"/>
        <v>0</v>
      </c>
      <c r="J44" s="24">
        <v>1</v>
      </c>
      <c r="K44" s="24">
        <v>1</v>
      </c>
      <c r="L44" s="70" t="str">
        <f t="shared" si="20"/>
        <v/>
      </c>
      <c r="M44" s="70" t="str">
        <f t="shared" si="20"/>
        <v/>
      </c>
      <c r="N44" s="70" t="str">
        <f t="shared" si="20"/>
        <v/>
      </c>
      <c r="O44" s="70" t="str">
        <f t="shared" si="20"/>
        <v/>
      </c>
      <c r="P44" s="70" t="str">
        <f t="shared" si="20"/>
        <v/>
      </c>
      <c r="Q44" s="70" t="str">
        <f t="shared" si="20"/>
        <v/>
      </c>
      <c r="R44" s="70" t="str">
        <f t="shared" si="20"/>
        <v/>
      </c>
      <c r="S44" s="70" t="str">
        <f t="shared" si="20"/>
        <v/>
      </c>
      <c r="T44" s="70" t="str">
        <f t="shared" si="20"/>
        <v/>
      </c>
      <c r="U44" s="70" t="str">
        <f t="shared" si="20"/>
        <v/>
      </c>
      <c r="V44" s="70" t="str">
        <f t="shared" si="20"/>
        <v/>
      </c>
      <c r="W44" s="70" t="str">
        <f t="shared" si="20"/>
        <v/>
      </c>
      <c r="X44" s="70" t="str">
        <f t="shared" si="20"/>
        <v/>
      </c>
      <c r="Y44" s="70" t="str">
        <f t="shared" si="20"/>
        <v/>
      </c>
      <c r="Z44" s="70" t="str">
        <f t="shared" si="20"/>
        <v/>
      </c>
      <c r="AA44" s="70" t="str">
        <f t="shared" si="20"/>
        <v/>
      </c>
      <c r="AB44" s="70" t="str">
        <f t="shared" si="21"/>
        <v/>
      </c>
      <c r="AC44" s="70" t="str">
        <f t="shared" si="21"/>
        <v/>
      </c>
      <c r="AD44" s="70" t="str">
        <f t="shared" si="21"/>
        <v/>
      </c>
      <c r="AE44" s="70" t="str">
        <f t="shared" si="21"/>
        <v/>
      </c>
      <c r="AF44" s="70" t="str">
        <f t="shared" si="21"/>
        <v/>
      </c>
      <c r="AG44" s="70" t="str">
        <f t="shared" si="21"/>
        <v/>
      </c>
      <c r="AH44" s="70" t="str">
        <f t="shared" si="21"/>
        <v/>
      </c>
      <c r="AI44" s="70" t="str">
        <f t="shared" si="21"/>
        <v/>
      </c>
      <c r="AJ44" s="70" t="str">
        <f t="shared" si="21"/>
        <v/>
      </c>
      <c r="AK44" s="70" t="str">
        <f t="shared" si="21"/>
        <v/>
      </c>
      <c r="AL44" s="70" t="str">
        <f t="shared" si="21"/>
        <v/>
      </c>
      <c r="AM44" s="70" t="str">
        <f t="shared" si="21"/>
        <v/>
      </c>
      <c r="AN44" s="70" t="str">
        <f t="shared" si="21"/>
        <v/>
      </c>
      <c r="AO44" s="70" t="str">
        <f t="shared" si="21"/>
        <v/>
      </c>
      <c r="AP44" s="70" t="str">
        <f t="shared" si="21"/>
        <v/>
      </c>
      <c r="AQ44" s="70" t="str">
        <f t="shared" si="21"/>
        <v/>
      </c>
      <c r="AR44" s="70" t="str">
        <f t="shared" si="22"/>
        <v/>
      </c>
      <c r="AS44" s="70" t="str">
        <f t="shared" si="22"/>
        <v/>
      </c>
      <c r="AT44" s="70" t="str">
        <f t="shared" si="22"/>
        <v/>
      </c>
      <c r="AU44" s="70" t="str">
        <f t="shared" si="22"/>
        <v/>
      </c>
      <c r="AV44" s="70" t="str">
        <f t="shared" si="22"/>
        <v/>
      </c>
      <c r="AW44" s="70" t="str">
        <f t="shared" si="22"/>
        <v/>
      </c>
      <c r="AX44" s="70" t="str">
        <f t="shared" si="22"/>
        <v/>
      </c>
      <c r="AY44" s="70" t="str">
        <f t="shared" si="22"/>
        <v/>
      </c>
      <c r="AZ44" s="70" t="str">
        <f t="shared" si="22"/>
        <v/>
      </c>
      <c r="BA44" s="70" t="str">
        <f t="shared" si="22"/>
        <v/>
      </c>
      <c r="BB44" s="70" t="str">
        <f t="shared" si="22"/>
        <v/>
      </c>
      <c r="BC44" s="70" t="str">
        <f t="shared" si="22"/>
        <v/>
      </c>
      <c r="BD44" s="70" t="str">
        <f t="shared" si="22"/>
        <v/>
      </c>
      <c r="BE44" s="70" t="str">
        <f t="shared" si="22"/>
        <v/>
      </c>
      <c r="BF44" s="70" t="str">
        <f t="shared" si="22"/>
        <v/>
      </c>
      <c r="BG44" s="70" t="str">
        <f t="shared" si="22"/>
        <v/>
      </c>
      <c r="BH44" s="70" t="str">
        <f t="shared" si="23"/>
        <v/>
      </c>
      <c r="BI44" s="70" t="str">
        <f t="shared" si="23"/>
        <v/>
      </c>
      <c r="BJ44" s="70" t="str">
        <f t="shared" si="23"/>
        <v/>
      </c>
      <c r="BK44" s="70" t="str">
        <f t="shared" si="23"/>
        <v/>
      </c>
      <c r="BL44" s="32"/>
      <c r="BM44" s="32">
        <f>SUM(L44:BK44)</f>
        <v>0</v>
      </c>
      <c r="BN44" s="33"/>
      <c r="BO44" s="33">
        <f>BM44*B$10</f>
        <v>0</v>
      </c>
      <c r="BP44" s="43"/>
      <c r="BQ44" s="34">
        <v>20.070543702684098</v>
      </c>
      <c r="BR44" s="35"/>
      <c r="BS44" s="50">
        <f>BO44*BQ44</f>
        <v>0</v>
      </c>
    </row>
    <row r="45" spans="5:71" ht="15">
      <c r="E45" s="176" t="s">
        <v>260</v>
      </c>
      <c r="F45" s="178"/>
      <c r="G45" s="28" t="s">
        <v>130</v>
      </c>
      <c r="H45" s="24">
        <v>0</v>
      </c>
      <c r="I45" s="28">
        <f t="shared" si="19"/>
        <v>0</v>
      </c>
      <c r="J45" s="24">
        <v>1</v>
      </c>
      <c r="K45" s="24">
        <v>1</v>
      </c>
      <c r="L45" s="70" t="str">
        <f t="shared" si="20"/>
        <v/>
      </c>
      <c r="M45" s="70" t="str">
        <f t="shared" si="20"/>
        <v/>
      </c>
      <c r="N45" s="70" t="str">
        <f t="shared" si="20"/>
        <v/>
      </c>
      <c r="O45" s="70" t="str">
        <f t="shared" si="20"/>
        <v/>
      </c>
      <c r="P45" s="70" t="str">
        <f t="shared" si="20"/>
        <v/>
      </c>
      <c r="Q45" s="70" t="str">
        <f t="shared" si="20"/>
        <v/>
      </c>
      <c r="R45" s="70" t="str">
        <f t="shared" si="20"/>
        <v/>
      </c>
      <c r="S45" s="70" t="str">
        <f t="shared" si="20"/>
        <v/>
      </c>
      <c r="T45" s="70" t="str">
        <f t="shared" si="20"/>
        <v/>
      </c>
      <c r="U45" s="70" t="str">
        <f t="shared" si="20"/>
        <v/>
      </c>
      <c r="V45" s="70" t="str">
        <f t="shared" si="20"/>
        <v/>
      </c>
      <c r="W45" s="70" t="str">
        <f t="shared" si="20"/>
        <v/>
      </c>
      <c r="X45" s="70" t="str">
        <f t="shared" si="20"/>
        <v/>
      </c>
      <c r="Y45" s="70" t="str">
        <f t="shared" si="20"/>
        <v/>
      </c>
      <c r="Z45" s="70" t="str">
        <f t="shared" si="20"/>
        <v/>
      </c>
      <c r="AA45" s="70" t="str">
        <f t="shared" si="20"/>
        <v/>
      </c>
      <c r="AB45" s="70" t="str">
        <f t="shared" si="21"/>
        <v/>
      </c>
      <c r="AC45" s="70" t="str">
        <f t="shared" si="21"/>
        <v/>
      </c>
      <c r="AD45" s="70" t="str">
        <f t="shared" si="21"/>
        <v/>
      </c>
      <c r="AE45" s="70" t="str">
        <f t="shared" si="21"/>
        <v/>
      </c>
      <c r="AF45" s="70" t="str">
        <f t="shared" si="21"/>
        <v/>
      </c>
      <c r="AG45" s="70" t="str">
        <f t="shared" si="21"/>
        <v/>
      </c>
      <c r="AH45" s="70" t="str">
        <f t="shared" si="21"/>
        <v/>
      </c>
      <c r="AI45" s="70" t="str">
        <f t="shared" si="21"/>
        <v/>
      </c>
      <c r="AJ45" s="70" t="str">
        <f t="shared" si="21"/>
        <v/>
      </c>
      <c r="AK45" s="70" t="str">
        <f t="shared" si="21"/>
        <v/>
      </c>
      <c r="AL45" s="70" t="str">
        <f t="shared" si="21"/>
        <v/>
      </c>
      <c r="AM45" s="70" t="str">
        <f t="shared" si="21"/>
        <v/>
      </c>
      <c r="AN45" s="70" t="str">
        <f t="shared" si="21"/>
        <v/>
      </c>
      <c r="AO45" s="70" t="str">
        <f t="shared" si="21"/>
        <v/>
      </c>
      <c r="AP45" s="70" t="str">
        <f t="shared" si="21"/>
        <v/>
      </c>
      <c r="AQ45" s="70" t="str">
        <f t="shared" si="21"/>
        <v/>
      </c>
      <c r="AR45" s="70" t="str">
        <f t="shared" si="22"/>
        <v/>
      </c>
      <c r="AS45" s="70" t="str">
        <f t="shared" si="22"/>
        <v/>
      </c>
      <c r="AT45" s="70" t="str">
        <f t="shared" si="22"/>
        <v/>
      </c>
      <c r="AU45" s="70" t="str">
        <f t="shared" si="22"/>
        <v/>
      </c>
      <c r="AV45" s="70" t="str">
        <f t="shared" si="22"/>
        <v/>
      </c>
      <c r="AW45" s="70" t="str">
        <f t="shared" si="22"/>
        <v/>
      </c>
      <c r="AX45" s="70" t="str">
        <f t="shared" si="22"/>
        <v/>
      </c>
      <c r="AY45" s="70" t="str">
        <f t="shared" si="22"/>
        <v/>
      </c>
      <c r="AZ45" s="70" t="str">
        <f t="shared" si="22"/>
        <v/>
      </c>
      <c r="BA45" s="70" t="str">
        <f t="shared" si="22"/>
        <v/>
      </c>
      <c r="BB45" s="70" t="str">
        <f t="shared" si="22"/>
        <v/>
      </c>
      <c r="BC45" s="70" t="str">
        <f t="shared" si="22"/>
        <v/>
      </c>
      <c r="BD45" s="70" t="str">
        <f t="shared" si="22"/>
        <v/>
      </c>
      <c r="BE45" s="70" t="str">
        <f t="shared" si="22"/>
        <v/>
      </c>
      <c r="BF45" s="70" t="str">
        <f t="shared" si="22"/>
        <v/>
      </c>
      <c r="BG45" s="70" t="str">
        <f t="shared" si="22"/>
        <v/>
      </c>
      <c r="BH45" s="70" t="str">
        <f t="shared" si="23"/>
        <v/>
      </c>
      <c r="BI45" s="70" t="str">
        <f t="shared" si="23"/>
        <v/>
      </c>
      <c r="BJ45" s="70" t="str">
        <f t="shared" si="23"/>
        <v/>
      </c>
      <c r="BK45" s="70" t="str">
        <f t="shared" si="23"/>
        <v/>
      </c>
      <c r="BL45" s="29">
        <f>SUM(L45:BK45)</f>
        <v>0</v>
      </c>
      <c r="BM45" s="29"/>
      <c r="BN45" s="29">
        <f>BL45*B$10</f>
        <v>0</v>
      </c>
      <c r="BO45" s="36"/>
      <c r="BP45" s="42">
        <v>150</v>
      </c>
      <c r="BQ45" s="30"/>
      <c r="BR45" s="31">
        <f>BN45*BP45</f>
        <v>0</v>
      </c>
      <c r="BS45" s="51"/>
    </row>
    <row r="46" spans="5:71" ht="15">
      <c r="E46" s="177"/>
      <c r="F46" s="179"/>
      <c r="G46" s="24" t="s">
        <v>131</v>
      </c>
      <c r="H46" s="24">
        <v>0</v>
      </c>
      <c r="I46" s="28">
        <f t="shared" si="19"/>
        <v>0</v>
      </c>
      <c r="J46" s="24">
        <v>1</v>
      </c>
      <c r="K46" s="24">
        <v>1</v>
      </c>
      <c r="L46" s="70" t="str">
        <f t="shared" si="20"/>
        <v/>
      </c>
      <c r="M46" s="70" t="str">
        <f t="shared" si="20"/>
        <v/>
      </c>
      <c r="N46" s="70" t="str">
        <f t="shared" si="20"/>
        <v/>
      </c>
      <c r="O46" s="70" t="str">
        <f t="shared" si="20"/>
        <v/>
      </c>
      <c r="P46" s="70" t="str">
        <f t="shared" si="20"/>
        <v/>
      </c>
      <c r="Q46" s="70" t="str">
        <f t="shared" si="20"/>
        <v/>
      </c>
      <c r="R46" s="70" t="str">
        <f t="shared" si="20"/>
        <v/>
      </c>
      <c r="S46" s="70" t="str">
        <f t="shared" si="20"/>
        <v/>
      </c>
      <c r="T46" s="70" t="str">
        <f t="shared" si="20"/>
        <v/>
      </c>
      <c r="U46" s="70" t="str">
        <f t="shared" si="20"/>
        <v/>
      </c>
      <c r="V46" s="70" t="str">
        <f t="shared" si="20"/>
        <v/>
      </c>
      <c r="W46" s="70" t="str">
        <f t="shared" si="20"/>
        <v/>
      </c>
      <c r="X46" s="70" t="str">
        <f t="shared" si="20"/>
        <v/>
      </c>
      <c r="Y46" s="70" t="str">
        <f t="shared" si="20"/>
        <v/>
      </c>
      <c r="Z46" s="70" t="str">
        <f t="shared" si="20"/>
        <v/>
      </c>
      <c r="AA46" s="70" t="str">
        <f t="shared" si="20"/>
        <v/>
      </c>
      <c r="AB46" s="70" t="str">
        <f t="shared" si="21"/>
        <v/>
      </c>
      <c r="AC46" s="70" t="str">
        <f t="shared" si="21"/>
        <v/>
      </c>
      <c r="AD46" s="70" t="str">
        <f t="shared" si="21"/>
        <v/>
      </c>
      <c r="AE46" s="70" t="str">
        <f t="shared" si="21"/>
        <v/>
      </c>
      <c r="AF46" s="70" t="str">
        <f t="shared" si="21"/>
        <v/>
      </c>
      <c r="AG46" s="70" t="str">
        <f t="shared" si="21"/>
        <v/>
      </c>
      <c r="AH46" s="70" t="str">
        <f t="shared" si="21"/>
        <v/>
      </c>
      <c r="AI46" s="70" t="str">
        <f t="shared" si="21"/>
        <v/>
      </c>
      <c r="AJ46" s="70" t="str">
        <f t="shared" si="21"/>
        <v/>
      </c>
      <c r="AK46" s="70" t="str">
        <f t="shared" si="21"/>
        <v/>
      </c>
      <c r="AL46" s="70" t="str">
        <f t="shared" si="21"/>
        <v/>
      </c>
      <c r="AM46" s="70" t="str">
        <f t="shared" si="21"/>
        <v/>
      </c>
      <c r="AN46" s="70" t="str">
        <f t="shared" si="21"/>
        <v/>
      </c>
      <c r="AO46" s="70" t="str">
        <f t="shared" si="21"/>
        <v/>
      </c>
      <c r="AP46" s="70" t="str">
        <f t="shared" si="21"/>
        <v/>
      </c>
      <c r="AQ46" s="70" t="str">
        <f t="shared" si="21"/>
        <v/>
      </c>
      <c r="AR46" s="70" t="str">
        <f t="shared" si="22"/>
        <v/>
      </c>
      <c r="AS46" s="70" t="str">
        <f t="shared" si="22"/>
        <v/>
      </c>
      <c r="AT46" s="70" t="str">
        <f t="shared" si="22"/>
        <v/>
      </c>
      <c r="AU46" s="70" t="str">
        <f t="shared" si="22"/>
        <v/>
      </c>
      <c r="AV46" s="70" t="str">
        <f t="shared" si="22"/>
        <v/>
      </c>
      <c r="AW46" s="70" t="str">
        <f t="shared" si="22"/>
        <v/>
      </c>
      <c r="AX46" s="70" t="str">
        <f t="shared" si="22"/>
        <v/>
      </c>
      <c r="AY46" s="70" t="str">
        <f t="shared" si="22"/>
        <v/>
      </c>
      <c r="AZ46" s="70" t="str">
        <f t="shared" si="22"/>
        <v/>
      </c>
      <c r="BA46" s="70" t="str">
        <f t="shared" si="22"/>
        <v/>
      </c>
      <c r="BB46" s="70" t="str">
        <f t="shared" si="22"/>
        <v/>
      </c>
      <c r="BC46" s="70" t="str">
        <f t="shared" si="22"/>
        <v/>
      </c>
      <c r="BD46" s="70" t="str">
        <f t="shared" si="22"/>
        <v/>
      </c>
      <c r="BE46" s="70" t="str">
        <f t="shared" si="22"/>
        <v/>
      </c>
      <c r="BF46" s="70" t="str">
        <f t="shared" si="22"/>
        <v/>
      </c>
      <c r="BG46" s="70" t="str">
        <f t="shared" si="22"/>
        <v/>
      </c>
      <c r="BH46" s="70" t="str">
        <f t="shared" si="23"/>
        <v/>
      </c>
      <c r="BI46" s="70" t="str">
        <f t="shared" si="23"/>
        <v/>
      </c>
      <c r="BJ46" s="70" t="str">
        <f t="shared" si="23"/>
        <v/>
      </c>
      <c r="BK46" s="70" t="str">
        <f t="shared" si="23"/>
        <v/>
      </c>
      <c r="BL46" s="32"/>
      <c r="BM46" s="32">
        <f>SUM(L46:BK46)</f>
        <v>0</v>
      </c>
      <c r="BN46" s="33"/>
      <c r="BO46" s="33">
        <f>BM46*B$10</f>
        <v>0</v>
      </c>
      <c r="BP46" s="43"/>
      <c r="BQ46" s="34">
        <v>44</v>
      </c>
      <c r="BR46" s="35"/>
      <c r="BS46" s="50">
        <f>BO46*BQ46</f>
        <v>0</v>
      </c>
    </row>
    <row r="47" spans="5:71" ht="15">
      <c r="E47" s="176" t="s">
        <v>261</v>
      </c>
      <c r="F47" s="178"/>
      <c r="G47" s="28" t="s">
        <v>130</v>
      </c>
      <c r="H47" s="24">
        <v>0</v>
      </c>
      <c r="I47" s="28">
        <f t="shared" si="19"/>
        <v>0</v>
      </c>
      <c r="J47" s="24">
        <v>1</v>
      </c>
      <c r="K47" s="24">
        <v>1</v>
      </c>
      <c r="L47" s="70" t="str">
        <f t="shared" si="20"/>
        <v/>
      </c>
      <c r="M47" s="70" t="str">
        <f t="shared" si="20"/>
        <v/>
      </c>
      <c r="N47" s="70" t="str">
        <f t="shared" si="20"/>
        <v/>
      </c>
      <c r="O47" s="70" t="str">
        <f t="shared" si="20"/>
        <v/>
      </c>
      <c r="P47" s="70" t="str">
        <f t="shared" si="20"/>
        <v/>
      </c>
      <c r="Q47" s="70" t="str">
        <f t="shared" si="20"/>
        <v/>
      </c>
      <c r="R47" s="70" t="str">
        <f t="shared" si="20"/>
        <v/>
      </c>
      <c r="S47" s="70" t="str">
        <f t="shared" si="20"/>
        <v/>
      </c>
      <c r="T47" s="70" t="str">
        <f t="shared" si="20"/>
        <v/>
      </c>
      <c r="U47" s="70" t="str">
        <f t="shared" si="20"/>
        <v/>
      </c>
      <c r="V47" s="70" t="str">
        <f t="shared" si="20"/>
        <v/>
      </c>
      <c r="W47" s="70" t="str">
        <f t="shared" si="20"/>
        <v/>
      </c>
      <c r="X47" s="70" t="str">
        <f t="shared" si="20"/>
        <v/>
      </c>
      <c r="Y47" s="70" t="str">
        <f t="shared" si="20"/>
        <v/>
      </c>
      <c r="Z47" s="70" t="str">
        <f t="shared" si="20"/>
        <v/>
      </c>
      <c r="AA47" s="70" t="str">
        <f t="shared" si="20"/>
        <v/>
      </c>
      <c r="AB47" s="70" t="str">
        <f t="shared" si="21"/>
        <v/>
      </c>
      <c r="AC47" s="70" t="str">
        <f t="shared" si="21"/>
        <v/>
      </c>
      <c r="AD47" s="70" t="str">
        <f t="shared" si="21"/>
        <v/>
      </c>
      <c r="AE47" s="70" t="str">
        <f t="shared" si="21"/>
        <v/>
      </c>
      <c r="AF47" s="70" t="str">
        <f t="shared" si="21"/>
        <v/>
      </c>
      <c r="AG47" s="70" t="str">
        <f t="shared" si="21"/>
        <v/>
      </c>
      <c r="AH47" s="70" t="str">
        <f t="shared" si="21"/>
        <v/>
      </c>
      <c r="AI47" s="70" t="str">
        <f t="shared" si="21"/>
        <v/>
      </c>
      <c r="AJ47" s="70" t="str">
        <f t="shared" si="21"/>
        <v/>
      </c>
      <c r="AK47" s="70" t="str">
        <f t="shared" si="21"/>
        <v/>
      </c>
      <c r="AL47" s="70" t="str">
        <f t="shared" si="21"/>
        <v/>
      </c>
      <c r="AM47" s="70" t="str">
        <f t="shared" si="21"/>
        <v/>
      </c>
      <c r="AN47" s="70" t="str">
        <f t="shared" si="21"/>
        <v/>
      </c>
      <c r="AO47" s="70" t="str">
        <f t="shared" si="21"/>
        <v/>
      </c>
      <c r="AP47" s="70" t="str">
        <f t="shared" si="21"/>
        <v/>
      </c>
      <c r="AQ47" s="70" t="str">
        <f t="shared" si="21"/>
        <v/>
      </c>
      <c r="AR47" s="70" t="str">
        <f t="shared" si="22"/>
        <v/>
      </c>
      <c r="AS47" s="70" t="str">
        <f t="shared" si="22"/>
        <v/>
      </c>
      <c r="AT47" s="70" t="str">
        <f t="shared" si="22"/>
        <v/>
      </c>
      <c r="AU47" s="70" t="str">
        <f t="shared" si="22"/>
        <v/>
      </c>
      <c r="AV47" s="70" t="str">
        <f t="shared" si="22"/>
        <v/>
      </c>
      <c r="AW47" s="70" t="str">
        <f t="shared" si="22"/>
        <v/>
      </c>
      <c r="AX47" s="70" t="str">
        <f t="shared" si="22"/>
        <v/>
      </c>
      <c r="AY47" s="70" t="str">
        <f t="shared" si="22"/>
        <v/>
      </c>
      <c r="AZ47" s="70" t="str">
        <f t="shared" si="22"/>
        <v/>
      </c>
      <c r="BA47" s="70" t="str">
        <f t="shared" si="22"/>
        <v/>
      </c>
      <c r="BB47" s="70" t="str">
        <f t="shared" si="22"/>
        <v/>
      </c>
      <c r="BC47" s="70" t="str">
        <f t="shared" si="22"/>
        <v/>
      </c>
      <c r="BD47" s="70" t="str">
        <f t="shared" si="22"/>
        <v/>
      </c>
      <c r="BE47" s="70" t="str">
        <f t="shared" si="22"/>
        <v/>
      </c>
      <c r="BF47" s="70" t="str">
        <f t="shared" si="22"/>
        <v/>
      </c>
      <c r="BG47" s="70" t="str">
        <f t="shared" si="22"/>
        <v/>
      </c>
      <c r="BH47" s="70" t="str">
        <f t="shared" si="23"/>
        <v/>
      </c>
      <c r="BI47" s="70" t="str">
        <f t="shared" si="23"/>
        <v/>
      </c>
      <c r="BJ47" s="70" t="str">
        <f t="shared" si="23"/>
        <v/>
      </c>
      <c r="BK47" s="70" t="str">
        <f t="shared" si="23"/>
        <v/>
      </c>
      <c r="BL47" s="29">
        <f>SUM(L47:BK47)</f>
        <v>0</v>
      </c>
      <c r="BM47" s="29"/>
      <c r="BN47" s="29">
        <f>BL47*B$10</f>
        <v>0</v>
      </c>
      <c r="BO47" s="36"/>
      <c r="BP47" s="42">
        <v>165</v>
      </c>
      <c r="BQ47" s="30"/>
      <c r="BR47" s="31">
        <f>BN47*BP47</f>
        <v>0</v>
      </c>
      <c r="BS47" s="51"/>
    </row>
    <row r="48" spans="5:71" ht="15">
      <c r="E48" s="177"/>
      <c r="F48" s="179"/>
      <c r="G48" s="24" t="s">
        <v>131</v>
      </c>
      <c r="H48" s="24">
        <v>0</v>
      </c>
      <c r="I48" s="28">
        <f t="shared" si="19"/>
        <v>0</v>
      </c>
      <c r="J48" s="24">
        <v>1</v>
      </c>
      <c r="K48" s="24">
        <v>1</v>
      </c>
      <c r="L48" s="70" t="str">
        <f t="shared" si="20"/>
        <v/>
      </c>
      <c r="M48" s="70" t="str">
        <f t="shared" si="20"/>
        <v/>
      </c>
      <c r="N48" s="70" t="str">
        <f t="shared" si="20"/>
        <v/>
      </c>
      <c r="O48" s="70" t="str">
        <f t="shared" si="20"/>
        <v/>
      </c>
      <c r="P48" s="70" t="str">
        <f t="shared" si="20"/>
        <v/>
      </c>
      <c r="Q48" s="70" t="str">
        <f t="shared" si="20"/>
        <v/>
      </c>
      <c r="R48" s="70" t="str">
        <f t="shared" si="20"/>
        <v/>
      </c>
      <c r="S48" s="70" t="str">
        <f t="shared" si="20"/>
        <v/>
      </c>
      <c r="T48" s="70" t="str">
        <f t="shared" si="20"/>
        <v/>
      </c>
      <c r="U48" s="70" t="str">
        <f t="shared" si="20"/>
        <v/>
      </c>
      <c r="V48" s="70" t="str">
        <f t="shared" si="20"/>
        <v/>
      </c>
      <c r="W48" s="70" t="str">
        <f t="shared" si="20"/>
        <v/>
      </c>
      <c r="X48" s="70" t="str">
        <f t="shared" si="20"/>
        <v/>
      </c>
      <c r="Y48" s="70" t="str">
        <f t="shared" si="20"/>
        <v/>
      </c>
      <c r="Z48" s="70" t="str">
        <f t="shared" si="20"/>
        <v/>
      </c>
      <c r="AA48" s="70" t="str">
        <f t="shared" si="20"/>
        <v/>
      </c>
      <c r="AB48" s="70" t="str">
        <f t="shared" si="21"/>
        <v/>
      </c>
      <c r="AC48" s="70" t="str">
        <f t="shared" si="21"/>
        <v/>
      </c>
      <c r="AD48" s="70" t="str">
        <f t="shared" si="21"/>
        <v/>
      </c>
      <c r="AE48" s="70" t="str">
        <f t="shared" si="21"/>
        <v/>
      </c>
      <c r="AF48" s="70" t="str">
        <f t="shared" si="21"/>
        <v/>
      </c>
      <c r="AG48" s="70" t="str">
        <f t="shared" si="21"/>
        <v/>
      </c>
      <c r="AH48" s="70" t="str">
        <f t="shared" si="21"/>
        <v/>
      </c>
      <c r="AI48" s="70" t="str">
        <f t="shared" si="21"/>
        <v/>
      </c>
      <c r="AJ48" s="70" t="str">
        <f t="shared" si="21"/>
        <v/>
      </c>
      <c r="AK48" s="70" t="str">
        <f t="shared" si="21"/>
        <v/>
      </c>
      <c r="AL48" s="70" t="str">
        <f t="shared" si="21"/>
        <v/>
      </c>
      <c r="AM48" s="70" t="str">
        <f t="shared" si="21"/>
        <v/>
      </c>
      <c r="AN48" s="70" t="str">
        <f t="shared" si="21"/>
        <v/>
      </c>
      <c r="AO48" s="70" t="str">
        <f t="shared" si="21"/>
        <v/>
      </c>
      <c r="AP48" s="70" t="str">
        <f t="shared" si="21"/>
        <v/>
      </c>
      <c r="AQ48" s="70" t="str">
        <f t="shared" si="21"/>
        <v/>
      </c>
      <c r="AR48" s="70" t="str">
        <f t="shared" si="22"/>
        <v/>
      </c>
      <c r="AS48" s="70" t="str">
        <f t="shared" si="22"/>
        <v/>
      </c>
      <c r="AT48" s="70" t="str">
        <f t="shared" si="22"/>
        <v/>
      </c>
      <c r="AU48" s="70" t="str">
        <f t="shared" si="22"/>
        <v/>
      </c>
      <c r="AV48" s="70" t="str">
        <f t="shared" si="22"/>
        <v/>
      </c>
      <c r="AW48" s="70" t="str">
        <f t="shared" si="22"/>
        <v/>
      </c>
      <c r="AX48" s="70" t="str">
        <f t="shared" si="22"/>
        <v/>
      </c>
      <c r="AY48" s="70" t="str">
        <f t="shared" si="22"/>
        <v/>
      </c>
      <c r="AZ48" s="70" t="str">
        <f t="shared" si="22"/>
        <v/>
      </c>
      <c r="BA48" s="70" t="str">
        <f t="shared" si="22"/>
        <v/>
      </c>
      <c r="BB48" s="70" t="str">
        <f t="shared" si="22"/>
        <v/>
      </c>
      <c r="BC48" s="70" t="str">
        <f t="shared" si="22"/>
        <v/>
      </c>
      <c r="BD48" s="70" t="str">
        <f t="shared" si="22"/>
        <v/>
      </c>
      <c r="BE48" s="70" t="str">
        <f t="shared" si="22"/>
        <v/>
      </c>
      <c r="BF48" s="70" t="str">
        <f t="shared" si="22"/>
        <v/>
      </c>
      <c r="BG48" s="70" t="str">
        <f t="shared" si="22"/>
        <v/>
      </c>
      <c r="BH48" s="70" t="str">
        <f t="shared" si="23"/>
        <v/>
      </c>
      <c r="BI48" s="70" t="str">
        <f t="shared" si="23"/>
        <v/>
      </c>
      <c r="BJ48" s="70" t="str">
        <f t="shared" si="23"/>
        <v/>
      </c>
      <c r="BK48" s="70" t="str">
        <f t="shared" si="23"/>
        <v/>
      </c>
      <c r="BL48" s="32"/>
      <c r="BM48" s="32">
        <f>SUM(L48:BK48)</f>
        <v>0</v>
      </c>
      <c r="BN48" s="33"/>
      <c r="BO48" s="33">
        <f>BM48*B$10</f>
        <v>0</v>
      </c>
      <c r="BP48" s="43"/>
      <c r="BQ48" s="34">
        <v>57</v>
      </c>
      <c r="BR48" s="35"/>
      <c r="BS48" s="50">
        <f>BO48*BQ48</f>
        <v>0</v>
      </c>
    </row>
    <row r="49" spans="5:71" ht="15">
      <c r="E49" s="25"/>
      <c r="F49" s="25"/>
      <c r="G49" s="25"/>
      <c r="H49" s="25"/>
      <c r="I49" s="25"/>
      <c r="J49" s="25"/>
      <c r="K49" s="25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5">
        <f>SUM(BL5:BL48)</f>
        <v>2</v>
      </c>
      <c r="BM49" s="155">
        <f>SUM(BM5:BM48)</f>
        <v>10</v>
      </c>
      <c r="BN49" s="155">
        <f>SUM(BN5:BN48)</f>
        <v>80</v>
      </c>
      <c r="BO49" s="155">
        <f>SUM(BO5:BO48)</f>
        <v>400</v>
      </c>
      <c r="BP49" s="52"/>
      <c r="BQ49" s="52"/>
      <c r="BR49" s="53">
        <f>SUM(BR5:BR48)</f>
        <v>13200</v>
      </c>
      <c r="BS49" s="53">
        <f>SUM(BS5:BS48)</f>
        <v>15760</v>
      </c>
    </row>
    <row r="50" spans="5:71" ht="21"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54" t="s">
        <v>168</v>
      </c>
      <c r="BM50" s="54"/>
      <c r="BN50" s="54"/>
      <c r="BO50" s="54"/>
      <c r="BP50" s="54"/>
      <c r="BQ50" s="54"/>
      <c r="BR50" s="54"/>
      <c r="BS50" s="55">
        <f>BR49+BS49</f>
        <v>28960</v>
      </c>
    </row>
    <row r="51" spans="5:71" ht="21"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54" t="s">
        <v>169</v>
      </c>
      <c r="BM51" s="54"/>
      <c r="BN51" s="54"/>
      <c r="BO51" s="54"/>
      <c r="BP51" s="54"/>
      <c r="BQ51" s="54"/>
      <c r="BR51" s="54"/>
      <c r="BS51" s="56">
        <f>BS50*CalculatorInput!C21</f>
        <v>2896</v>
      </c>
    </row>
    <row r="52" spans="5:71" ht="21"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57" t="s">
        <v>170</v>
      </c>
      <c r="BM52" s="57"/>
      <c r="BN52" s="57"/>
      <c r="BO52" s="57"/>
      <c r="BP52" s="57"/>
      <c r="BQ52" s="57"/>
      <c r="BR52" s="57"/>
      <c r="BS52" s="58">
        <f>SUM(BS50:BS51)</f>
        <v>31856</v>
      </c>
    </row>
    <row r="57" spans="5:71" ht="15" customHeight="1"/>
    <row r="58" spans="5:71" ht="15" customHeight="1"/>
    <row r="59" spans="5:71" ht="15" customHeight="1"/>
  </sheetData>
  <mergeCells count="54">
    <mergeCell ref="BR1:BS1"/>
    <mergeCell ref="E30:E31"/>
    <mergeCell ref="L1:BK1"/>
    <mergeCell ref="BL1:BM1"/>
    <mergeCell ref="BN1:BO1"/>
    <mergeCell ref="BP1:BQ1"/>
    <mergeCell ref="E1:E2"/>
    <mergeCell ref="F1:F2"/>
    <mergeCell ref="G1:G2"/>
    <mergeCell ref="H1:H2"/>
    <mergeCell ref="I1:I2"/>
    <mergeCell ref="J1:J2"/>
    <mergeCell ref="K1:K2"/>
    <mergeCell ref="E5:E6"/>
    <mergeCell ref="E7:E8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2:E33"/>
    <mergeCell ref="E45:E46"/>
    <mergeCell ref="E47:E48"/>
    <mergeCell ref="E35:E36"/>
    <mergeCell ref="E37:E38"/>
    <mergeCell ref="E39:E40"/>
    <mergeCell ref="E41:E42"/>
    <mergeCell ref="E43:E44"/>
    <mergeCell ref="F26:F27"/>
    <mergeCell ref="F28:F29"/>
    <mergeCell ref="F30:F31"/>
    <mergeCell ref="F32:F33"/>
    <mergeCell ref="F35:F36"/>
    <mergeCell ref="F16:F17"/>
    <mergeCell ref="F18:F19"/>
    <mergeCell ref="F20:F21"/>
    <mergeCell ref="F22:F23"/>
    <mergeCell ref="F24:F25"/>
    <mergeCell ref="F5:F6"/>
    <mergeCell ref="F7:F8"/>
    <mergeCell ref="F10:F11"/>
    <mergeCell ref="F12:F13"/>
    <mergeCell ref="F14:F15"/>
    <mergeCell ref="F47:F48"/>
    <mergeCell ref="F37:F38"/>
    <mergeCell ref="F39:F40"/>
    <mergeCell ref="F41:F42"/>
    <mergeCell ref="F43:F44"/>
    <mergeCell ref="F45:F46"/>
  </mergeCells>
  <phoneticPr fontId="26" type="noConversion"/>
  <dataValidations count="1">
    <dataValidation type="list" allowBlank="1" showInputMessage="1" showErrorMessage="1" sqref="F45:F48">
      <formula1>$V$2:$V$3</formula1>
    </dataValidation>
  </dataValidations>
  <pageMargins left="0.7" right="0.7" top="0.75" bottom="0.75" header="0.3" footer="0.3"/>
  <pageSetup paperSize="9" orientation="portrait" r:id="rId1"/>
  <ignoredErrors>
    <ignoredError sqref="AF29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86"/>
  <sheetViews>
    <sheetView workbookViewId="0">
      <selection activeCell="H14" sqref="H14"/>
    </sheetView>
  </sheetViews>
  <sheetFormatPr defaultRowHeight="12.75"/>
  <cols>
    <col min="1" max="1" width="22" bestFit="1" customWidth="1"/>
    <col min="2" max="2" width="77.875" customWidth="1"/>
  </cols>
  <sheetData>
    <row r="1" spans="1:6">
      <c r="A1" s="223" t="s">
        <v>262</v>
      </c>
      <c r="B1" s="224"/>
      <c r="C1" s="208" t="s">
        <v>263</v>
      </c>
      <c r="D1" s="206" t="s">
        <v>264</v>
      </c>
      <c r="E1" s="210" t="s">
        <v>265</v>
      </c>
      <c r="F1" s="215" t="s">
        <v>17</v>
      </c>
    </row>
    <row r="2" spans="1:6" ht="13.5" thickBot="1">
      <c r="A2" s="225"/>
      <c r="B2" s="226"/>
      <c r="C2" s="209"/>
      <c r="D2" s="207"/>
      <c r="E2" s="211"/>
      <c r="F2" s="216"/>
    </row>
    <row r="3" spans="1:6" ht="13.5" thickBot="1">
      <c r="A3" s="217" t="s">
        <v>266</v>
      </c>
      <c r="B3" s="218"/>
      <c r="C3" s="218"/>
      <c r="D3" s="218"/>
      <c r="E3" s="218"/>
      <c r="F3" s="219"/>
    </row>
    <row r="4" spans="1:6">
      <c r="A4" s="203" t="s">
        <v>267</v>
      </c>
      <c r="B4" s="144" t="s">
        <v>268</v>
      </c>
      <c r="C4" s="145" t="s">
        <v>269</v>
      </c>
      <c r="D4" s="145" t="s">
        <v>269</v>
      </c>
      <c r="E4" s="145" t="s">
        <v>269</v>
      </c>
      <c r="F4" s="145" t="s">
        <v>269</v>
      </c>
    </row>
    <row r="5" spans="1:6">
      <c r="A5" s="204"/>
      <c r="B5" s="140" t="s">
        <v>270</v>
      </c>
      <c r="C5" s="131" t="s">
        <v>269</v>
      </c>
      <c r="D5" s="131" t="s">
        <v>269</v>
      </c>
      <c r="E5" s="131" t="s">
        <v>269</v>
      </c>
      <c r="F5" s="131" t="s">
        <v>269</v>
      </c>
    </row>
    <row r="6" spans="1:6">
      <c r="A6" s="204"/>
      <c r="B6" s="141" t="s">
        <v>271</v>
      </c>
      <c r="C6" s="131" t="s">
        <v>269</v>
      </c>
      <c r="D6" s="131" t="s">
        <v>269</v>
      </c>
      <c r="E6" s="131" t="s">
        <v>269</v>
      </c>
      <c r="F6" s="131" t="s">
        <v>269</v>
      </c>
    </row>
    <row r="7" spans="1:6">
      <c r="A7" s="204"/>
      <c r="B7" s="140" t="s">
        <v>272</v>
      </c>
      <c r="C7" s="131" t="s">
        <v>269</v>
      </c>
      <c r="D7" s="131" t="s">
        <v>269</v>
      </c>
      <c r="E7" s="131" t="s">
        <v>269</v>
      </c>
      <c r="F7" s="131" t="s">
        <v>269</v>
      </c>
    </row>
    <row r="8" spans="1:6">
      <c r="A8" s="204"/>
      <c r="B8" s="140" t="s">
        <v>273</v>
      </c>
      <c r="C8" s="143" t="s">
        <v>274</v>
      </c>
      <c r="D8" s="143" t="s">
        <v>274</v>
      </c>
      <c r="E8" s="131" t="s">
        <v>269</v>
      </c>
      <c r="F8" s="131" t="s">
        <v>269</v>
      </c>
    </row>
    <row r="9" spans="1:6">
      <c r="A9" s="204"/>
      <c r="B9" s="140" t="s">
        <v>275</v>
      </c>
      <c r="C9" s="131" t="s">
        <v>269</v>
      </c>
      <c r="D9" s="131" t="s">
        <v>269</v>
      </c>
      <c r="E9" s="131" t="s">
        <v>269</v>
      </c>
      <c r="F9" s="131" t="s">
        <v>269</v>
      </c>
    </row>
    <row r="10" spans="1:6">
      <c r="A10" s="204"/>
      <c r="B10" s="140" t="s">
        <v>276</v>
      </c>
      <c r="C10" s="143" t="s">
        <v>274</v>
      </c>
      <c r="D10" s="143" t="s">
        <v>274</v>
      </c>
      <c r="E10" s="131" t="s">
        <v>269</v>
      </c>
      <c r="F10" s="131" t="s">
        <v>269</v>
      </c>
    </row>
    <row r="11" spans="1:6">
      <c r="A11" s="204"/>
      <c r="B11" s="142" t="s">
        <v>277</v>
      </c>
      <c r="C11" s="131" t="s">
        <v>269</v>
      </c>
      <c r="D11" s="131" t="s">
        <v>269</v>
      </c>
      <c r="E11" s="131" t="s">
        <v>269</v>
      </c>
      <c r="F11" s="131" t="s">
        <v>269</v>
      </c>
    </row>
    <row r="12" spans="1:6">
      <c r="A12" s="204"/>
      <c r="B12" s="140" t="s">
        <v>278</v>
      </c>
      <c r="C12" s="131" t="s">
        <v>269</v>
      </c>
      <c r="D12" s="131" t="s">
        <v>269</v>
      </c>
      <c r="E12" s="131" t="s">
        <v>269</v>
      </c>
      <c r="F12" s="131" t="s">
        <v>269</v>
      </c>
    </row>
    <row r="13" spans="1:6">
      <c r="A13" s="204"/>
      <c r="B13" s="140" t="s">
        <v>279</v>
      </c>
      <c r="C13" s="131" t="s">
        <v>269</v>
      </c>
      <c r="D13" s="131" t="s">
        <v>269</v>
      </c>
      <c r="E13" s="131" t="s">
        <v>269</v>
      </c>
      <c r="F13" s="131" t="s">
        <v>269</v>
      </c>
    </row>
    <row r="14" spans="1:6">
      <c r="A14" s="204"/>
      <c r="B14" s="140" t="s">
        <v>280</v>
      </c>
      <c r="C14" s="131" t="s">
        <v>269</v>
      </c>
      <c r="D14" s="131" t="s">
        <v>269</v>
      </c>
      <c r="E14" s="131" t="s">
        <v>269</v>
      </c>
      <c r="F14" s="131" t="s">
        <v>269</v>
      </c>
    </row>
    <row r="15" spans="1:6" ht="13.5" thickBot="1">
      <c r="A15" s="204"/>
      <c r="B15" s="146" t="s">
        <v>281</v>
      </c>
      <c r="C15" s="147" t="s">
        <v>274</v>
      </c>
      <c r="D15" s="147" t="s">
        <v>274</v>
      </c>
      <c r="E15" s="147" t="s">
        <v>274</v>
      </c>
      <c r="F15" s="148" t="s">
        <v>269</v>
      </c>
    </row>
    <row r="16" spans="1:6" ht="13.5" thickBot="1">
      <c r="A16" s="204"/>
      <c r="B16" s="197" t="s">
        <v>282</v>
      </c>
      <c r="C16" s="198"/>
      <c r="D16" s="198"/>
      <c r="E16" s="198"/>
      <c r="F16" s="199"/>
    </row>
    <row r="17" spans="1:6">
      <c r="A17" s="204"/>
      <c r="B17" s="120" t="s">
        <v>283</v>
      </c>
      <c r="C17" s="125" t="s">
        <v>269</v>
      </c>
      <c r="D17" s="125" t="s">
        <v>269</v>
      </c>
      <c r="E17" s="125" t="s">
        <v>269</v>
      </c>
      <c r="F17" s="125" t="s">
        <v>269</v>
      </c>
    </row>
    <row r="18" spans="1:6">
      <c r="A18" s="204"/>
      <c r="B18" s="121" t="s">
        <v>284</v>
      </c>
      <c r="C18" s="125" t="s">
        <v>269</v>
      </c>
      <c r="D18" s="125" t="s">
        <v>269</v>
      </c>
      <c r="E18" s="125" t="s">
        <v>269</v>
      </c>
      <c r="F18" s="125" t="s">
        <v>269</v>
      </c>
    </row>
    <row r="19" spans="1:6">
      <c r="A19" s="204"/>
      <c r="B19" s="122" t="s">
        <v>285</v>
      </c>
      <c r="C19" s="125" t="s">
        <v>269</v>
      </c>
      <c r="D19" s="125" t="s">
        <v>269</v>
      </c>
      <c r="E19" s="125" t="s">
        <v>269</v>
      </c>
      <c r="F19" s="125" t="s">
        <v>269</v>
      </c>
    </row>
    <row r="20" spans="1:6" ht="24">
      <c r="A20" s="204"/>
      <c r="B20" s="121" t="s">
        <v>286</v>
      </c>
      <c r="C20" s="125" t="s">
        <v>269</v>
      </c>
      <c r="D20" s="125" t="s">
        <v>269</v>
      </c>
      <c r="E20" s="125" t="s">
        <v>269</v>
      </c>
      <c r="F20" s="125" t="s">
        <v>269</v>
      </c>
    </row>
    <row r="21" spans="1:6" ht="24">
      <c r="A21" s="204"/>
      <c r="B21" s="121" t="s">
        <v>287</v>
      </c>
      <c r="C21" s="124" t="s">
        <v>274</v>
      </c>
      <c r="D21" s="124" t="s">
        <v>274</v>
      </c>
      <c r="E21" s="124" t="s">
        <v>274</v>
      </c>
      <c r="F21" s="125" t="s">
        <v>269</v>
      </c>
    </row>
    <row r="22" spans="1:6">
      <c r="A22" s="204"/>
      <c r="B22" s="121" t="s">
        <v>288</v>
      </c>
      <c r="C22" s="125" t="s">
        <v>269</v>
      </c>
      <c r="D22" s="125" t="s">
        <v>269</v>
      </c>
      <c r="E22" s="125" t="s">
        <v>269</v>
      </c>
      <c r="F22" s="125" t="s">
        <v>269</v>
      </c>
    </row>
    <row r="23" spans="1:6">
      <c r="A23" s="204"/>
      <c r="B23" s="121" t="s">
        <v>289</v>
      </c>
      <c r="C23" s="124" t="s">
        <v>274</v>
      </c>
      <c r="D23" s="125" t="s">
        <v>269</v>
      </c>
      <c r="E23" s="125" t="s">
        <v>269</v>
      </c>
      <c r="F23" s="125" t="s">
        <v>269</v>
      </c>
    </row>
    <row r="24" spans="1:6" ht="13.5" thickBot="1">
      <c r="A24" s="205"/>
      <c r="B24" s="123" t="s">
        <v>290</v>
      </c>
      <c r="C24" s="124" t="s">
        <v>274</v>
      </c>
      <c r="D24" s="124" t="s">
        <v>274</v>
      </c>
      <c r="E24" s="124" t="s">
        <v>274</v>
      </c>
      <c r="F24" s="125" t="s">
        <v>269</v>
      </c>
    </row>
    <row r="25" spans="1:6" ht="13.5" thickBot="1">
      <c r="A25" s="197" t="s">
        <v>291</v>
      </c>
      <c r="B25" s="198"/>
      <c r="C25" s="198"/>
      <c r="D25" s="198"/>
      <c r="E25" s="198"/>
      <c r="F25" s="199"/>
    </row>
    <row r="26" spans="1:6">
      <c r="A26" s="200" t="s">
        <v>292</v>
      </c>
      <c r="B26" s="154" t="s">
        <v>293</v>
      </c>
      <c r="C26" s="145" t="s">
        <v>269</v>
      </c>
      <c r="D26" s="145" t="s">
        <v>269</v>
      </c>
      <c r="E26" s="145" t="s">
        <v>269</v>
      </c>
      <c r="F26" s="145" t="s">
        <v>269</v>
      </c>
    </row>
    <row r="27" spans="1:6">
      <c r="A27" s="201"/>
      <c r="B27" s="150" t="s">
        <v>294</v>
      </c>
      <c r="C27" s="143" t="s">
        <v>274</v>
      </c>
      <c r="D27" s="143" t="s">
        <v>274</v>
      </c>
      <c r="E27" s="143" t="s">
        <v>274</v>
      </c>
      <c r="F27" s="131" t="s">
        <v>269</v>
      </c>
    </row>
    <row r="28" spans="1:6">
      <c r="A28" s="201"/>
      <c r="B28" s="151" t="s">
        <v>295</v>
      </c>
      <c r="C28" s="131" t="s">
        <v>269</v>
      </c>
      <c r="D28" s="131" t="s">
        <v>269</v>
      </c>
      <c r="E28" s="131" t="s">
        <v>269</v>
      </c>
      <c r="F28" s="131" t="s">
        <v>269</v>
      </c>
    </row>
    <row r="29" spans="1:6">
      <c r="A29" s="201"/>
      <c r="B29" s="150" t="s">
        <v>296</v>
      </c>
      <c r="C29" s="131" t="s">
        <v>269</v>
      </c>
      <c r="D29" s="131" t="s">
        <v>269</v>
      </c>
      <c r="E29" s="131" t="s">
        <v>269</v>
      </c>
      <c r="F29" s="131" t="s">
        <v>269</v>
      </c>
    </row>
    <row r="30" spans="1:6">
      <c r="A30" s="201"/>
      <c r="B30" s="150" t="s">
        <v>297</v>
      </c>
      <c r="C30" s="143" t="s">
        <v>274</v>
      </c>
      <c r="D30" s="143" t="s">
        <v>274</v>
      </c>
      <c r="E30" s="143" t="s">
        <v>274</v>
      </c>
      <c r="F30" s="131" t="s">
        <v>269</v>
      </c>
    </row>
    <row r="31" spans="1:6">
      <c r="A31" s="201"/>
      <c r="B31" s="150" t="s">
        <v>298</v>
      </c>
      <c r="C31" s="131" t="s">
        <v>269</v>
      </c>
      <c r="D31" s="131" t="s">
        <v>269</v>
      </c>
      <c r="E31" s="131" t="s">
        <v>269</v>
      </c>
      <c r="F31" s="131" t="s">
        <v>269</v>
      </c>
    </row>
    <row r="32" spans="1:6">
      <c r="A32" s="201"/>
      <c r="B32" s="150" t="s">
        <v>299</v>
      </c>
      <c r="C32" s="143" t="s">
        <v>274</v>
      </c>
      <c r="D32" s="143" t="s">
        <v>274</v>
      </c>
      <c r="E32" s="143" t="s">
        <v>274</v>
      </c>
      <c r="F32" s="131" t="s">
        <v>269</v>
      </c>
    </row>
    <row r="33" spans="1:6" ht="24">
      <c r="A33" s="201"/>
      <c r="B33" s="152" t="s">
        <v>300</v>
      </c>
      <c r="C33" s="127" t="s">
        <v>274</v>
      </c>
      <c r="D33" s="127" t="s">
        <v>274</v>
      </c>
      <c r="E33" s="131" t="s">
        <v>269</v>
      </c>
      <c r="F33" s="131" t="s">
        <v>269</v>
      </c>
    </row>
    <row r="34" spans="1:6" ht="24">
      <c r="A34" s="201"/>
      <c r="B34" s="150" t="s">
        <v>301</v>
      </c>
      <c r="C34" s="127" t="s">
        <v>274</v>
      </c>
      <c r="D34" s="127" t="s">
        <v>274</v>
      </c>
      <c r="E34" s="127" t="s">
        <v>274</v>
      </c>
      <c r="F34" s="131" t="s">
        <v>269</v>
      </c>
    </row>
    <row r="35" spans="1:6" ht="13.5" thickBot="1">
      <c r="A35" s="202"/>
      <c r="B35" s="153" t="s">
        <v>302</v>
      </c>
      <c r="C35" s="134" t="s">
        <v>274</v>
      </c>
      <c r="D35" s="134" t="s">
        <v>274</v>
      </c>
      <c r="E35" s="134" t="s">
        <v>274</v>
      </c>
      <c r="F35" s="148" t="s">
        <v>269</v>
      </c>
    </row>
    <row r="36" spans="1:6" ht="13.5" thickBot="1">
      <c r="A36" s="197" t="s">
        <v>303</v>
      </c>
      <c r="B36" s="198"/>
      <c r="C36" s="198"/>
      <c r="D36" s="198"/>
      <c r="E36" s="198"/>
      <c r="F36" s="199"/>
    </row>
    <row r="37" spans="1:6">
      <c r="A37" s="220" t="s">
        <v>304</v>
      </c>
      <c r="B37" s="120" t="s">
        <v>305</v>
      </c>
      <c r="C37" s="129" t="s">
        <v>269</v>
      </c>
      <c r="D37" s="129" t="s">
        <v>269</v>
      </c>
      <c r="E37" s="129" t="s">
        <v>269</v>
      </c>
      <c r="F37" s="129" t="s">
        <v>269</v>
      </c>
    </row>
    <row r="38" spans="1:6">
      <c r="A38" s="221"/>
      <c r="B38" s="122" t="s">
        <v>306</v>
      </c>
      <c r="C38" s="125" t="s">
        <v>269</v>
      </c>
      <c r="D38" s="125" t="s">
        <v>269</v>
      </c>
      <c r="E38" s="125" t="s">
        <v>269</v>
      </c>
      <c r="F38" s="125" t="s">
        <v>269</v>
      </c>
    </row>
    <row r="39" spans="1:6">
      <c r="A39" s="221"/>
      <c r="B39" s="121" t="s">
        <v>307</v>
      </c>
      <c r="C39" s="130" t="s">
        <v>269</v>
      </c>
      <c r="D39" s="131" t="s">
        <v>269</v>
      </c>
      <c r="E39" s="131" t="s">
        <v>269</v>
      </c>
      <c r="F39" s="132" t="s">
        <v>269</v>
      </c>
    </row>
    <row r="40" spans="1:6">
      <c r="A40" s="221"/>
      <c r="B40" s="121" t="s">
        <v>308</v>
      </c>
      <c r="C40" s="126" t="s">
        <v>274</v>
      </c>
      <c r="D40" s="126" t="s">
        <v>274</v>
      </c>
      <c r="E40" s="131" t="s">
        <v>269</v>
      </c>
      <c r="F40" s="132" t="s">
        <v>269</v>
      </c>
    </row>
    <row r="41" spans="1:6">
      <c r="A41" s="221"/>
      <c r="B41" s="121" t="s">
        <v>309</v>
      </c>
      <c r="C41" s="126" t="s">
        <v>274</v>
      </c>
      <c r="D41" s="127" t="s">
        <v>274</v>
      </c>
      <c r="E41" s="127" t="s">
        <v>274</v>
      </c>
      <c r="F41" s="132" t="s">
        <v>269</v>
      </c>
    </row>
    <row r="42" spans="1:6">
      <c r="A42" s="221"/>
      <c r="B42" s="121" t="s">
        <v>310</v>
      </c>
      <c r="C42" s="126" t="s">
        <v>274</v>
      </c>
      <c r="D42" s="126" t="s">
        <v>274</v>
      </c>
      <c r="E42" s="131" t="s">
        <v>269</v>
      </c>
      <c r="F42" s="132" t="s">
        <v>269</v>
      </c>
    </row>
    <row r="43" spans="1:6">
      <c r="A43" s="221"/>
      <c r="B43" s="123" t="s">
        <v>311</v>
      </c>
      <c r="C43" s="126" t="s">
        <v>274</v>
      </c>
      <c r="D43" s="127" t="s">
        <v>274</v>
      </c>
      <c r="E43" s="131" t="s">
        <v>269</v>
      </c>
      <c r="F43" s="132" t="s">
        <v>269</v>
      </c>
    </row>
    <row r="44" spans="1:6" ht="13.5" thickBot="1">
      <c r="A44" s="221"/>
      <c r="B44" s="121" t="s">
        <v>312</v>
      </c>
      <c r="C44" s="126" t="s">
        <v>274</v>
      </c>
      <c r="D44" s="126" t="s">
        <v>274</v>
      </c>
      <c r="E44" s="131" t="s">
        <v>269</v>
      </c>
      <c r="F44" s="132" t="s">
        <v>269</v>
      </c>
    </row>
    <row r="45" spans="1:6" ht="13.5" thickBot="1">
      <c r="A45" s="222"/>
      <c r="B45" s="149" t="s">
        <v>313</v>
      </c>
      <c r="C45" s="128" t="s">
        <v>274</v>
      </c>
      <c r="D45" s="128" t="s">
        <v>274</v>
      </c>
      <c r="E45" s="128" t="s">
        <v>274</v>
      </c>
      <c r="F45" s="133" t="s">
        <v>269</v>
      </c>
    </row>
    <row r="46" spans="1:6" ht="13.5" thickBot="1">
      <c r="A46" s="197" t="s">
        <v>37</v>
      </c>
      <c r="B46" s="198"/>
      <c r="C46" s="198"/>
      <c r="D46" s="198"/>
      <c r="E46" s="198"/>
      <c r="F46" s="199"/>
    </row>
    <row r="47" spans="1:6">
      <c r="A47" s="212" t="s">
        <v>314</v>
      </c>
      <c r="B47" s="154" t="s">
        <v>315</v>
      </c>
      <c r="C47" s="138" t="s">
        <v>269</v>
      </c>
      <c r="D47" s="145" t="s">
        <v>269</v>
      </c>
      <c r="E47" s="145" t="s">
        <v>269</v>
      </c>
      <c r="F47" s="139" t="s">
        <v>269</v>
      </c>
    </row>
    <row r="48" spans="1:6">
      <c r="A48" s="213"/>
      <c r="B48" s="150" t="s">
        <v>316</v>
      </c>
      <c r="C48" s="130" t="s">
        <v>269</v>
      </c>
      <c r="D48" s="131" t="s">
        <v>269</v>
      </c>
      <c r="E48" s="131" t="s">
        <v>269</v>
      </c>
      <c r="F48" s="132" t="s">
        <v>269</v>
      </c>
    </row>
    <row r="49" spans="1:6">
      <c r="A49" s="213"/>
      <c r="B49" s="151" t="s">
        <v>317</v>
      </c>
      <c r="C49" s="130" t="s">
        <v>269</v>
      </c>
      <c r="D49" s="131" t="s">
        <v>269</v>
      </c>
      <c r="E49" s="131" t="s">
        <v>269</v>
      </c>
      <c r="F49" s="132" t="s">
        <v>269</v>
      </c>
    </row>
    <row r="50" spans="1:6">
      <c r="A50" s="213"/>
      <c r="B50" s="150" t="s">
        <v>318</v>
      </c>
      <c r="C50" s="130" t="s">
        <v>269</v>
      </c>
      <c r="D50" s="131" t="s">
        <v>269</v>
      </c>
      <c r="E50" s="131" t="s">
        <v>269</v>
      </c>
      <c r="F50" s="132" t="s">
        <v>269</v>
      </c>
    </row>
    <row r="51" spans="1:6">
      <c r="A51" s="213"/>
      <c r="B51" s="150" t="s">
        <v>319</v>
      </c>
      <c r="C51" s="130" t="s">
        <v>269</v>
      </c>
      <c r="D51" s="131" t="s">
        <v>269</v>
      </c>
      <c r="E51" s="131" t="s">
        <v>269</v>
      </c>
      <c r="F51" s="132" t="s">
        <v>269</v>
      </c>
    </row>
    <row r="52" spans="1:6">
      <c r="A52" s="213"/>
      <c r="B52" s="150" t="s">
        <v>320</v>
      </c>
      <c r="C52" s="126" t="s">
        <v>274</v>
      </c>
      <c r="D52" s="131" t="s">
        <v>269</v>
      </c>
      <c r="E52" s="131" t="s">
        <v>269</v>
      </c>
      <c r="F52" s="132" t="s">
        <v>269</v>
      </c>
    </row>
    <row r="53" spans="1:6" ht="24">
      <c r="A53" s="213"/>
      <c r="B53" s="150" t="s">
        <v>321</v>
      </c>
      <c r="C53" s="126" t="s">
        <v>274</v>
      </c>
      <c r="D53" s="127" t="s">
        <v>274</v>
      </c>
      <c r="E53" s="127" t="s">
        <v>274</v>
      </c>
      <c r="F53" s="132" t="s">
        <v>269</v>
      </c>
    </row>
    <row r="54" spans="1:6">
      <c r="A54" s="213"/>
      <c r="B54" s="152" t="s">
        <v>322</v>
      </c>
      <c r="C54" s="130" t="s">
        <v>269</v>
      </c>
      <c r="D54" s="131" t="s">
        <v>269</v>
      </c>
      <c r="E54" s="131" t="s">
        <v>269</v>
      </c>
      <c r="F54" s="132" t="s">
        <v>269</v>
      </c>
    </row>
    <row r="55" spans="1:6" ht="24">
      <c r="A55" s="213"/>
      <c r="B55" s="150" t="s">
        <v>323</v>
      </c>
      <c r="C55" s="126" t="s">
        <v>274</v>
      </c>
      <c r="D55" s="131" t="s">
        <v>269</v>
      </c>
      <c r="E55" s="131" t="s">
        <v>269</v>
      </c>
      <c r="F55" s="132" t="s">
        <v>269</v>
      </c>
    </row>
    <row r="56" spans="1:6" ht="24">
      <c r="A56" s="213"/>
      <c r="B56" s="150" t="s">
        <v>324</v>
      </c>
      <c r="C56" s="126" t="s">
        <v>274</v>
      </c>
      <c r="D56" s="127" t="s">
        <v>274</v>
      </c>
      <c r="E56" s="127" t="s">
        <v>274</v>
      </c>
      <c r="F56" s="132" t="s">
        <v>269</v>
      </c>
    </row>
    <row r="57" spans="1:6">
      <c r="A57" s="213"/>
      <c r="B57" s="150" t="s">
        <v>325</v>
      </c>
      <c r="C57" s="126" t="s">
        <v>274</v>
      </c>
      <c r="D57" s="126" t="s">
        <v>274</v>
      </c>
      <c r="E57" s="131" t="s">
        <v>269</v>
      </c>
      <c r="F57" s="132" t="s">
        <v>269</v>
      </c>
    </row>
    <row r="58" spans="1:6">
      <c r="A58" s="213"/>
      <c r="B58" s="150" t="s">
        <v>326</v>
      </c>
      <c r="C58" s="126" t="s">
        <v>274</v>
      </c>
      <c r="D58" s="131" t="s">
        <v>269</v>
      </c>
      <c r="E58" s="131" t="s">
        <v>269</v>
      </c>
      <c r="F58" s="132" t="s">
        <v>269</v>
      </c>
    </row>
    <row r="59" spans="1:6">
      <c r="A59" s="213"/>
      <c r="B59" s="151" t="s">
        <v>327</v>
      </c>
      <c r="C59" s="126" t="s">
        <v>274</v>
      </c>
      <c r="D59" s="127" t="s">
        <v>274</v>
      </c>
      <c r="E59" s="127" t="s">
        <v>274</v>
      </c>
      <c r="F59" s="132" t="s">
        <v>269</v>
      </c>
    </row>
    <row r="60" spans="1:6">
      <c r="A60" s="213"/>
      <c r="B60" s="150" t="s">
        <v>328</v>
      </c>
      <c r="C60" s="126" t="s">
        <v>274</v>
      </c>
      <c r="D60" s="126" t="s">
        <v>274</v>
      </c>
      <c r="E60" s="132" t="s">
        <v>269</v>
      </c>
      <c r="F60" s="132" t="s">
        <v>269</v>
      </c>
    </row>
    <row r="61" spans="1:6">
      <c r="A61" s="213"/>
      <c r="B61" s="150" t="s">
        <v>329</v>
      </c>
      <c r="C61" s="126" t="s">
        <v>274</v>
      </c>
      <c r="D61" s="126" t="s">
        <v>274</v>
      </c>
      <c r="E61" s="126" t="s">
        <v>274</v>
      </c>
      <c r="F61" s="132" t="s">
        <v>269</v>
      </c>
    </row>
    <row r="62" spans="1:6">
      <c r="A62" s="213"/>
      <c r="B62" s="150" t="s">
        <v>330</v>
      </c>
      <c r="C62" s="126" t="s">
        <v>274</v>
      </c>
      <c r="D62" s="127" t="s">
        <v>274</v>
      </c>
      <c r="E62" s="127" t="s">
        <v>274</v>
      </c>
      <c r="F62" s="132" t="s">
        <v>269</v>
      </c>
    </row>
    <row r="63" spans="1:6">
      <c r="A63" s="213"/>
      <c r="B63" s="150" t="s">
        <v>331</v>
      </c>
      <c r="C63" s="126" t="s">
        <v>274</v>
      </c>
      <c r="D63" s="126" t="s">
        <v>274</v>
      </c>
      <c r="E63" s="131" t="s">
        <v>269</v>
      </c>
      <c r="F63" s="132" t="s">
        <v>269</v>
      </c>
    </row>
    <row r="64" spans="1:6">
      <c r="A64" s="213"/>
      <c r="B64" s="152" t="s">
        <v>332</v>
      </c>
      <c r="C64" s="126" t="s">
        <v>274</v>
      </c>
      <c r="D64" s="127" t="s">
        <v>274</v>
      </c>
      <c r="E64" s="127" t="s">
        <v>274</v>
      </c>
      <c r="F64" s="132" t="s">
        <v>269</v>
      </c>
    </row>
    <row r="65" spans="1:6">
      <c r="A65" s="213"/>
      <c r="B65" s="150" t="s">
        <v>333</v>
      </c>
      <c r="C65" s="126" t="s">
        <v>274</v>
      </c>
      <c r="D65" s="127" t="s">
        <v>274</v>
      </c>
      <c r="E65" s="127" t="s">
        <v>274</v>
      </c>
      <c r="F65" s="132" t="s">
        <v>269</v>
      </c>
    </row>
    <row r="66" spans="1:6">
      <c r="A66" s="213"/>
      <c r="B66" s="150" t="s">
        <v>334</v>
      </c>
      <c r="C66" s="125" t="s">
        <v>269</v>
      </c>
      <c r="D66" s="132" t="s">
        <v>269</v>
      </c>
      <c r="E66" s="132" t="s">
        <v>269</v>
      </c>
      <c r="F66" s="132" t="s">
        <v>269</v>
      </c>
    </row>
    <row r="67" spans="1:6">
      <c r="A67" s="213"/>
      <c r="B67" s="150" t="s">
        <v>335</v>
      </c>
      <c r="C67" s="126" t="s">
        <v>274</v>
      </c>
      <c r="D67" s="127" t="s">
        <v>274</v>
      </c>
      <c r="E67" s="127" t="s">
        <v>274</v>
      </c>
      <c r="F67" s="132" t="s">
        <v>269</v>
      </c>
    </row>
    <row r="68" spans="1:6">
      <c r="A68" s="213"/>
      <c r="B68" s="150" t="s">
        <v>336</v>
      </c>
      <c r="C68" s="125" t="s">
        <v>269</v>
      </c>
      <c r="D68" s="132" t="s">
        <v>269</v>
      </c>
      <c r="E68" s="132" t="s">
        <v>269</v>
      </c>
      <c r="F68" s="132" t="s">
        <v>269</v>
      </c>
    </row>
    <row r="69" spans="1:6">
      <c r="A69" s="213"/>
      <c r="B69" s="150" t="s">
        <v>337</v>
      </c>
      <c r="C69" s="126" t="s">
        <v>274</v>
      </c>
      <c r="D69" s="126" t="s">
        <v>274</v>
      </c>
      <c r="E69" s="132" t="s">
        <v>269</v>
      </c>
      <c r="F69" s="132" t="s">
        <v>269</v>
      </c>
    </row>
    <row r="70" spans="1:6">
      <c r="A70" s="213"/>
      <c r="B70" s="151" t="s">
        <v>338</v>
      </c>
      <c r="C70" s="126" t="s">
        <v>274</v>
      </c>
      <c r="D70" s="126" t="s">
        <v>274</v>
      </c>
      <c r="E70" s="126" t="s">
        <v>274</v>
      </c>
      <c r="F70" s="132" t="s">
        <v>269</v>
      </c>
    </row>
    <row r="71" spans="1:6">
      <c r="A71" s="213"/>
      <c r="B71" s="150" t="s">
        <v>339</v>
      </c>
      <c r="C71" s="126" t="s">
        <v>274</v>
      </c>
      <c r="D71" s="127" t="s">
        <v>274</v>
      </c>
      <c r="E71" s="127" t="s">
        <v>274</v>
      </c>
      <c r="F71" s="132" t="s">
        <v>269</v>
      </c>
    </row>
    <row r="72" spans="1:6" ht="13.5" thickBot="1">
      <c r="A72" s="213"/>
      <c r="B72" s="153" t="s">
        <v>340</v>
      </c>
      <c r="C72" s="128" t="s">
        <v>274</v>
      </c>
      <c r="D72" s="134" t="s">
        <v>274</v>
      </c>
      <c r="E72" s="134" t="s">
        <v>274</v>
      </c>
      <c r="F72" s="135" t="s">
        <v>269</v>
      </c>
    </row>
    <row r="73" spans="1:6" ht="13.5" thickBot="1">
      <c r="A73" s="213"/>
      <c r="B73" s="197" t="s">
        <v>341</v>
      </c>
      <c r="C73" s="198"/>
      <c r="D73" s="198"/>
      <c r="E73" s="198"/>
      <c r="F73" s="199"/>
    </row>
    <row r="74" spans="1:6">
      <c r="A74" s="213"/>
      <c r="B74" s="154" t="s">
        <v>342</v>
      </c>
      <c r="C74" s="138" t="s">
        <v>269</v>
      </c>
      <c r="D74" s="145" t="s">
        <v>269</v>
      </c>
      <c r="E74" s="145" t="s">
        <v>269</v>
      </c>
      <c r="F74" s="139" t="s">
        <v>269</v>
      </c>
    </row>
    <row r="75" spans="1:6">
      <c r="A75" s="213"/>
      <c r="B75" s="150" t="s">
        <v>343</v>
      </c>
      <c r="C75" s="126" t="s">
        <v>274</v>
      </c>
      <c r="D75" s="145" t="s">
        <v>269</v>
      </c>
      <c r="E75" s="131" t="s">
        <v>269</v>
      </c>
      <c r="F75" s="132" t="s">
        <v>269</v>
      </c>
    </row>
    <row r="76" spans="1:6" ht="13.5" thickBot="1">
      <c r="A76" s="213"/>
      <c r="B76" s="153" t="s">
        <v>344</v>
      </c>
      <c r="C76" s="128" t="s">
        <v>274</v>
      </c>
      <c r="D76" s="126" t="s">
        <v>274</v>
      </c>
      <c r="E76" s="148" t="s">
        <v>269</v>
      </c>
      <c r="F76" s="135" t="s">
        <v>269</v>
      </c>
    </row>
    <row r="77" spans="1:6" ht="13.5" thickBot="1">
      <c r="A77" s="213"/>
      <c r="B77" s="197" t="s">
        <v>345</v>
      </c>
      <c r="C77" s="198"/>
      <c r="D77" s="198"/>
      <c r="E77" s="198"/>
      <c r="F77" s="199"/>
    </row>
    <row r="78" spans="1:6">
      <c r="A78" s="213"/>
      <c r="B78" s="154" t="s">
        <v>346</v>
      </c>
      <c r="C78" s="138" t="s">
        <v>269</v>
      </c>
      <c r="D78" s="138" t="s">
        <v>269</v>
      </c>
      <c r="E78" s="136" t="s">
        <v>274</v>
      </c>
      <c r="F78" s="137" t="s">
        <v>274</v>
      </c>
    </row>
    <row r="79" spans="1:6">
      <c r="A79" s="213"/>
      <c r="B79" s="150" t="s">
        <v>347</v>
      </c>
      <c r="C79" s="126" t="s">
        <v>274</v>
      </c>
      <c r="D79" s="126" t="s">
        <v>274</v>
      </c>
      <c r="E79" s="131" t="s">
        <v>269</v>
      </c>
      <c r="F79" s="132" t="s">
        <v>269</v>
      </c>
    </row>
    <row r="80" spans="1:6">
      <c r="A80" s="213"/>
      <c r="B80" s="151" t="s">
        <v>348</v>
      </c>
      <c r="C80" s="126" t="s">
        <v>274</v>
      </c>
      <c r="D80" s="127" t="s">
        <v>274</v>
      </c>
      <c r="E80" s="127" t="s">
        <v>274</v>
      </c>
      <c r="F80" s="132" t="s">
        <v>269</v>
      </c>
    </row>
    <row r="81" spans="1:6" ht="13.5" thickBot="1">
      <c r="A81" s="214"/>
      <c r="B81" s="153" t="s">
        <v>349</v>
      </c>
      <c r="C81" s="128" t="s">
        <v>274</v>
      </c>
      <c r="D81" s="134" t="s">
        <v>274</v>
      </c>
      <c r="E81" s="134" t="s">
        <v>274</v>
      </c>
      <c r="F81" s="135" t="s">
        <v>269</v>
      </c>
    </row>
    <row r="82" spans="1:6" ht="13.5" thickBot="1">
      <c r="A82" s="203" t="s">
        <v>350</v>
      </c>
      <c r="B82" s="197" t="s">
        <v>351</v>
      </c>
      <c r="C82" s="198"/>
      <c r="D82" s="198"/>
      <c r="E82" s="198"/>
      <c r="F82" s="199"/>
    </row>
    <row r="83" spans="1:6">
      <c r="A83" s="204"/>
      <c r="B83" s="154" t="s">
        <v>352</v>
      </c>
      <c r="C83" s="126" t="s">
        <v>274</v>
      </c>
      <c r="D83" s="126" t="s">
        <v>274</v>
      </c>
      <c r="E83" s="132" t="s">
        <v>269</v>
      </c>
      <c r="F83" s="132" t="s">
        <v>269</v>
      </c>
    </row>
    <row r="84" spans="1:6" ht="36">
      <c r="A84" s="204"/>
      <c r="B84" s="154" t="s">
        <v>353</v>
      </c>
      <c r="C84" s="126" t="s">
        <v>274</v>
      </c>
      <c r="D84" s="126" t="s">
        <v>274</v>
      </c>
      <c r="E84" s="126" t="s">
        <v>274</v>
      </c>
      <c r="F84" s="132" t="s">
        <v>269</v>
      </c>
    </row>
    <row r="85" spans="1:6">
      <c r="A85" s="204"/>
      <c r="B85" s="154" t="s">
        <v>354</v>
      </c>
      <c r="C85" s="126" t="s">
        <v>274</v>
      </c>
      <c r="D85" s="126" t="s">
        <v>274</v>
      </c>
      <c r="E85" s="126" t="s">
        <v>274</v>
      </c>
      <c r="F85" s="132" t="s">
        <v>269</v>
      </c>
    </row>
    <row r="86" spans="1:6" ht="13.5" thickBot="1">
      <c r="A86" s="205"/>
      <c r="B86" s="150" t="s">
        <v>355</v>
      </c>
      <c r="C86" s="126" t="s">
        <v>274</v>
      </c>
      <c r="D86" s="126" t="s">
        <v>274</v>
      </c>
      <c r="E86" s="126" t="s">
        <v>274</v>
      </c>
      <c r="F86" s="132" t="s">
        <v>269</v>
      </c>
    </row>
  </sheetData>
  <mergeCells count="18">
    <mergeCell ref="D1:D2"/>
    <mergeCell ref="C1:C2"/>
    <mergeCell ref="E1:E2"/>
    <mergeCell ref="A46:F46"/>
    <mergeCell ref="A47:A81"/>
    <mergeCell ref="F1:F2"/>
    <mergeCell ref="A3:F3"/>
    <mergeCell ref="A4:A24"/>
    <mergeCell ref="A36:F36"/>
    <mergeCell ref="A37:A45"/>
    <mergeCell ref="A1:B2"/>
    <mergeCell ref="B73:F73"/>
    <mergeCell ref="B77:F77"/>
    <mergeCell ref="B16:F16"/>
    <mergeCell ref="A25:F25"/>
    <mergeCell ref="A26:A35"/>
    <mergeCell ref="A82:A86"/>
    <mergeCell ref="B82:F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EB59"/>
  <sheetViews>
    <sheetView showGridLines="0" tabSelected="1" topLeftCell="A5" zoomScale="70" zoomScaleNormal="70" workbookViewId="0">
      <selection activeCell="E24" sqref="E24:E25"/>
    </sheetView>
  </sheetViews>
  <sheetFormatPr defaultRowHeight="12.75"/>
  <cols>
    <col min="1" max="1" width="37.375" customWidth="1"/>
    <col min="2" max="2" width="21.5" bestFit="1" customWidth="1"/>
    <col min="3" max="3" width="18.375" customWidth="1"/>
    <col min="4" max="4" width="9" customWidth="1"/>
    <col min="5" max="5" width="36.375" bestFit="1" customWidth="1"/>
    <col min="6" max="6" width="15" bestFit="1" customWidth="1"/>
    <col min="7" max="7" width="14.75" customWidth="1"/>
    <col min="8" max="8" width="24.625" bestFit="1" customWidth="1"/>
    <col min="9" max="9" width="17.375" bestFit="1" customWidth="1"/>
    <col min="10" max="10" width="44" bestFit="1" customWidth="1"/>
    <col min="11" max="11" width="19.125" bestFit="1" customWidth="1"/>
    <col min="12" max="12" width="4.25" bestFit="1" customWidth="1"/>
    <col min="13" max="13" width="4.625" bestFit="1" customWidth="1"/>
    <col min="14" max="17" width="4.25" customWidth="1"/>
    <col min="18" max="18" width="4.625" bestFit="1" customWidth="1"/>
    <col min="19" max="110" width="4.25" customWidth="1"/>
    <col min="111" max="113" width="4.625" bestFit="1" customWidth="1"/>
    <col min="114" max="114" width="14.75" customWidth="1"/>
    <col min="115" max="115" width="10.125" bestFit="1" customWidth="1"/>
    <col min="116" max="116" width="8" bestFit="1" customWidth="1"/>
    <col min="117" max="117" width="10.125" bestFit="1" customWidth="1"/>
    <col min="118" max="118" width="8.875" bestFit="1" customWidth="1"/>
    <col min="119" max="119" width="10.125" bestFit="1" customWidth="1"/>
    <col min="120" max="120" width="15.375" bestFit="1" customWidth="1"/>
    <col min="121" max="121" width="17.75" bestFit="1" customWidth="1"/>
    <col min="131" max="131" width="14.625" bestFit="1" customWidth="1"/>
    <col min="132" max="132" width="14.75" bestFit="1" customWidth="1"/>
  </cols>
  <sheetData>
    <row r="1" spans="1:132" ht="15">
      <c r="A1" s="65" t="s">
        <v>62</v>
      </c>
      <c r="B1" s="65" t="s">
        <v>63</v>
      </c>
      <c r="E1" s="180" t="s">
        <v>64</v>
      </c>
      <c r="F1" s="180" t="s">
        <v>65</v>
      </c>
      <c r="G1" s="180" t="s">
        <v>66</v>
      </c>
      <c r="H1" s="181" t="s">
        <v>67</v>
      </c>
      <c r="I1" s="181" t="s">
        <v>68</v>
      </c>
      <c r="J1" s="181" t="s">
        <v>69</v>
      </c>
      <c r="K1" s="181" t="s">
        <v>70</v>
      </c>
      <c r="L1" s="182" t="s">
        <v>71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0" t="s">
        <v>72</v>
      </c>
      <c r="DK1" s="180"/>
      <c r="DL1" s="180" t="s">
        <v>73</v>
      </c>
      <c r="DM1" s="180"/>
      <c r="DN1" s="180" t="s">
        <v>74</v>
      </c>
      <c r="DO1" s="180"/>
      <c r="DP1" s="180" t="s">
        <v>75</v>
      </c>
      <c r="DQ1" s="180"/>
      <c r="DR1" s="23"/>
      <c r="DS1" s="23"/>
      <c r="DT1" s="23"/>
      <c r="DU1" s="156"/>
      <c r="DV1" s="156"/>
      <c r="DW1" s="156"/>
      <c r="DX1" s="156"/>
      <c r="DY1" s="156"/>
      <c r="DZ1" s="156"/>
      <c r="EA1" s="156"/>
      <c r="EB1" s="156"/>
    </row>
    <row r="2" spans="1:132" ht="15">
      <c r="A2" s="66" t="s">
        <v>76</v>
      </c>
      <c r="B2" s="59">
        <v>1</v>
      </c>
      <c r="C2" t="s">
        <v>356</v>
      </c>
      <c r="E2" s="180"/>
      <c r="F2" s="180"/>
      <c r="G2" s="180"/>
      <c r="H2" s="181"/>
      <c r="I2" s="181"/>
      <c r="J2" s="181"/>
      <c r="K2" s="181"/>
      <c r="L2" s="26" t="s">
        <v>78</v>
      </c>
      <c r="M2" s="26" t="s">
        <v>79</v>
      </c>
      <c r="N2" s="26" t="s">
        <v>80</v>
      </c>
      <c r="O2" s="26" t="s">
        <v>81</v>
      </c>
      <c r="P2" s="26" t="s">
        <v>82</v>
      </c>
      <c r="Q2" s="26" t="s">
        <v>83</v>
      </c>
      <c r="R2" s="26" t="s">
        <v>84</v>
      </c>
      <c r="S2" s="26" t="s">
        <v>85</v>
      </c>
      <c r="T2" s="26" t="s">
        <v>86</v>
      </c>
      <c r="U2" s="26" t="s">
        <v>87</v>
      </c>
      <c r="V2" s="26" t="s">
        <v>88</v>
      </c>
      <c r="W2" s="26" t="s">
        <v>89</v>
      </c>
      <c r="X2" s="26" t="s">
        <v>90</v>
      </c>
      <c r="Y2" s="26" t="s">
        <v>91</v>
      </c>
      <c r="Z2" s="26" t="s">
        <v>92</v>
      </c>
      <c r="AA2" s="26" t="s">
        <v>93</v>
      </c>
      <c r="AB2" s="26" t="s">
        <v>94</v>
      </c>
      <c r="AC2" s="26" t="s">
        <v>95</v>
      </c>
      <c r="AD2" s="26" t="s">
        <v>96</v>
      </c>
      <c r="AE2" s="26" t="s">
        <v>97</v>
      </c>
      <c r="AF2" s="26" t="s">
        <v>98</v>
      </c>
      <c r="AG2" s="26" t="s">
        <v>99</v>
      </c>
      <c r="AH2" s="26" t="s">
        <v>100</v>
      </c>
      <c r="AI2" s="26" t="s">
        <v>101</v>
      </c>
      <c r="AJ2" s="26" t="s">
        <v>102</v>
      </c>
      <c r="AK2" s="26" t="s">
        <v>103</v>
      </c>
      <c r="AL2" s="26" t="s">
        <v>104</v>
      </c>
      <c r="AM2" s="26" t="s">
        <v>105</v>
      </c>
      <c r="AN2" s="26" t="s">
        <v>106</v>
      </c>
      <c r="AO2" s="26" t="s">
        <v>107</v>
      </c>
      <c r="AP2" s="26" t="s">
        <v>108</v>
      </c>
      <c r="AQ2" s="26" t="s">
        <v>109</v>
      </c>
      <c r="AR2" s="26" t="s">
        <v>110</v>
      </c>
      <c r="AS2" s="26" t="s">
        <v>111</v>
      </c>
      <c r="AT2" s="26" t="s">
        <v>112</v>
      </c>
      <c r="AU2" s="26" t="s">
        <v>113</v>
      </c>
      <c r="AV2" s="26" t="s">
        <v>114</v>
      </c>
      <c r="AW2" s="26" t="s">
        <v>115</v>
      </c>
      <c r="AX2" s="26" t="s">
        <v>116</v>
      </c>
      <c r="AY2" s="26" t="s">
        <v>117</v>
      </c>
      <c r="AZ2" s="26" t="s">
        <v>118</v>
      </c>
      <c r="BA2" s="26" t="s">
        <v>119</v>
      </c>
      <c r="BB2" s="26" t="s">
        <v>120</v>
      </c>
      <c r="BC2" s="26" t="s">
        <v>121</v>
      </c>
      <c r="BD2" s="26" t="s">
        <v>122</v>
      </c>
      <c r="BE2" s="26" t="s">
        <v>123</v>
      </c>
      <c r="BF2" s="26" t="s">
        <v>124</v>
      </c>
      <c r="BG2" s="26" t="s">
        <v>125</v>
      </c>
      <c r="BH2" s="26" t="s">
        <v>126</v>
      </c>
      <c r="BI2" s="26" t="s">
        <v>127</v>
      </c>
      <c r="BJ2" s="26" t="s">
        <v>128</v>
      </c>
      <c r="BK2" s="26" t="s">
        <v>129</v>
      </c>
      <c r="BL2" s="26" t="s">
        <v>172</v>
      </c>
      <c r="BM2" s="26" t="s">
        <v>173</v>
      </c>
      <c r="BN2" s="26" t="s">
        <v>174</v>
      </c>
      <c r="BO2" s="26" t="s">
        <v>175</v>
      </c>
      <c r="BP2" s="26" t="s">
        <v>176</v>
      </c>
      <c r="BQ2" s="26" t="s">
        <v>177</v>
      </c>
      <c r="BR2" s="26" t="s">
        <v>178</v>
      </c>
      <c r="BS2" s="26" t="s">
        <v>179</v>
      </c>
      <c r="BT2" s="26" t="s">
        <v>180</v>
      </c>
      <c r="BU2" s="26" t="s">
        <v>181</v>
      </c>
      <c r="BV2" s="26" t="s">
        <v>182</v>
      </c>
      <c r="BW2" s="26" t="s">
        <v>183</v>
      </c>
      <c r="BX2" s="26" t="s">
        <v>184</v>
      </c>
      <c r="BY2" s="26" t="s">
        <v>185</v>
      </c>
      <c r="BZ2" s="26" t="s">
        <v>186</v>
      </c>
      <c r="CA2" s="26" t="s">
        <v>187</v>
      </c>
      <c r="CB2" s="26" t="s">
        <v>188</v>
      </c>
      <c r="CC2" s="26" t="s">
        <v>189</v>
      </c>
      <c r="CD2" s="26" t="s">
        <v>190</v>
      </c>
      <c r="CE2" s="26" t="s">
        <v>191</v>
      </c>
      <c r="CF2" s="26" t="s">
        <v>192</v>
      </c>
      <c r="CG2" s="26" t="s">
        <v>193</v>
      </c>
      <c r="CH2" s="26" t="s">
        <v>194</v>
      </c>
      <c r="CI2" s="26" t="s">
        <v>195</v>
      </c>
      <c r="CJ2" s="26" t="s">
        <v>196</v>
      </c>
      <c r="CK2" s="26" t="s">
        <v>197</v>
      </c>
      <c r="CL2" s="26" t="s">
        <v>198</v>
      </c>
      <c r="CM2" s="26" t="s">
        <v>199</v>
      </c>
      <c r="CN2" s="26" t="s">
        <v>200</v>
      </c>
      <c r="CO2" s="26" t="s">
        <v>201</v>
      </c>
      <c r="CP2" s="26" t="s">
        <v>202</v>
      </c>
      <c r="CQ2" s="26" t="s">
        <v>203</v>
      </c>
      <c r="CR2" s="26" t="s">
        <v>204</v>
      </c>
      <c r="CS2" s="26" t="s">
        <v>205</v>
      </c>
      <c r="CT2" s="26" t="s">
        <v>206</v>
      </c>
      <c r="CU2" s="26" t="s">
        <v>207</v>
      </c>
      <c r="CV2" s="26" t="s">
        <v>208</v>
      </c>
      <c r="CW2" s="26" t="s">
        <v>209</v>
      </c>
      <c r="CX2" s="26" t="s">
        <v>210</v>
      </c>
      <c r="CY2" s="26" t="s">
        <v>211</v>
      </c>
      <c r="CZ2" s="26" t="s">
        <v>212</v>
      </c>
      <c r="DA2" s="26" t="s">
        <v>213</v>
      </c>
      <c r="DB2" s="26" t="s">
        <v>214</v>
      </c>
      <c r="DC2" s="26" t="s">
        <v>215</v>
      </c>
      <c r="DD2" s="26" t="s">
        <v>216</v>
      </c>
      <c r="DE2" s="26" t="s">
        <v>217</v>
      </c>
      <c r="DF2" s="26" t="s">
        <v>218</v>
      </c>
      <c r="DG2" s="26" t="s">
        <v>219</v>
      </c>
      <c r="DH2" s="26" t="s">
        <v>357</v>
      </c>
      <c r="DI2" s="26" t="s">
        <v>358</v>
      </c>
      <c r="DJ2" s="155" t="s">
        <v>130</v>
      </c>
      <c r="DK2" s="155" t="s">
        <v>131</v>
      </c>
      <c r="DL2" s="155" t="s">
        <v>130</v>
      </c>
      <c r="DM2" s="155" t="s">
        <v>131</v>
      </c>
      <c r="DN2" s="155" t="s">
        <v>130</v>
      </c>
      <c r="DO2" s="155" t="s">
        <v>131</v>
      </c>
      <c r="DP2" s="155" t="s">
        <v>130</v>
      </c>
      <c r="DQ2" s="155" t="s">
        <v>131</v>
      </c>
      <c r="DR2" s="23"/>
      <c r="DS2" s="23"/>
      <c r="DT2" s="23"/>
      <c r="DU2" s="156"/>
      <c r="DV2" s="156"/>
      <c r="DW2" s="156"/>
      <c r="DX2" s="156"/>
      <c r="DY2" s="156"/>
      <c r="DZ2" s="156"/>
      <c r="EA2" s="156"/>
      <c r="EB2" s="156"/>
    </row>
    <row r="3" spans="1:132" ht="15">
      <c r="A3" s="66" t="s">
        <v>132</v>
      </c>
      <c r="B3" s="59">
        <f>C29</f>
        <v>3</v>
      </c>
      <c r="H3" t="s">
        <v>134</v>
      </c>
      <c r="I3" t="s">
        <v>135</v>
      </c>
      <c r="J3" t="s">
        <v>136</v>
      </c>
      <c r="K3" t="s">
        <v>137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22</v>
      </c>
      <c r="AH3">
        <v>23</v>
      </c>
      <c r="AI3">
        <v>24</v>
      </c>
      <c r="AJ3">
        <v>25</v>
      </c>
      <c r="AK3">
        <v>26</v>
      </c>
      <c r="AL3">
        <v>27</v>
      </c>
      <c r="AM3">
        <v>28</v>
      </c>
      <c r="AN3">
        <v>29</v>
      </c>
      <c r="AO3">
        <v>30</v>
      </c>
      <c r="AP3">
        <v>31</v>
      </c>
      <c r="AQ3">
        <v>32</v>
      </c>
      <c r="AR3">
        <v>33</v>
      </c>
      <c r="AS3">
        <v>34</v>
      </c>
      <c r="AT3">
        <v>35</v>
      </c>
      <c r="AU3">
        <v>36</v>
      </c>
      <c r="AV3">
        <v>37</v>
      </c>
      <c r="AW3">
        <v>38</v>
      </c>
      <c r="AX3">
        <v>39</v>
      </c>
      <c r="AY3">
        <v>40</v>
      </c>
      <c r="AZ3">
        <v>41</v>
      </c>
      <c r="BA3">
        <v>42</v>
      </c>
      <c r="BB3">
        <v>43</v>
      </c>
      <c r="BC3">
        <v>44</v>
      </c>
      <c r="BD3">
        <v>45</v>
      </c>
      <c r="BE3">
        <v>46</v>
      </c>
      <c r="BF3">
        <v>47</v>
      </c>
      <c r="BG3">
        <v>48</v>
      </c>
      <c r="BH3">
        <v>49</v>
      </c>
      <c r="BI3">
        <v>50</v>
      </c>
      <c r="BJ3">
        <v>51</v>
      </c>
      <c r="BK3">
        <v>52</v>
      </c>
      <c r="BL3">
        <v>53</v>
      </c>
      <c r="BM3">
        <v>54</v>
      </c>
      <c r="BN3">
        <v>55</v>
      </c>
      <c r="BO3">
        <v>56</v>
      </c>
      <c r="BP3">
        <v>57</v>
      </c>
      <c r="BQ3">
        <v>58</v>
      </c>
      <c r="BR3">
        <v>59</v>
      </c>
      <c r="BS3">
        <v>60</v>
      </c>
      <c r="BT3">
        <v>61</v>
      </c>
      <c r="BU3">
        <v>62</v>
      </c>
      <c r="BV3">
        <v>63</v>
      </c>
      <c r="BW3">
        <v>64</v>
      </c>
      <c r="BX3">
        <v>65</v>
      </c>
      <c r="BY3">
        <v>66</v>
      </c>
      <c r="BZ3">
        <v>67</v>
      </c>
      <c r="CA3">
        <v>68</v>
      </c>
      <c r="CB3">
        <v>69</v>
      </c>
      <c r="CC3">
        <v>70</v>
      </c>
      <c r="CD3">
        <v>71</v>
      </c>
      <c r="CE3">
        <v>72</v>
      </c>
      <c r="CF3">
        <v>73</v>
      </c>
      <c r="CG3">
        <v>74</v>
      </c>
      <c r="CH3">
        <v>75</v>
      </c>
      <c r="CI3">
        <v>76</v>
      </c>
      <c r="CJ3">
        <v>77</v>
      </c>
      <c r="CK3">
        <v>78</v>
      </c>
      <c r="CL3">
        <v>79</v>
      </c>
      <c r="CM3">
        <v>80</v>
      </c>
      <c r="CN3">
        <v>81</v>
      </c>
      <c r="CO3">
        <v>82</v>
      </c>
      <c r="CP3">
        <v>83</v>
      </c>
      <c r="CQ3">
        <v>84</v>
      </c>
      <c r="CR3">
        <v>85</v>
      </c>
      <c r="CS3">
        <v>86</v>
      </c>
      <c r="CT3">
        <v>87</v>
      </c>
      <c r="CU3">
        <v>88</v>
      </c>
      <c r="CV3">
        <v>89</v>
      </c>
      <c r="CW3">
        <v>90</v>
      </c>
      <c r="CX3">
        <v>91</v>
      </c>
      <c r="CY3">
        <v>92</v>
      </c>
      <c r="CZ3">
        <v>93</v>
      </c>
      <c r="DA3">
        <v>94</v>
      </c>
      <c r="DB3">
        <v>95</v>
      </c>
      <c r="DC3">
        <v>96</v>
      </c>
      <c r="DD3">
        <v>97</v>
      </c>
      <c r="DE3">
        <v>98</v>
      </c>
      <c r="DF3">
        <v>99</v>
      </c>
      <c r="DG3">
        <v>100</v>
      </c>
      <c r="DH3">
        <v>101</v>
      </c>
      <c r="DI3">
        <v>102</v>
      </c>
      <c r="DR3" s="23"/>
      <c r="DS3" s="23"/>
      <c r="DT3" s="23"/>
      <c r="DU3" s="156"/>
      <c r="DV3" s="156"/>
      <c r="DW3" s="156"/>
      <c r="DX3" s="156"/>
      <c r="DY3" s="156"/>
      <c r="DZ3" s="156"/>
      <c r="EA3" s="156"/>
      <c r="EB3" s="156"/>
    </row>
    <row r="4" spans="1:132" ht="15">
      <c r="A4" s="66" t="s">
        <v>138</v>
      </c>
      <c r="B4" s="59">
        <f>C11*C10</f>
        <v>1</v>
      </c>
      <c r="E4" s="47" t="s">
        <v>139</v>
      </c>
      <c r="F4" s="49"/>
      <c r="G4" s="49"/>
      <c r="H4" s="49"/>
      <c r="I4" s="49"/>
      <c r="J4" s="49"/>
      <c r="K4" s="49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2"/>
      <c r="DS4" s="23"/>
      <c r="DT4" s="23"/>
      <c r="DU4" s="156"/>
      <c r="DV4" s="156"/>
      <c r="DW4" s="156"/>
      <c r="DX4" s="156"/>
      <c r="DY4" s="156"/>
      <c r="DZ4" s="156"/>
      <c r="EA4" s="156"/>
      <c r="EB4" s="156"/>
    </row>
    <row r="5" spans="1:132" ht="15">
      <c r="A5" s="66" t="s">
        <v>359</v>
      </c>
      <c r="B5" s="59">
        <f>ROUNDDOWN(SUM(B2:B3)*B4,0)</f>
        <v>4</v>
      </c>
      <c r="E5" s="176" t="s">
        <v>230</v>
      </c>
      <c r="F5" s="178" t="s">
        <v>231</v>
      </c>
      <c r="G5" s="28" t="s">
        <v>130</v>
      </c>
      <c r="H5" s="28">
        <v>0</v>
      </c>
      <c r="I5" s="28">
        <f>H5*$B$7</f>
        <v>0</v>
      </c>
      <c r="J5" s="28">
        <v>1</v>
      </c>
      <c r="K5" s="28">
        <v>1</v>
      </c>
      <c r="L5" s="70" t="str">
        <f t="shared" ref="L5:AA20" si="0">IF(AND(L$3&gt;=$J5,L$3&lt;=($J5+$I5-1)),$K5,"")</f>
        <v/>
      </c>
      <c r="M5" s="70" t="str">
        <f t="shared" si="0"/>
        <v/>
      </c>
      <c r="N5" s="70" t="str">
        <f t="shared" si="0"/>
        <v/>
      </c>
      <c r="O5" s="70" t="str">
        <f t="shared" si="0"/>
        <v/>
      </c>
      <c r="P5" s="70" t="str">
        <f t="shared" si="0"/>
        <v/>
      </c>
      <c r="Q5" s="70" t="str">
        <f t="shared" si="0"/>
        <v/>
      </c>
      <c r="R5" s="70" t="str">
        <f t="shared" si="0"/>
        <v/>
      </c>
      <c r="S5" s="70" t="str">
        <f t="shared" si="0"/>
        <v/>
      </c>
      <c r="T5" s="70" t="str">
        <f t="shared" si="0"/>
        <v/>
      </c>
      <c r="U5" s="70" t="str">
        <f t="shared" si="0"/>
        <v/>
      </c>
      <c r="V5" s="70" t="str">
        <f t="shared" si="0"/>
        <v/>
      </c>
      <c r="W5" s="70" t="str">
        <f t="shared" si="0"/>
        <v/>
      </c>
      <c r="X5" s="70" t="str">
        <f t="shared" si="0"/>
        <v/>
      </c>
      <c r="Y5" s="70" t="str">
        <f t="shared" si="0"/>
        <v/>
      </c>
      <c r="Z5" s="70" t="str">
        <f t="shared" si="0"/>
        <v/>
      </c>
      <c r="AA5" s="70" t="str">
        <f t="shared" si="0"/>
        <v/>
      </c>
      <c r="AB5" s="70" t="str">
        <f t="shared" ref="AB5:AR8" si="1">IF(AND(AB$3&gt;=$J5,AB$3&lt;=($J5+$I5-1)),$K5,"")</f>
        <v/>
      </c>
      <c r="AC5" s="70" t="str">
        <f t="shared" si="1"/>
        <v/>
      </c>
      <c r="AD5" s="70" t="str">
        <f t="shared" si="1"/>
        <v/>
      </c>
      <c r="AE5" s="70" t="str">
        <f t="shared" si="1"/>
        <v/>
      </c>
      <c r="AF5" s="70" t="str">
        <f t="shared" si="1"/>
        <v/>
      </c>
      <c r="AG5" s="70" t="str">
        <f t="shared" si="1"/>
        <v/>
      </c>
      <c r="AH5" s="70" t="str">
        <f t="shared" si="1"/>
        <v/>
      </c>
      <c r="AI5" s="70" t="str">
        <f t="shared" si="1"/>
        <v/>
      </c>
      <c r="AJ5" s="70" t="str">
        <f t="shared" si="1"/>
        <v/>
      </c>
      <c r="AK5" s="70" t="str">
        <f t="shared" si="1"/>
        <v/>
      </c>
      <c r="AL5" s="70" t="str">
        <f t="shared" si="1"/>
        <v/>
      </c>
      <c r="AM5" s="70" t="str">
        <f t="shared" si="1"/>
        <v/>
      </c>
      <c r="AN5" s="70" t="str">
        <f t="shared" si="1"/>
        <v/>
      </c>
      <c r="AO5" s="70" t="str">
        <f t="shared" si="1"/>
        <v/>
      </c>
      <c r="AP5" s="70" t="str">
        <f t="shared" si="1"/>
        <v/>
      </c>
      <c r="AQ5" s="70" t="str">
        <f t="shared" si="1"/>
        <v/>
      </c>
      <c r="AR5" s="70" t="str">
        <f t="shared" si="1"/>
        <v/>
      </c>
      <c r="AS5" s="70" t="str">
        <f t="shared" ref="AR5:DI8" si="2">IF(AND(AS$3&gt;=$J5,AS$3&lt;=($J5+$I5-1)),$K5,"")</f>
        <v/>
      </c>
      <c r="AT5" s="70" t="str">
        <f t="shared" si="2"/>
        <v/>
      </c>
      <c r="AU5" s="70" t="str">
        <f t="shared" si="2"/>
        <v/>
      </c>
      <c r="AV5" s="70" t="str">
        <f t="shared" si="2"/>
        <v/>
      </c>
      <c r="AW5" s="70" t="str">
        <f t="shared" si="2"/>
        <v/>
      </c>
      <c r="AX5" s="70" t="str">
        <f t="shared" si="2"/>
        <v/>
      </c>
      <c r="AY5" s="70" t="str">
        <f t="shared" si="2"/>
        <v/>
      </c>
      <c r="AZ5" s="70" t="str">
        <f t="shared" si="2"/>
        <v/>
      </c>
      <c r="BA5" s="70" t="str">
        <f t="shared" si="2"/>
        <v/>
      </c>
      <c r="BB5" s="70" t="str">
        <f t="shared" si="2"/>
        <v/>
      </c>
      <c r="BC5" s="70" t="str">
        <f t="shared" si="2"/>
        <v/>
      </c>
      <c r="BD5" s="70" t="str">
        <f t="shared" si="2"/>
        <v/>
      </c>
      <c r="BE5" s="70" t="str">
        <f t="shared" si="2"/>
        <v/>
      </c>
      <c r="BF5" s="70" t="str">
        <f t="shared" si="2"/>
        <v/>
      </c>
      <c r="BG5" s="70" t="str">
        <f t="shared" si="2"/>
        <v/>
      </c>
      <c r="BH5" s="70" t="str">
        <f t="shared" si="2"/>
        <v/>
      </c>
      <c r="BI5" s="70" t="str">
        <f t="shared" si="2"/>
        <v/>
      </c>
      <c r="BJ5" s="70" t="str">
        <f t="shared" si="2"/>
        <v/>
      </c>
      <c r="BK5" s="70" t="str">
        <f t="shared" si="2"/>
        <v/>
      </c>
      <c r="BL5" s="70" t="str">
        <f t="shared" si="2"/>
        <v/>
      </c>
      <c r="BM5" s="70" t="str">
        <f t="shared" si="2"/>
        <v/>
      </c>
      <c r="BN5" s="70" t="str">
        <f t="shared" si="2"/>
        <v/>
      </c>
      <c r="BO5" s="70" t="str">
        <f t="shared" si="2"/>
        <v/>
      </c>
      <c r="BP5" s="70" t="str">
        <f t="shared" si="2"/>
        <v/>
      </c>
      <c r="BQ5" s="70" t="str">
        <f t="shared" si="2"/>
        <v/>
      </c>
      <c r="BR5" s="70" t="str">
        <f t="shared" si="2"/>
        <v/>
      </c>
      <c r="BS5" s="70" t="str">
        <f t="shared" si="2"/>
        <v/>
      </c>
      <c r="BT5" s="70" t="str">
        <f t="shared" si="2"/>
        <v/>
      </c>
      <c r="BU5" s="70" t="str">
        <f t="shared" si="2"/>
        <v/>
      </c>
      <c r="BV5" s="70" t="str">
        <f t="shared" si="2"/>
        <v/>
      </c>
      <c r="BW5" s="70" t="str">
        <f t="shared" si="2"/>
        <v/>
      </c>
      <c r="BX5" s="70" t="str">
        <f t="shared" si="2"/>
        <v/>
      </c>
      <c r="BY5" s="70" t="str">
        <f t="shared" si="2"/>
        <v/>
      </c>
      <c r="BZ5" s="70" t="str">
        <f t="shared" si="2"/>
        <v/>
      </c>
      <c r="CA5" s="70" t="str">
        <f t="shared" si="2"/>
        <v/>
      </c>
      <c r="CB5" s="70" t="str">
        <f t="shared" si="2"/>
        <v/>
      </c>
      <c r="CC5" s="70" t="str">
        <f t="shared" si="2"/>
        <v/>
      </c>
      <c r="CD5" s="70" t="str">
        <f t="shared" si="2"/>
        <v/>
      </c>
      <c r="CE5" s="70" t="str">
        <f t="shared" si="2"/>
        <v/>
      </c>
      <c r="CF5" s="70" t="str">
        <f t="shared" si="2"/>
        <v/>
      </c>
      <c r="CG5" s="70" t="str">
        <f t="shared" si="2"/>
        <v/>
      </c>
      <c r="CH5" s="70" t="str">
        <f t="shared" si="2"/>
        <v/>
      </c>
      <c r="CI5" s="70" t="str">
        <f t="shared" si="2"/>
        <v/>
      </c>
      <c r="CJ5" s="70" t="str">
        <f t="shared" si="2"/>
        <v/>
      </c>
      <c r="CK5" s="70" t="str">
        <f t="shared" si="2"/>
        <v/>
      </c>
      <c r="CL5" s="70" t="str">
        <f t="shared" si="2"/>
        <v/>
      </c>
      <c r="CM5" s="70" t="str">
        <f t="shared" si="2"/>
        <v/>
      </c>
      <c r="CN5" s="70" t="str">
        <f t="shared" si="2"/>
        <v/>
      </c>
      <c r="CO5" s="70" t="str">
        <f t="shared" si="2"/>
        <v/>
      </c>
      <c r="CP5" s="70" t="str">
        <f t="shared" si="2"/>
        <v/>
      </c>
      <c r="CQ5" s="70" t="str">
        <f t="shared" si="2"/>
        <v/>
      </c>
      <c r="CR5" s="70" t="str">
        <f t="shared" si="2"/>
        <v/>
      </c>
      <c r="CS5" s="70" t="str">
        <f t="shared" si="2"/>
        <v/>
      </c>
      <c r="CT5" s="70" t="str">
        <f t="shared" si="2"/>
        <v/>
      </c>
      <c r="CU5" s="70" t="str">
        <f t="shared" si="2"/>
        <v/>
      </c>
      <c r="CV5" s="70" t="str">
        <f t="shared" si="2"/>
        <v/>
      </c>
      <c r="CW5" s="70" t="str">
        <f t="shared" si="2"/>
        <v/>
      </c>
      <c r="CX5" s="70" t="str">
        <f t="shared" si="2"/>
        <v/>
      </c>
      <c r="CY5" s="70" t="str">
        <f t="shared" si="2"/>
        <v/>
      </c>
      <c r="CZ5" s="70" t="str">
        <f t="shared" si="2"/>
        <v/>
      </c>
      <c r="DA5" s="70" t="str">
        <f t="shared" si="2"/>
        <v/>
      </c>
      <c r="DB5" s="70" t="str">
        <f t="shared" si="2"/>
        <v/>
      </c>
      <c r="DC5" s="70" t="str">
        <f t="shared" si="2"/>
        <v/>
      </c>
      <c r="DD5" s="70" t="str">
        <f t="shared" si="2"/>
        <v/>
      </c>
      <c r="DE5" s="70" t="str">
        <f t="shared" si="2"/>
        <v/>
      </c>
      <c r="DF5" s="70" t="str">
        <f t="shared" si="2"/>
        <v/>
      </c>
      <c r="DG5" s="70" t="str">
        <f t="shared" si="2"/>
        <v/>
      </c>
      <c r="DH5" s="70" t="str">
        <f t="shared" si="2"/>
        <v/>
      </c>
      <c r="DI5" s="70" t="str">
        <f t="shared" si="2"/>
        <v/>
      </c>
      <c r="DJ5" s="29">
        <f>SUM(L5:DI5)</f>
        <v>0</v>
      </c>
      <c r="DK5" s="29"/>
      <c r="DL5" s="29">
        <f>DJ5*B$12</f>
        <v>0</v>
      </c>
      <c r="DM5" s="29"/>
      <c r="DN5" s="30">
        <v>154</v>
      </c>
      <c r="DO5" s="30"/>
      <c r="DP5" s="31">
        <f>DL5*DN5</f>
        <v>0</v>
      </c>
      <c r="DQ5" s="31"/>
      <c r="DR5" s="22"/>
      <c r="DS5" s="23"/>
      <c r="DT5" s="23"/>
      <c r="DU5" s="156"/>
      <c r="DV5" s="156"/>
      <c r="DW5" s="156"/>
      <c r="DX5" s="156"/>
      <c r="DY5" s="156"/>
      <c r="DZ5" s="156"/>
      <c r="EA5" s="156"/>
      <c r="EB5" s="156"/>
    </row>
    <row r="6" spans="1:132" ht="15">
      <c r="A6" s="66" t="s">
        <v>360</v>
      </c>
      <c r="B6" s="59">
        <f>C26</f>
        <v>0</v>
      </c>
      <c r="E6" s="177"/>
      <c r="F6" s="179"/>
      <c r="G6" s="24" t="s">
        <v>131</v>
      </c>
      <c r="H6" s="24">
        <v>0</v>
      </c>
      <c r="I6" s="28">
        <f>H6*$B$7</f>
        <v>0</v>
      </c>
      <c r="J6" s="24">
        <v>1</v>
      </c>
      <c r="K6" s="24">
        <v>1</v>
      </c>
      <c r="L6" s="70" t="str">
        <f t="shared" si="0"/>
        <v/>
      </c>
      <c r="M6" s="70" t="str">
        <f t="shared" si="0"/>
        <v/>
      </c>
      <c r="N6" s="70" t="str">
        <f t="shared" si="0"/>
        <v/>
      </c>
      <c r="O6" s="70" t="str">
        <f t="shared" si="0"/>
        <v/>
      </c>
      <c r="P6" s="70" t="str">
        <f t="shared" si="0"/>
        <v/>
      </c>
      <c r="Q6" s="70" t="str">
        <f t="shared" si="0"/>
        <v/>
      </c>
      <c r="R6" s="70" t="str">
        <f t="shared" si="0"/>
        <v/>
      </c>
      <c r="S6" s="70" t="str">
        <f t="shared" si="0"/>
        <v/>
      </c>
      <c r="T6" s="70" t="str">
        <f t="shared" si="0"/>
        <v/>
      </c>
      <c r="U6" s="70" t="str">
        <f t="shared" si="0"/>
        <v/>
      </c>
      <c r="V6" s="70" t="str">
        <f t="shared" si="0"/>
        <v/>
      </c>
      <c r="W6" s="70" t="str">
        <f t="shared" si="0"/>
        <v/>
      </c>
      <c r="X6" s="70" t="str">
        <f t="shared" si="0"/>
        <v/>
      </c>
      <c r="Y6" s="70" t="str">
        <f t="shared" si="0"/>
        <v/>
      </c>
      <c r="Z6" s="70" t="str">
        <f t="shared" si="0"/>
        <v/>
      </c>
      <c r="AA6" s="70" t="str">
        <f t="shared" si="0"/>
        <v/>
      </c>
      <c r="AB6" s="70" t="str">
        <f t="shared" si="1"/>
        <v/>
      </c>
      <c r="AC6" s="70" t="str">
        <f t="shared" si="1"/>
        <v/>
      </c>
      <c r="AD6" s="70" t="str">
        <f t="shared" si="1"/>
        <v/>
      </c>
      <c r="AE6" s="70" t="str">
        <f t="shared" si="1"/>
        <v/>
      </c>
      <c r="AF6" s="70" t="str">
        <f t="shared" si="1"/>
        <v/>
      </c>
      <c r="AG6" s="70" t="str">
        <f t="shared" si="1"/>
        <v/>
      </c>
      <c r="AH6" s="70" t="str">
        <f t="shared" si="1"/>
        <v/>
      </c>
      <c r="AI6" s="70" t="str">
        <f t="shared" si="1"/>
        <v/>
      </c>
      <c r="AJ6" s="70" t="str">
        <f t="shared" si="1"/>
        <v/>
      </c>
      <c r="AK6" s="70" t="str">
        <f t="shared" si="1"/>
        <v/>
      </c>
      <c r="AL6" s="70" t="str">
        <f t="shared" si="1"/>
        <v/>
      </c>
      <c r="AM6" s="70" t="str">
        <f t="shared" si="1"/>
        <v/>
      </c>
      <c r="AN6" s="70" t="str">
        <f t="shared" si="1"/>
        <v/>
      </c>
      <c r="AO6" s="70" t="str">
        <f t="shared" si="1"/>
        <v/>
      </c>
      <c r="AP6" s="70" t="str">
        <f t="shared" si="1"/>
        <v/>
      </c>
      <c r="AQ6" s="70" t="str">
        <f t="shared" si="1"/>
        <v/>
      </c>
      <c r="AR6" s="70" t="str">
        <f t="shared" si="2"/>
        <v/>
      </c>
      <c r="AS6" s="70" t="str">
        <f t="shared" si="2"/>
        <v/>
      </c>
      <c r="AT6" s="70" t="str">
        <f t="shared" si="2"/>
        <v/>
      </c>
      <c r="AU6" s="70" t="str">
        <f t="shared" si="2"/>
        <v/>
      </c>
      <c r="AV6" s="70" t="str">
        <f t="shared" si="2"/>
        <v/>
      </c>
      <c r="AW6" s="70" t="str">
        <f t="shared" si="2"/>
        <v/>
      </c>
      <c r="AX6" s="70" t="str">
        <f t="shared" si="2"/>
        <v/>
      </c>
      <c r="AY6" s="70" t="str">
        <f t="shared" si="2"/>
        <v/>
      </c>
      <c r="AZ6" s="70" t="str">
        <f t="shared" si="2"/>
        <v/>
      </c>
      <c r="BA6" s="70" t="str">
        <f t="shared" si="2"/>
        <v/>
      </c>
      <c r="BB6" s="70" t="str">
        <f t="shared" si="2"/>
        <v/>
      </c>
      <c r="BC6" s="70" t="str">
        <f t="shared" si="2"/>
        <v/>
      </c>
      <c r="BD6" s="70" t="str">
        <f t="shared" si="2"/>
        <v/>
      </c>
      <c r="BE6" s="70" t="str">
        <f t="shared" si="2"/>
        <v/>
      </c>
      <c r="BF6" s="70" t="str">
        <f t="shared" si="2"/>
        <v/>
      </c>
      <c r="BG6" s="70" t="str">
        <f t="shared" si="2"/>
        <v/>
      </c>
      <c r="BH6" s="70" t="str">
        <f t="shared" si="2"/>
        <v/>
      </c>
      <c r="BI6" s="70" t="str">
        <f t="shared" si="2"/>
        <v/>
      </c>
      <c r="BJ6" s="70" t="str">
        <f t="shared" si="2"/>
        <v/>
      </c>
      <c r="BK6" s="70" t="str">
        <f t="shared" si="2"/>
        <v/>
      </c>
      <c r="BL6" s="70" t="str">
        <f t="shared" si="2"/>
        <v/>
      </c>
      <c r="BM6" s="70" t="str">
        <f t="shared" si="2"/>
        <v/>
      </c>
      <c r="BN6" s="70" t="str">
        <f t="shared" si="2"/>
        <v/>
      </c>
      <c r="BO6" s="70" t="str">
        <f t="shared" si="2"/>
        <v/>
      </c>
      <c r="BP6" s="70" t="str">
        <f t="shared" si="2"/>
        <v/>
      </c>
      <c r="BQ6" s="70" t="str">
        <f t="shared" si="2"/>
        <v/>
      </c>
      <c r="BR6" s="70" t="str">
        <f t="shared" si="2"/>
        <v/>
      </c>
      <c r="BS6" s="70" t="str">
        <f t="shared" si="2"/>
        <v/>
      </c>
      <c r="BT6" s="70" t="str">
        <f t="shared" si="2"/>
        <v/>
      </c>
      <c r="BU6" s="70" t="str">
        <f t="shared" si="2"/>
        <v/>
      </c>
      <c r="BV6" s="70" t="str">
        <f t="shared" si="2"/>
        <v/>
      </c>
      <c r="BW6" s="70" t="str">
        <f t="shared" si="2"/>
        <v/>
      </c>
      <c r="BX6" s="70" t="str">
        <f t="shared" si="2"/>
        <v/>
      </c>
      <c r="BY6" s="70" t="str">
        <f t="shared" si="2"/>
        <v/>
      </c>
      <c r="BZ6" s="70" t="str">
        <f t="shared" si="2"/>
        <v/>
      </c>
      <c r="CA6" s="70" t="str">
        <f t="shared" si="2"/>
        <v/>
      </c>
      <c r="CB6" s="70" t="str">
        <f t="shared" si="2"/>
        <v/>
      </c>
      <c r="CC6" s="70" t="str">
        <f t="shared" si="2"/>
        <v/>
      </c>
      <c r="CD6" s="70" t="str">
        <f t="shared" si="2"/>
        <v/>
      </c>
      <c r="CE6" s="70" t="str">
        <f t="shared" si="2"/>
        <v/>
      </c>
      <c r="CF6" s="70" t="str">
        <f t="shared" si="2"/>
        <v/>
      </c>
      <c r="CG6" s="70" t="str">
        <f t="shared" si="2"/>
        <v/>
      </c>
      <c r="CH6" s="70" t="str">
        <f t="shared" si="2"/>
        <v/>
      </c>
      <c r="CI6" s="70" t="str">
        <f t="shared" si="2"/>
        <v/>
      </c>
      <c r="CJ6" s="70" t="str">
        <f t="shared" si="2"/>
        <v/>
      </c>
      <c r="CK6" s="70" t="str">
        <f t="shared" si="2"/>
        <v/>
      </c>
      <c r="CL6" s="70" t="str">
        <f t="shared" si="2"/>
        <v/>
      </c>
      <c r="CM6" s="70" t="str">
        <f t="shared" si="2"/>
        <v/>
      </c>
      <c r="CN6" s="70" t="str">
        <f t="shared" si="2"/>
        <v/>
      </c>
      <c r="CO6" s="70" t="str">
        <f t="shared" si="2"/>
        <v/>
      </c>
      <c r="CP6" s="70" t="str">
        <f t="shared" si="2"/>
        <v/>
      </c>
      <c r="CQ6" s="70" t="str">
        <f t="shared" si="2"/>
        <v/>
      </c>
      <c r="CR6" s="70" t="str">
        <f t="shared" si="2"/>
        <v/>
      </c>
      <c r="CS6" s="70" t="str">
        <f t="shared" si="2"/>
        <v/>
      </c>
      <c r="CT6" s="70" t="str">
        <f t="shared" si="2"/>
        <v/>
      </c>
      <c r="CU6" s="70" t="str">
        <f t="shared" si="2"/>
        <v/>
      </c>
      <c r="CV6" s="70" t="str">
        <f t="shared" si="2"/>
        <v/>
      </c>
      <c r="CW6" s="70" t="str">
        <f t="shared" si="2"/>
        <v/>
      </c>
      <c r="CX6" s="70" t="str">
        <f t="shared" si="2"/>
        <v/>
      </c>
      <c r="CY6" s="70" t="str">
        <f t="shared" si="2"/>
        <v/>
      </c>
      <c r="CZ6" s="70" t="str">
        <f t="shared" si="2"/>
        <v/>
      </c>
      <c r="DA6" s="70" t="str">
        <f t="shared" si="2"/>
        <v/>
      </c>
      <c r="DB6" s="70" t="str">
        <f t="shared" si="2"/>
        <v/>
      </c>
      <c r="DC6" s="70" t="str">
        <f t="shared" si="2"/>
        <v/>
      </c>
      <c r="DD6" s="70" t="str">
        <f t="shared" si="2"/>
        <v/>
      </c>
      <c r="DE6" s="70" t="str">
        <f t="shared" si="2"/>
        <v/>
      </c>
      <c r="DF6" s="70" t="str">
        <f t="shared" ref="BX6:DI8" si="3">IF(AND(DF$3&gt;=$J6,DF$3&lt;=($J6+$I6-1)),$K6,"")</f>
        <v/>
      </c>
      <c r="DG6" s="70" t="str">
        <f t="shared" si="3"/>
        <v/>
      </c>
      <c r="DH6" s="70" t="str">
        <f t="shared" si="3"/>
        <v/>
      </c>
      <c r="DI6" s="70" t="str">
        <f t="shared" si="3"/>
        <v/>
      </c>
      <c r="DJ6" s="32"/>
      <c r="DK6" s="32">
        <f>SUM(L6:DI6)</f>
        <v>0</v>
      </c>
      <c r="DL6" s="33"/>
      <c r="DM6" s="33">
        <f>DK6*B$12</f>
        <v>0</v>
      </c>
      <c r="DN6" s="34"/>
      <c r="DO6" s="34">
        <v>50</v>
      </c>
      <c r="DP6" s="35"/>
      <c r="DQ6" s="50">
        <f>DM6*DO6</f>
        <v>0</v>
      </c>
      <c r="DR6" s="22"/>
      <c r="DS6" s="23"/>
      <c r="DT6" s="23"/>
      <c r="DU6" s="156"/>
      <c r="DV6" s="156"/>
      <c r="DW6" s="156"/>
      <c r="DX6" s="156"/>
      <c r="DY6" s="156"/>
      <c r="DZ6" s="156"/>
      <c r="EA6" s="156"/>
      <c r="EB6" s="156"/>
    </row>
    <row r="7" spans="1:132" ht="15" customHeight="1">
      <c r="A7" s="71" t="s">
        <v>140</v>
      </c>
      <c r="B7" s="72">
        <f>MAX(B5,B6)</f>
        <v>4</v>
      </c>
      <c r="E7" s="176" t="s">
        <v>144</v>
      </c>
      <c r="F7" s="178" t="s">
        <v>231</v>
      </c>
      <c r="G7" s="28" t="s">
        <v>130</v>
      </c>
      <c r="H7" s="24">
        <v>1</v>
      </c>
      <c r="I7" s="28">
        <f>H7*$B$7</f>
        <v>4</v>
      </c>
      <c r="J7" s="28">
        <v>1</v>
      </c>
      <c r="K7" s="28">
        <v>1</v>
      </c>
      <c r="L7" s="70">
        <f t="shared" si="0"/>
        <v>1</v>
      </c>
      <c r="M7" s="70">
        <f t="shared" si="0"/>
        <v>1</v>
      </c>
      <c r="N7" s="70">
        <f t="shared" si="0"/>
        <v>1</v>
      </c>
      <c r="O7" s="70">
        <f t="shared" si="0"/>
        <v>1</v>
      </c>
      <c r="P7" s="70" t="str">
        <f t="shared" si="0"/>
        <v/>
      </c>
      <c r="Q7" s="70" t="str">
        <f t="shared" si="0"/>
        <v/>
      </c>
      <c r="R7" s="70" t="str">
        <f t="shared" si="0"/>
        <v/>
      </c>
      <c r="S7" s="70" t="str">
        <f t="shared" si="0"/>
        <v/>
      </c>
      <c r="T7" s="70" t="str">
        <f t="shared" si="0"/>
        <v/>
      </c>
      <c r="U7" s="70" t="str">
        <f t="shared" si="0"/>
        <v/>
      </c>
      <c r="V7" s="70" t="str">
        <f t="shared" si="0"/>
        <v/>
      </c>
      <c r="W7" s="70" t="str">
        <f t="shared" si="0"/>
        <v/>
      </c>
      <c r="X7" s="70" t="str">
        <f t="shared" si="0"/>
        <v/>
      </c>
      <c r="Y7" s="70" t="str">
        <f t="shared" si="0"/>
        <v/>
      </c>
      <c r="Z7" s="70" t="str">
        <f t="shared" si="0"/>
        <v/>
      </c>
      <c r="AA7" s="70" t="str">
        <f t="shared" si="0"/>
        <v/>
      </c>
      <c r="AB7" s="70" t="str">
        <f t="shared" si="1"/>
        <v/>
      </c>
      <c r="AC7" s="70" t="str">
        <f t="shared" si="1"/>
        <v/>
      </c>
      <c r="AD7" s="70" t="str">
        <f t="shared" si="1"/>
        <v/>
      </c>
      <c r="AE7" s="70" t="str">
        <f t="shared" si="1"/>
        <v/>
      </c>
      <c r="AF7" s="70" t="str">
        <f t="shared" si="1"/>
        <v/>
      </c>
      <c r="AG7" s="70" t="str">
        <f t="shared" si="1"/>
        <v/>
      </c>
      <c r="AH7" s="70" t="str">
        <f t="shared" si="1"/>
        <v/>
      </c>
      <c r="AI7" s="70" t="str">
        <f t="shared" si="1"/>
        <v/>
      </c>
      <c r="AJ7" s="70" t="str">
        <f t="shared" si="1"/>
        <v/>
      </c>
      <c r="AK7" s="70" t="str">
        <f t="shared" si="1"/>
        <v/>
      </c>
      <c r="AL7" s="70" t="str">
        <f t="shared" si="1"/>
        <v/>
      </c>
      <c r="AM7" s="70" t="str">
        <f t="shared" si="1"/>
        <v/>
      </c>
      <c r="AN7" s="70" t="str">
        <f t="shared" si="1"/>
        <v/>
      </c>
      <c r="AO7" s="70" t="str">
        <f t="shared" si="1"/>
        <v/>
      </c>
      <c r="AP7" s="70" t="str">
        <f t="shared" si="1"/>
        <v/>
      </c>
      <c r="AQ7" s="70" t="str">
        <f t="shared" si="1"/>
        <v/>
      </c>
      <c r="AR7" s="70" t="str">
        <f t="shared" si="2"/>
        <v/>
      </c>
      <c r="AS7" s="70" t="str">
        <f t="shared" si="2"/>
        <v/>
      </c>
      <c r="AT7" s="70" t="str">
        <f t="shared" si="2"/>
        <v/>
      </c>
      <c r="AU7" s="70" t="str">
        <f t="shared" si="2"/>
        <v/>
      </c>
      <c r="AV7" s="70" t="str">
        <f t="shared" si="2"/>
        <v/>
      </c>
      <c r="AW7" s="70" t="str">
        <f t="shared" si="2"/>
        <v/>
      </c>
      <c r="AX7" s="70" t="str">
        <f t="shared" si="2"/>
        <v/>
      </c>
      <c r="AY7" s="70" t="str">
        <f t="shared" si="2"/>
        <v/>
      </c>
      <c r="AZ7" s="70" t="str">
        <f t="shared" si="2"/>
        <v/>
      </c>
      <c r="BA7" s="70" t="str">
        <f t="shared" si="2"/>
        <v/>
      </c>
      <c r="BB7" s="70" t="str">
        <f t="shared" si="2"/>
        <v/>
      </c>
      <c r="BC7" s="70" t="str">
        <f t="shared" si="2"/>
        <v/>
      </c>
      <c r="BD7" s="70" t="str">
        <f t="shared" si="2"/>
        <v/>
      </c>
      <c r="BE7" s="70" t="str">
        <f t="shared" si="2"/>
        <v/>
      </c>
      <c r="BF7" s="70" t="str">
        <f t="shared" si="2"/>
        <v/>
      </c>
      <c r="BG7" s="70" t="str">
        <f t="shared" si="2"/>
        <v/>
      </c>
      <c r="BH7" s="70" t="str">
        <f t="shared" si="2"/>
        <v/>
      </c>
      <c r="BI7" s="70" t="str">
        <f t="shared" si="2"/>
        <v/>
      </c>
      <c r="BJ7" s="70" t="str">
        <f t="shared" si="2"/>
        <v/>
      </c>
      <c r="BK7" s="70" t="str">
        <f t="shared" si="2"/>
        <v/>
      </c>
      <c r="BL7" s="70" t="str">
        <f t="shared" si="2"/>
        <v/>
      </c>
      <c r="BM7" s="70" t="str">
        <f t="shared" si="2"/>
        <v/>
      </c>
      <c r="BN7" s="70" t="str">
        <f t="shared" si="2"/>
        <v/>
      </c>
      <c r="BO7" s="70" t="str">
        <f t="shared" si="2"/>
        <v/>
      </c>
      <c r="BP7" s="70" t="str">
        <f t="shared" si="2"/>
        <v/>
      </c>
      <c r="BQ7" s="70" t="str">
        <f t="shared" si="2"/>
        <v/>
      </c>
      <c r="BR7" s="70" t="str">
        <f t="shared" si="2"/>
        <v/>
      </c>
      <c r="BS7" s="70" t="str">
        <f t="shared" si="2"/>
        <v/>
      </c>
      <c r="BT7" s="70" t="str">
        <f t="shared" si="2"/>
        <v/>
      </c>
      <c r="BU7" s="70" t="str">
        <f t="shared" si="2"/>
        <v/>
      </c>
      <c r="BV7" s="70" t="str">
        <f t="shared" si="2"/>
        <v/>
      </c>
      <c r="BW7" s="70" t="str">
        <f t="shared" si="2"/>
        <v/>
      </c>
      <c r="BX7" s="70" t="str">
        <f t="shared" si="3"/>
        <v/>
      </c>
      <c r="BY7" s="70" t="str">
        <f t="shared" si="3"/>
        <v/>
      </c>
      <c r="BZ7" s="70" t="str">
        <f t="shared" si="3"/>
        <v/>
      </c>
      <c r="CA7" s="70" t="str">
        <f t="shared" si="3"/>
        <v/>
      </c>
      <c r="CB7" s="70" t="str">
        <f t="shared" si="3"/>
        <v/>
      </c>
      <c r="CC7" s="70" t="str">
        <f t="shared" si="3"/>
        <v/>
      </c>
      <c r="CD7" s="70" t="str">
        <f t="shared" si="3"/>
        <v/>
      </c>
      <c r="CE7" s="70" t="str">
        <f t="shared" si="3"/>
        <v/>
      </c>
      <c r="CF7" s="70" t="str">
        <f t="shared" si="3"/>
        <v/>
      </c>
      <c r="CG7" s="70" t="str">
        <f t="shared" si="3"/>
        <v/>
      </c>
      <c r="CH7" s="70" t="str">
        <f t="shared" si="3"/>
        <v/>
      </c>
      <c r="CI7" s="70" t="str">
        <f t="shared" si="3"/>
        <v/>
      </c>
      <c r="CJ7" s="70" t="str">
        <f t="shared" si="3"/>
        <v/>
      </c>
      <c r="CK7" s="70" t="str">
        <f t="shared" si="3"/>
        <v/>
      </c>
      <c r="CL7" s="70" t="str">
        <f t="shared" si="3"/>
        <v/>
      </c>
      <c r="CM7" s="70" t="str">
        <f t="shared" si="3"/>
        <v/>
      </c>
      <c r="CN7" s="70" t="str">
        <f t="shared" si="3"/>
        <v/>
      </c>
      <c r="CO7" s="70" t="str">
        <f t="shared" si="3"/>
        <v/>
      </c>
      <c r="CP7" s="70" t="str">
        <f t="shared" si="3"/>
        <v/>
      </c>
      <c r="CQ7" s="70" t="str">
        <f t="shared" si="3"/>
        <v/>
      </c>
      <c r="CR7" s="70" t="str">
        <f t="shared" si="3"/>
        <v/>
      </c>
      <c r="CS7" s="70" t="str">
        <f t="shared" si="3"/>
        <v/>
      </c>
      <c r="CT7" s="70" t="str">
        <f t="shared" si="3"/>
        <v/>
      </c>
      <c r="CU7" s="70" t="str">
        <f t="shared" si="3"/>
        <v/>
      </c>
      <c r="CV7" s="70" t="str">
        <f t="shared" si="3"/>
        <v/>
      </c>
      <c r="CW7" s="70" t="str">
        <f t="shared" si="3"/>
        <v/>
      </c>
      <c r="CX7" s="70" t="str">
        <f t="shared" si="3"/>
        <v/>
      </c>
      <c r="CY7" s="70" t="str">
        <f t="shared" si="3"/>
        <v/>
      </c>
      <c r="CZ7" s="70" t="str">
        <f t="shared" si="3"/>
        <v/>
      </c>
      <c r="DA7" s="70" t="str">
        <f t="shared" si="3"/>
        <v/>
      </c>
      <c r="DB7" s="70" t="str">
        <f t="shared" si="3"/>
        <v/>
      </c>
      <c r="DC7" s="70" t="str">
        <f t="shared" si="3"/>
        <v/>
      </c>
      <c r="DD7" s="70" t="str">
        <f t="shared" si="3"/>
        <v/>
      </c>
      <c r="DE7" s="70" t="str">
        <f t="shared" si="3"/>
        <v/>
      </c>
      <c r="DF7" s="70" t="str">
        <f t="shared" si="3"/>
        <v/>
      </c>
      <c r="DG7" s="70" t="str">
        <f t="shared" si="3"/>
        <v/>
      </c>
      <c r="DH7" s="70" t="str">
        <f t="shared" si="3"/>
        <v/>
      </c>
      <c r="DI7" s="70" t="str">
        <f t="shared" si="3"/>
        <v/>
      </c>
      <c r="DJ7" s="29">
        <f>SUM(L7:DI7)</f>
        <v>4</v>
      </c>
      <c r="DK7" s="29"/>
      <c r="DL7" s="29">
        <f>DJ7*B$12</f>
        <v>160</v>
      </c>
      <c r="DM7" s="29"/>
      <c r="DN7" s="30">
        <v>154</v>
      </c>
      <c r="DO7" s="30"/>
      <c r="DP7" s="31">
        <f>DL7*DN7</f>
        <v>24640</v>
      </c>
      <c r="DQ7" s="31"/>
      <c r="DR7" s="156"/>
      <c r="DS7" s="156"/>
      <c r="DT7" s="156"/>
      <c r="DU7" s="156"/>
      <c r="DV7" s="156"/>
      <c r="DW7" s="156"/>
      <c r="DX7" s="156"/>
      <c r="DY7" s="156"/>
      <c r="DZ7" s="156"/>
      <c r="EA7" s="156"/>
      <c r="EB7" s="156"/>
    </row>
    <row r="8" spans="1:132" ht="15" customHeight="1">
      <c r="E8" s="177"/>
      <c r="F8" s="179"/>
      <c r="G8" s="24" t="s">
        <v>131</v>
      </c>
      <c r="H8" s="24">
        <v>0</v>
      </c>
      <c r="I8" s="28">
        <f>H8*$B$7</f>
        <v>0</v>
      </c>
      <c r="J8" s="24">
        <v>1</v>
      </c>
      <c r="K8" s="24">
        <v>1</v>
      </c>
      <c r="L8" s="70" t="str">
        <f t="shared" si="0"/>
        <v/>
      </c>
      <c r="M8" s="70" t="str">
        <f t="shared" si="0"/>
        <v/>
      </c>
      <c r="N8" s="70" t="str">
        <f t="shared" si="0"/>
        <v/>
      </c>
      <c r="O8" s="70" t="str">
        <f t="shared" si="0"/>
        <v/>
      </c>
      <c r="P8" s="70" t="str">
        <f t="shared" si="0"/>
        <v/>
      </c>
      <c r="Q8" s="70" t="str">
        <f t="shared" si="0"/>
        <v/>
      </c>
      <c r="R8" s="70" t="str">
        <f t="shared" si="0"/>
        <v/>
      </c>
      <c r="S8" s="70" t="str">
        <f t="shared" si="0"/>
        <v/>
      </c>
      <c r="T8" s="70" t="str">
        <f t="shared" si="0"/>
        <v/>
      </c>
      <c r="U8" s="70" t="str">
        <f t="shared" si="0"/>
        <v/>
      </c>
      <c r="V8" s="70" t="str">
        <f t="shared" si="0"/>
        <v/>
      </c>
      <c r="W8" s="70" t="str">
        <f t="shared" si="0"/>
        <v/>
      </c>
      <c r="X8" s="70" t="str">
        <f t="shared" si="0"/>
        <v/>
      </c>
      <c r="Y8" s="70" t="str">
        <f t="shared" si="0"/>
        <v/>
      </c>
      <c r="Z8" s="70" t="str">
        <f t="shared" si="0"/>
        <v/>
      </c>
      <c r="AA8" s="70" t="str">
        <f t="shared" si="0"/>
        <v/>
      </c>
      <c r="AB8" s="70" t="str">
        <f t="shared" si="1"/>
        <v/>
      </c>
      <c r="AC8" s="70" t="str">
        <f t="shared" si="1"/>
        <v/>
      </c>
      <c r="AD8" s="70" t="str">
        <f t="shared" si="1"/>
        <v/>
      </c>
      <c r="AE8" s="70" t="str">
        <f t="shared" si="1"/>
        <v/>
      </c>
      <c r="AF8" s="70" t="str">
        <f t="shared" si="1"/>
        <v/>
      </c>
      <c r="AG8" s="70" t="str">
        <f t="shared" si="1"/>
        <v/>
      </c>
      <c r="AH8" s="70" t="str">
        <f t="shared" si="1"/>
        <v/>
      </c>
      <c r="AI8" s="70" t="str">
        <f t="shared" si="1"/>
        <v/>
      </c>
      <c r="AJ8" s="70" t="str">
        <f t="shared" si="1"/>
        <v/>
      </c>
      <c r="AK8" s="70" t="str">
        <f t="shared" si="1"/>
        <v/>
      </c>
      <c r="AL8" s="70" t="str">
        <f t="shared" si="1"/>
        <v/>
      </c>
      <c r="AM8" s="70" t="str">
        <f t="shared" si="1"/>
        <v/>
      </c>
      <c r="AN8" s="70" t="str">
        <f t="shared" si="1"/>
        <v/>
      </c>
      <c r="AO8" s="70" t="str">
        <f t="shared" si="1"/>
        <v/>
      </c>
      <c r="AP8" s="70" t="str">
        <f t="shared" si="1"/>
        <v/>
      </c>
      <c r="AQ8" s="70" t="str">
        <f t="shared" si="1"/>
        <v/>
      </c>
      <c r="AR8" s="70" t="str">
        <f t="shared" si="2"/>
        <v/>
      </c>
      <c r="AS8" s="70" t="str">
        <f t="shared" si="2"/>
        <v/>
      </c>
      <c r="AT8" s="70" t="str">
        <f t="shared" si="2"/>
        <v/>
      </c>
      <c r="AU8" s="70" t="str">
        <f t="shared" si="2"/>
        <v/>
      </c>
      <c r="AV8" s="70" t="str">
        <f t="shared" si="2"/>
        <v/>
      </c>
      <c r="AW8" s="70" t="str">
        <f t="shared" si="2"/>
        <v/>
      </c>
      <c r="AX8" s="70" t="str">
        <f t="shared" si="2"/>
        <v/>
      </c>
      <c r="AY8" s="70" t="str">
        <f t="shared" si="2"/>
        <v/>
      </c>
      <c r="AZ8" s="70" t="str">
        <f t="shared" si="2"/>
        <v/>
      </c>
      <c r="BA8" s="70" t="str">
        <f t="shared" si="2"/>
        <v/>
      </c>
      <c r="BB8" s="70" t="str">
        <f t="shared" si="2"/>
        <v/>
      </c>
      <c r="BC8" s="70" t="str">
        <f t="shared" si="2"/>
        <v/>
      </c>
      <c r="BD8" s="70" t="str">
        <f t="shared" si="2"/>
        <v/>
      </c>
      <c r="BE8" s="70" t="str">
        <f t="shared" si="2"/>
        <v/>
      </c>
      <c r="BF8" s="70" t="str">
        <f t="shared" si="2"/>
        <v/>
      </c>
      <c r="BG8" s="70" t="str">
        <f t="shared" si="2"/>
        <v/>
      </c>
      <c r="BH8" s="70" t="str">
        <f t="shared" si="2"/>
        <v/>
      </c>
      <c r="BI8" s="70" t="str">
        <f t="shared" si="2"/>
        <v/>
      </c>
      <c r="BJ8" s="70" t="str">
        <f t="shared" si="2"/>
        <v/>
      </c>
      <c r="BK8" s="70" t="str">
        <f t="shared" si="2"/>
        <v/>
      </c>
      <c r="BL8" s="70" t="str">
        <f t="shared" si="2"/>
        <v/>
      </c>
      <c r="BM8" s="70" t="str">
        <f t="shared" si="2"/>
        <v/>
      </c>
      <c r="BN8" s="70" t="str">
        <f t="shared" si="2"/>
        <v/>
      </c>
      <c r="BO8" s="70" t="str">
        <f t="shared" si="2"/>
        <v/>
      </c>
      <c r="BP8" s="70" t="str">
        <f t="shared" si="2"/>
        <v/>
      </c>
      <c r="BQ8" s="70" t="str">
        <f t="shared" si="2"/>
        <v/>
      </c>
      <c r="BR8" s="70" t="str">
        <f t="shared" si="2"/>
        <v/>
      </c>
      <c r="BS8" s="70" t="str">
        <f t="shared" si="2"/>
        <v/>
      </c>
      <c r="BT8" s="70" t="str">
        <f t="shared" si="2"/>
        <v/>
      </c>
      <c r="BU8" s="70" t="str">
        <f t="shared" si="2"/>
        <v/>
      </c>
      <c r="BV8" s="70" t="str">
        <f t="shared" si="2"/>
        <v/>
      </c>
      <c r="BW8" s="70" t="str">
        <f t="shared" si="2"/>
        <v/>
      </c>
      <c r="BX8" s="70" t="str">
        <f t="shared" si="3"/>
        <v/>
      </c>
      <c r="BY8" s="70" t="str">
        <f t="shared" si="3"/>
        <v/>
      </c>
      <c r="BZ8" s="70" t="str">
        <f t="shared" si="3"/>
        <v/>
      </c>
      <c r="CA8" s="70" t="str">
        <f t="shared" si="3"/>
        <v/>
      </c>
      <c r="CB8" s="70" t="str">
        <f t="shared" si="3"/>
        <v/>
      </c>
      <c r="CC8" s="70" t="str">
        <f t="shared" si="3"/>
        <v/>
      </c>
      <c r="CD8" s="70" t="str">
        <f t="shared" si="3"/>
        <v/>
      </c>
      <c r="CE8" s="70" t="str">
        <f t="shared" si="3"/>
        <v/>
      </c>
      <c r="CF8" s="70" t="str">
        <f t="shared" si="3"/>
        <v/>
      </c>
      <c r="CG8" s="70" t="str">
        <f t="shared" si="3"/>
        <v/>
      </c>
      <c r="CH8" s="70" t="str">
        <f t="shared" si="3"/>
        <v/>
      </c>
      <c r="CI8" s="70" t="str">
        <f t="shared" si="3"/>
        <v/>
      </c>
      <c r="CJ8" s="70" t="str">
        <f t="shared" si="3"/>
        <v/>
      </c>
      <c r="CK8" s="70" t="str">
        <f t="shared" si="3"/>
        <v/>
      </c>
      <c r="CL8" s="70" t="str">
        <f t="shared" si="3"/>
        <v/>
      </c>
      <c r="CM8" s="70" t="str">
        <f t="shared" si="3"/>
        <v/>
      </c>
      <c r="CN8" s="70" t="str">
        <f t="shared" si="3"/>
        <v/>
      </c>
      <c r="CO8" s="70" t="str">
        <f t="shared" si="3"/>
        <v/>
      </c>
      <c r="CP8" s="70" t="str">
        <f t="shared" si="3"/>
        <v/>
      </c>
      <c r="CQ8" s="70" t="str">
        <f t="shared" si="3"/>
        <v/>
      </c>
      <c r="CR8" s="70" t="str">
        <f t="shared" si="3"/>
        <v/>
      </c>
      <c r="CS8" s="70" t="str">
        <f t="shared" si="3"/>
        <v/>
      </c>
      <c r="CT8" s="70" t="str">
        <f t="shared" si="3"/>
        <v/>
      </c>
      <c r="CU8" s="70" t="str">
        <f t="shared" si="3"/>
        <v/>
      </c>
      <c r="CV8" s="70" t="str">
        <f t="shared" si="3"/>
        <v/>
      </c>
      <c r="CW8" s="70" t="str">
        <f t="shared" si="3"/>
        <v/>
      </c>
      <c r="CX8" s="70" t="str">
        <f t="shared" si="3"/>
        <v/>
      </c>
      <c r="CY8" s="70" t="str">
        <f t="shared" si="3"/>
        <v/>
      </c>
      <c r="CZ8" s="70" t="str">
        <f t="shared" si="3"/>
        <v/>
      </c>
      <c r="DA8" s="70" t="str">
        <f t="shared" si="3"/>
        <v/>
      </c>
      <c r="DB8" s="70" t="str">
        <f t="shared" si="3"/>
        <v/>
      </c>
      <c r="DC8" s="70" t="str">
        <f t="shared" si="3"/>
        <v/>
      </c>
      <c r="DD8" s="70" t="str">
        <f t="shared" si="3"/>
        <v/>
      </c>
      <c r="DE8" s="70" t="str">
        <f t="shared" si="3"/>
        <v/>
      </c>
      <c r="DF8" s="70" t="str">
        <f t="shared" si="3"/>
        <v/>
      </c>
      <c r="DG8" s="70" t="str">
        <f t="shared" si="3"/>
        <v/>
      </c>
      <c r="DH8" s="70" t="str">
        <f t="shared" si="3"/>
        <v/>
      </c>
      <c r="DI8" s="70" t="str">
        <f t="shared" si="3"/>
        <v/>
      </c>
      <c r="DJ8" s="32"/>
      <c r="DK8" s="32">
        <f>SUM(L8:DI8)</f>
        <v>0</v>
      </c>
      <c r="DL8" s="33"/>
      <c r="DM8" s="33">
        <f>DK8*B$12</f>
        <v>0</v>
      </c>
      <c r="DN8" s="34"/>
      <c r="DO8" s="34">
        <v>50</v>
      </c>
      <c r="DP8" s="35"/>
      <c r="DQ8" s="50">
        <f>DM8*DO8</f>
        <v>0</v>
      </c>
    </row>
    <row r="9" spans="1:132" ht="15">
      <c r="A9" s="62" t="s">
        <v>62</v>
      </c>
      <c r="B9" s="62" t="s">
        <v>142</v>
      </c>
      <c r="C9" s="62" t="s">
        <v>143</v>
      </c>
      <c r="E9" s="47" t="s">
        <v>234</v>
      </c>
      <c r="F9" s="49"/>
      <c r="G9" s="49"/>
      <c r="H9" s="49"/>
      <c r="I9" s="49"/>
      <c r="J9" s="49"/>
      <c r="K9" s="49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38"/>
      <c r="DK9" s="38"/>
      <c r="DL9" s="38"/>
      <c r="DM9" s="38"/>
      <c r="DN9" s="39"/>
      <c r="DO9" s="39"/>
      <c r="DP9" s="38"/>
      <c r="DQ9" s="38"/>
    </row>
    <row r="10" spans="1:132" ht="15" customHeight="1">
      <c r="A10" s="63" t="s">
        <v>361</v>
      </c>
      <c r="B10" s="59" t="str">
        <f>CalculatorInput!F16</f>
        <v>Yes</v>
      </c>
      <c r="C10" s="59">
        <f>IF(B10="Yes", 1,0)</f>
        <v>1</v>
      </c>
      <c r="E10" s="176" t="s">
        <v>235</v>
      </c>
      <c r="F10" s="178" t="s">
        <v>236</v>
      </c>
      <c r="G10" s="28" t="s">
        <v>130</v>
      </c>
      <c r="H10" s="24">
        <v>0</v>
      </c>
      <c r="I10" s="28">
        <f t="shared" ref="I10:I33" si="4">H10*$B$7</f>
        <v>0</v>
      </c>
      <c r="J10" s="24">
        <v>1</v>
      </c>
      <c r="K10" s="24">
        <v>1</v>
      </c>
      <c r="L10" s="70" t="str">
        <f t="shared" si="0"/>
        <v/>
      </c>
      <c r="M10" s="70" t="str">
        <f t="shared" si="0"/>
        <v/>
      </c>
      <c r="N10" s="70" t="str">
        <f t="shared" si="0"/>
        <v/>
      </c>
      <c r="O10" s="70" t="str">
        <f t="shared" si="0"/>
        <v/>
      </c>
      <c r="P10" s="70" t="str">
        <f t="shared" si="0"/>
        <v/>
      </c>
      <c r="Q10" s="70" t="str">
        <f t="shared" si="0"/>
        <v/>
      </c>
      <c r="R10" s="70" t="str">
        <f t="shared" si="0"/>
        <v/>
      </c>
      <c r="S10" s="70" t="str">
        <f t="shared" si="0"/>
        <v/>
      </c>
      <c r="T10" s="70" t="str">
        <f t="shared" si="0"/>
        <v/>
      </c>
      <c r="U10" s="70" t="str">
        <f t="shared" si="0"/>
        <v/>
      </c>
      <c r="V10" s="70" t="str">
        <f t="shared" si="0"/>
        <v/>
      </c>
      <c r="W10" s="70" t="str">
        <f t="shared" si="0"/>
        <v/>
      </c>
      <c r="X10" s="70" t="str">
        <f t="shared" si="0"/>
        <v/>
      </c>
      <c r="Y10" s="70" t="str">
        <f t="shared" si="0"/>
        <v/>
      </c>
      <c r="Z10" s="70" t="str">
        <f t="shared" si="0"/>
        <v/>
      </c>
      <c r="AA10" s="70" t="str">
        <f t="shared" si="0"/>
        <v/>
      </c>
      <c r="AB10" s="70" t="str">
        <f t="shared" ref="AB10:AQ25" si="5">IF(AND(AB$3&gt;=$J10,AB$3&lt;=($J10+$I10-1)),$K10,"")</f>
        <v/>
      </c>
      <c r="AC10" s="70" t="str">
        <f t="shared" si="5"/>
        <v/>
      </c>
      <c r="AD10" s="70" t="str">
        <f t="shared" si="5"/>
        <v/>
      </c>
      <c r="AE10" s="70" t="str">
        <f t="shared" si="5"/>
        <v/>
      </c>
      <c r="AF10" s="70" t="str">
        <f t="shared" si="5"/>
        <v/>
      </c>
      <c r="AG10" s="70" t="str">
        <f t="shared" si="5"/>
        <v/>
      </c>
      <c r="AH10" s="70" t="str">
        <f t="shared" si="5"/>
        <v/>
      </c>
      <c r="AI10" s="70" t="str">
        <f t="shared" si="5"/>
        <v/>
      </c>
      <c r="AJ10" s="70" t="str">
        <f t="shared" si="5"/>
        <v/>
      </c>
      <c r="AK10" s="70" t="str">
        <f t="shared" si="5"/>
        <v/>
      </c>
      <c r="AL10" s="70" t="str">
        <f t="shared" si="5"/>
        <v/>
      </c>
      <c r="AM10" s="70" t="str">
        <f t="shared" si="5"/>
        <v/>
      </c>
      <c r="AN10" s="70" t="str">
        <f t="shared" si="5"/>
        <v/>
      </c>
      <c r="AO10" s="70" t="str">
        <f t="shared" si="5"/>
        <v/>
      </c>
      <c r="AP10" s="70" t="str">
        <f t="shared" si="5"/>
        <v/>
      </c>
      <c r="AQ10" s="70" t="str">
        <f t="shared" si="5"/>
        <v/>
      </c>
      <c r="AR10" s="70" t="str">
        <f t="shared" ref="AR10:AX24" si="6">IF(AND(AR$3&gt;=$J10,AR$3&lt;=($J10+$I10-1)),$K10,"")</f>
        <v/>
      </c>
      <c r="AS10" s="70" t="str">
        <f t="shared" si="6"/>
        <v/>
      </c>
      <c r="AT10" s="70" t="str">
        <f t="shared" si="6"/>
        <v/>
      </c>
      <c r="AU10" s="70" t="str">
        <f t="shared" si="6"/>
        <v/>
      </c>
      <c r="AV10" s="70" t="str">
        <f t="shared" si="6"/>
        <v/>
      </c>
      <c r="AW10" s="70" t="str">
        <f t="shared" si="6"/>
        <v/>
      </c>
      <c r="AX10" s="70" t="str">
        <f t="shared" si="6"/>
        <v/>
      </c>
      <c r="AY10" s="70" t="str">
        <f t="shared" ref="AS10:BW15" si="7">IF(AND(AY$3&gt;=$J10,AY$3&lt;=($J10+$I10-1)),$K10,"")</f>
        <v/>
      </c>
      <c r="AZ10" s="70" t="str">
        <f t="shared" si="7"/>
        <v/>
      </c>
      <c r="BA10" s="70" t="str">
        <f t="shared" si="7"/>
        <v/>
      </c>
      <c r="BB10" s="70" t="str">
        <f t="shared" si="7"/>
        <v/>
      </c>
      <c r="BC10" s="70" t="str">
        <f t="shared" si="7"/>
        <v/>
      </c>
      <c r="BD10" s="70" t="str">
        <f t="shared" si="7"/>
        <v/>
      </c>
      <c r="BE10" s="70" t="str">
        <f t="shared" si="7"/>
        <v/>
      </c>
      <c r="BF10" s="70" t="str">
        <f t="shared" si="7"/>
        <v/>
      </c>
      <c r="BG10" s="70" t="str">
        <f t="shared" si="7"/>
        <v/>
      </c>
      <c r="BH10" s="70" t="str">
        <f t="shared" si="7"/>
        <v/>
      </c>
      <c r="BI10" s="70" t="str">
        <f t="shared" si="7"/>
        <v/>
      </c>
      <c r="BJ10" s="70" t="str">
        <f t="shared" si="7"/>
        <v/>
      </c>
      <c r="BK10" s="70" t="str">
        <f t="shared" si="7"/>
        <v/>
      </c>
      <c r="BL10" s="70" t="str">
        <f t="shared" si="7"/>
        <v/>
      </c>
      <c r="BM10" s="70" t="str">
        <f t="shared" si="7"/>
        <v/>
      </c>
      <c r="BN10" s="70" t="str">
        <f t="shared" si="7"/>
        <v/>
      </c>
      <c r="BO10" s="70" t="str">
        <f t="shared" si="7"/>
        <v/>
      </c>
      <c r="BP10" s="70" t="str">
        <f t="shared" si="7"/>
        <v/>
      </c>
      <c r="BQ10" s="70" t="str">
        <f t="shared" si="7"/>
        <v/>
      </c>
      <c r="BR10" s="70" t="str">
        <f t="shared" si="7"/>
        <v/>
      </c>
      <c r="BS10" s="70" t="str">
        <f t="shared" si="7"/>
        <v/>
      </c>
      <c r="BT10" s="70" t="str">
        <f t="shared" si="7"/>
        <v/>
      </c>
      <c r="BU10" s="70" t="str">
        <f t="shared" si="7"/>
        <v/>
      </c>
      <c r="BV10" s="70" t="str">
        <f t="shared" si="7"/>
        <v/>
      </c>
      <c r="BW10" s="70" t="str">
        <f t="shared" si="7"/>
        <v/>
      </c>
      <c r="BX10" s="70" t="str">
        <f t="shared" ref="BX10:DI16" si="8">IF(AND(BX$3&gt;=$J10,BX$3&lt;=($J10+$I10-1)),$K10,"")</f>
        <v/>
      </c>
      <c r="BY10" s="70" t="str">
        <f t="shared" si="8"/>
        <v/>
      </c>
      <c r="BZ10" s="70" t="str">
        <f t="shared" si="8"/>
        <v/>
      </c>
      <c r="CA10" s="70" t="str">
        <f t="shared" si="8"/>
        <v/>
      </c>
      <c r="CB10" s="70" t="str">
        <f t="shared" si="8"/>
        <v/>
      </c>
      <c r="CC10" s="70" t="str">
        <f t="shared" si="8"/>
        <v/>
      </c>
      <c r="CD10" s="70" t="str">
        <f t="shared" si="8"/>
        <v/>
      </c>
      <c r="CE10" s="70" t="str">
        <f t="shared" si="8"/>
        <v/>
      </c>
      <c r="CF10" s="70" t="str">
        <f t="shared" si="8"/>
        <v/>
      </c>
      <c r="CG10" s="70" t="str">
        <f t="shared" si="8"/>
        <v/>
      </c>
      <c r="CH10" s="70" t="str">
        <f t="shared" si="8"/>
        <v/>
      </c>
      <c r="CI10" s="70" t="str">
        <f t="shared" si="8"/>
        <v/>
      </c>
      <c r="CJ10" s="70" t="str">
        <f t="shared" si="8"/>
        <v/>
      </c>
      <c r="CK10" s="70" t="str">
        <f t="shared" si="8"/>
        <v/>
      </c>
      <c r="CL10" s="70" t="str">
        <f t="shared" si="8"/>
        <v/>
      </c>
      <c r="CM10" s="70" t="str">
        <f t="shared" si="8"/>
        <v/>
      </c>
      <c r="CN10" s="70" t="str">
        <f t="shared" si="8"/>
        <v/>
      </c>
      <c r="CO10" s="70" t="str">
        <f t="shared" si="8"/>
        <v/>
      </c>
      <c r="CP10" s="70" t="str">
        <f t="shared" si="8"/>
        <v/>
      </c>
      <c r="CQ10" s="70" t="str">
        <f t="shared" si="8"/>
        <v/>
      </c>
      <c r="CR10" s="70" t="str">
        <f t="shared" si="8"/>
        <v/>
      </c>
      <c r="CS10" s="70" t="str">
        <f t="shared" si="8"/>
        <v/>
      </c>
      <c r="CT10" s="70" t="str">
        <f t="shared" si="8"/>
        <v/>
      </c>
      <c r="CU10" s="70" t="str">
        <f t="shared" si="8"/>
        <v/>
      </c>
      <c r="CV10" s="70" t="str">
        <f t="shared" si="8"/>
        <v/>
      </c>
      <c r="CW10" s="70" t="str">
        <f t="shared" si="8"/>
        <v/>
      </c>
      <c r="CX10" s="70" t="str">
        <f t="shared" si="8"/>
        <v/>
      </c>
      <c r="CY10" s="70" t="str">
        <f t="shared" si="8"/>
        <v/>
      </c>
      <c r="CZ10" s="70" t="str">
        <f t="shared" si="8"/>
        <v/>
      </c>
      <c r="DA10" s="70" t="str">
        <f t="shared" si="8"/>
        <v/>
      </c>
      <c r="DB10" s="70" t="str">
        <f t="shared" si="8"/>
        <v/>
      </c>
      <c r="DC10" s="70" t="str">
        <f t="shared" si="8"/>
        <v/>
      </c>
      <c r="DD10" s="70" t="str">
        <f t="shared" si="8"/>
        <v/>
      </c>
      <c r="DE10" s="70" t="str">
        <f t="shared" si="8"/>
        <v/>
      </c>
      <c r="DF10" s="70" t="str">
        <f t="shared" si="8"/>
        <v/>
      </c>
      <c r="DG10" s="70" t="str">
        <f t="shared" si="8"/>
        <v/>
      </c>
      <c r="DH10" s="70" t="str">
        <f t="shared" si="8"/>
        <v/>
      </c>
      <c r="DI10" s="70" t="str">
        <f t="shared" si="8"/>
        <v/>
      </c>
      <c r="DJ10" s="29">
        <f>SUM(L10:DI10)</f>
        <v>0</v>
      </c>
      <c r="DK10" s="29"/>
      <c r="DL10" s="29">
        <f>DJ10*B$12</f>
        <v>0</v>
      </c>
      <c r="DM10" s="29"/>
      <c r="DN10" s="30">
        <v>70.259807295251207</v>
      </c>
      <c r="DO10" s="30"/>
      <c r="DP10" s="31">
        <f>DL10*DN10</f>
        <v>0</v>
      </c>
      <c r="DQ10" s="31"/>
    </row>
    <row r="11" spans="1:132" ht="15">
      <c r="A11" s="63" t="s">
        <v>35</v>
      </c>
      <c r="B11" s="60" t="str">
        <f>CalculatorInput!F17</f>
        <v>Simple</v>
      </c>
      <c r="C11" s="59">
        <f>IF(B11="Simple",1,IF(B11="Medium",1.1,IF(B11="Complex",1.2,1.3)))</f>
        <v>1</v>
      </c>
      <c r="E11" s="177"/>
      <c r="F11" s="179"/>
      <c r="G11" s="24" t="s">
        <v>131</v>
      </c>
      <c r="H11" s="24">
        <v>1</v>
      </c>
      <c r="I11" s="28">
        <f t="shared" si="4"/>
        <v>4</v>
      </c>
      <c r="J11" s="24">
        <v>1</v>
      </c>
      <c r="K11" s="77">
        <f>IF(B13=0,0,IF(B13&lt;500,1,IF(B13&lt;1000,2,3)))</f>
        <v>1</v>
      </c>
      <c r="L11" s="70">
        <f t="shared" si="0"/>
        <v>1</v>
      </c>
      <c r="M11" s="70">
        <f t="shared" si="0"/>
        <v>1</v>
      </c>
      <c r="N11" s="70">
        <f t="shared" si="0"/>
        <v>1</v>
      </c>
      <c r="O11" s="70">
        <f t="shared" si="0"/>
        <v>1</v>
      </c>
      <c r="P11" s="70" t="str">
        <f t="shared" si="0"/>
        <v/>
      </c>
      <c r="Q11" s="70" t="str">
        <f t="shared" si="0"/>
        <v/>
      </c>
      <c r="R11" s="70" t="str">
        <f t="shared" si="0"/>
        <v/>
      </c>
      <c r="S11" s="70" t="str">
        <f t="shared" si="0"/>
        <v/>
      </c>
      <c r="T11" s="70" t="str">
        <f t="shared" si="0"/>
        <v/>
      </c>
      <c r="U11" s="70" t="str">
        <f t="shared" si="0"/>
        <v/>
      </c>
      <c r="V11" s="70" t="str">
        <f t="shared" si="0"/>
        <v/>
      </c>
      <c r="W11" s="70" t="str">
        <f t="shared" si="0"/>
        <v/>
      </c>
      <c r="X11" s="70" t="str">
        <f t="shared" si="0"/>
        <v/>
      </c>
      <c r="Y11" s="70" t="str">
        <f t="shared" si="0"/>
        <v/>
      </c>
      <c r="Z11" s="70" t="str">
        <f t="shared" si="0"/>
        <v/>
      </c>
      <c r="AA11" s="70" t="str">
        <f t="shared" si="0"/>
        <v/>
      </c>
      <c r="AB11" s="70" t="str">
        <f t="shared" si="5"/>
        <v/>
      </c>
      <c r="AC11" s="70" t="str">
        <f t="shared" si="5"/>
        <v/>
      </c>
      <c r="AD11" s="70" t="str">
        <f t="shared" si="5"/>
        <v/>
      </c>
      <c r="AE11" s="70" t="str">
        <f t="shared" si="5"/>
        <v/>
      </c>
      <c r="AF11" s="70" t="str">
        <f t="shared" si="5"/>
        <v/>
      </c>
      <c r="AG11" s="70" t="str">
        <f t="shared" si="5"/>
        <v/>
      </c>
      <c r="AH11" s="70" t="str">
        <f t="shared" si="5"/>
        <v/>
      </c>
      <c r="AI11" s="70" t="str">
        <f t="shared" si="5"/>
        <v/>
      </c>
      <c r="AJ11" s="70" t="str">
        <f t="shared" si="5"/>
        <v/>
      </c>
      <c r="AK11" s="70" t="str">
        <f t="shared" si="5"/>
        <v/>
      </c>
      <c r="AL11" s="70" t="str">
        <f t="shared" si="5"/>
        <v/>
      </c>
      <c r="AM11" s="70" t="str">
        <f t="shared" si="5"/>
        <v/>
      </c>
      <c r="AN11" s="70" t="str">
        <f t="shared" si="5"/>
        <v/>
      </c>
      <c r="AO11" s="70" t="str">
        <f t="shared" si="5"/>
        <v/>
      </c>
      <c r="AP11" s="70" t="str">
        <f t="shared" si="5"/>
        <v/>
      </c>
      <c r="AQ11" s="70" t="str">
        <f t="shared" si="5"/>
        <v/>
      </c>
      <c r="AR11" s="70" t="str">
        <f t="shared" si="6"/>
        <v/>
      </c>
      <c r="AS11" s="70" t="str">
        <f t="shared" si="7"/>
        <v/>
      </c>
      <c r="AT11" s="70" t="str">
        <f t="shared" si="7"/>
        <v/>
      </c>
      <c r="AU11" s="70" t="str">
        <f t="shared" si="7"/>
        <v/>
      </c>
      <c r="AV11" s="70" t="str">
        <f t="shared" si="7"/>
        <v/>
      </c>
      <c r="AW11" s="70" t="str">
        <f t="shared" si="7"/>
        <v/>
      </c>
      <c r="AX11" s="70" t="str">
        <f t="shared" si="7"/>
        <v/>
      </c>
      <c r="AY11" s="70" t="str">
        <f t="shared" si="7"/>
        <v/>
      </c>
      <c r="AZ11" s="70" t="str">
        <f t="shared" si="7"/>
        <v/>
      </c>
      <c r="BA11" s="70" t="str">
        <f t="shared" si="7"/>
        <v/>
      </c>
      <c r="BB11" s="70" t="str">
        <f t="shared" si="7"/>
        <v/>
      </c>
      <c r="BC11" s="70" t="str">
        <f t="shared" si="7"/>
        <v/>
      </c>
      <c r="BD11" s="70" t="str">
        <f t="shared" si="7"/>
        <v/>
      </c>
      <c r="BE11" s="70" t="str">
        <f t="shared" si="7"/>
        <v/>
      </c>
      <c r="BF11" s="70" t="str">
        <f t="shared" si="7"/>
        <v/>
      </c>
      <c r="BG11" s="70" t="str">
        <f t="shared" si="7"/>
        <v/>
      </c>
      <c r="BH11" s="70" t="str">
        <f t="shared" si="7"/>
        <v/>
      </c>
      <c r="BI11" s="70" t="str">
        <f t="shared" si="7"/>
        <v/>
      </c>
      <c r="BJ11" s="70" t="str">
        <f t="shared" si="7"/>
        <v/>
      </c>
      <c r="BK11" s="70" t="str">
        <f t="shared" si="7"/>
        <v/>
      </c>
      <c r="BL11" s="70" t="str">
        <f t="shared" si="7"/>
        <v/>
      </c>
      <c r="BM11" s="70" t="str">
        <f t="shared" si="7"/>
        <v/>
      </c>
      <c r="BN11" s="70" t="str">
        <f t="shared" si="7"/>
        <v/>
      </c>
      <c r="BO11" s="70" t="str">
        <f t="shared" si="7"/>
        <v/>
      </c>
      <c r="BP11" s="70" t="str">
        <f t="shared" si="7"/>
        <v/>
      </c>
      <c r="BQ11" s="70" t="str">
        <f t="shared" si="7"/>
        <v/>
      </c>
      <c r="BR11" s="70" t="str">
        <f t="shared" si="7"/>
        <v/>
      </c>
      <c r="BS11" s="70" t="str">
        <f t="shared" si="7"/>
        <v/>
      </c>
      <c r="BT11" s="70" t="str">
        <f t="shared" si="7"/>
        <v/>
      </c>
      <c r="BU11" s="70" t="str">
        <f t="shared" si="7"/>
        <v/>
      </c>
      <c r="BV11" s="70" t="str">
        <f t="shared" si="7"/>
        <v/>
      </c>
      <c r="BW11" s="70" t="str">
        <f t="shared" si="7"/>
        <v/>
      </c>
      <c r="BX11" s="70" t="str">
        <f t="shared" si="8"/>
        <v/>
      </c>
      <c r="BY11" s="70" t="str">
        <f t="shared" si="8"/>
        <v/>
      </c>
      <c r="BZ11" s="70" t="str">
        <f t="shared" si="8"/>
        <v/>
      </c>
      <c r="CA11" s="70" t="str">
        <f t="shared" si="8"/>
        <v/>
      </c>
      <c r="CB11" s="70" t="str">
        <f t="shared" si="8"/>
        <v/>
      </c>
      <c r="CC11" s="70" t="str">
        <f t="shared" si="8"/>
        <v/>
      </c>
      <c r="CD11" s="70" t="str">
        <f t="shared" si="8"/>
        <v/>
      </c>
      <c r="CE11" s="70" t="str">
        <f t="shared" si="8"/>
        <v/>
      </c>
      <c r="CF11" s="70" t="str">
        <f t="shared" si="8"/>
        <v/>
      </c>
      <c r="CG11" s="70" t="str">
        <f t="shared" si="8"/>
        <v/>
      </c>
      <c r="CH11" s="70" t="str">
        <f t="shared" si="8"/>
        <v/>
      </c>
      <c r="CI11" s="70" t="str">
        <f t="shared" si="8"/>
        <v/>
      </c>
      <c r="CJ11" s="70" t="str">
        <f t="shared" si="8"/>
        <v/>
      </c>
      <c r="CK11" s="70" t="str">
        <f t="shared" si="8"/>
        <v/>
      </c>
      <c r="CL11" s="70" t="str">
        <f t="shared" si="8"/>
        <v/>
      </c>
      <c r="CM11" s="70" t="str">
        <f t="shared" si="8"/>
        <v/>
      </c>
      <c r="CN11" s="70" t="str">
        <f t="shared" si="8"/>
        <v/>
      </c>
      <c r="CO11" s="70" t="str">
        <f t="shared" si="8"/>
        <v/>
      </c>
      <c r="CP11" s="70" t="str">
        <f t="shared" si="8"/>
        <v/>
      </c>
      <c r="CQ11" s="70" t="str">
        <f t="shared" si="8"/>
        <v/>
      </c>
      <c r="CR11" s="70" t="str">
        <f t="shared" si="8"/>
        <v/>
      </c>
      <c r="CS11" s="70" t="str">
        <f t="shared" si="8"/>
        <v/>
      </c>
      <c r="CT11" s="70" t="str">
        <f t="shared" si="8"/>
        <v/>
      </c>
      <c r="CU11" s="70" t="str">
        <f t="shared" si="8"/>
        <v/>
      </c>
      <c r="CV11" s="70" t="str">
        <f t="shared" si="8"/>
        <v/>
      </c>
      <c r="CW11" s="70" t="str">
        <f t="shared" si="8"/>
        <v/>
      </c>
      <c r="CX11" s="70" t="str">
        <f t="shared" si="8"/>
        <v/>
      </c>
      <c r="CY11" s="70" t="str">
        <f t="shared" si="8"/>
        <v/>
      </c>
      <c r="CZ11" s="70" t="str">
        <f t="shared" si="8"/>
        <v/>
      </c>
      <c r="DA11" s="70" t="str">
        <f t="shared" si="8"/>
        <v/>
      </c>
      <c r="DB11" s="70" t="str">
        <f t="shared" si="8"/>
        <v/>
      </c>
      <c r="DC11" s="70" t="str">
        <f t="shared" si="8"/>
        <v/>
      </c>
      <c r="DD11" s="70" t="str">
        <f t="shared" si="8"/>
        <v/>
      </c>
      <c r="DE11" s="70" t="str">
        <f t="shared" si="8"/>
        <v/>
      </c>
      <c r="DF11" s="70" t="str">
        <f t="shared" si="8"/>
        <v/>
      </c>
      <c r="DG11" s="70" t="str">
        <f t="shared" si="8"/>
        <v/>
      </c>
      <c r="DH11" s="70" t="str">
        <f t="shared" si="8"/>
        <v/>
      </c>
      <c r="DI11" s="70" t="str">
        <f t="shared" si="8"/>
        <v/>
      </c>
      <c r="DJ11" s="32"/>
      <c r="DK11" s="32">
        <f>SUM(L11:DI11)</f>
        <v>4</v>
      </c>
      <c r="DL11" s="32"/>
      <c r="DM11" s="33">
        <f>DK11*B$12</f>
        <v>160</v>
      </c>
      <c r="DN11" s="34"/>
      <c r="DO11" s="34">
        <v>23</v>
      </c>
      <c r="DP11" s="35"/>
      <c r="DQ11" s="50">
        <f>DM11*DO11</f>
        <v>3680</v>
      </c>
    </row>
    <row r="12" spans="1:132" ht="15" customHeight="1">
      <c r="A12" s="64" t="s">
        <v>147</v>
      </c>
      <c r="B12" s="46">
        <v>40</v>
      </c>
      <c r="C12" s="61">
        <f>B12</f>
        <v>40</v>
      </c>
      <c r="E12" s="176" t="s">
        <v>362</v>
      </c>
      <c r="F12" s="178" t="s">
        <v>236</v>
      </c>
      <c r="G12" s="28" t="s">
        <v>130</v>
      </c>
      <c r="H12" s="24">
        <v>0</v>
      </c>
      <c r="I12" s="28">
        <f t="shared" si="4"/>
        <v>0</v>
      </c>
      <c r="J12" s="24">
        <v>1</v>
      </c>
      <c r="K12" s="24">
        <v>1</v>
      </c>
      <c r="L12" s="70" t="str">
        <f t="shared" si="0"/>
        <v/>
      </c>
      <c r="M12" s="70" t="str">
        <f t="shared" si="0"/>
        <v/>
      </c>
      <c r="N12" s="70" t="str">
        <f t="shared" si="0"/>
        <v/>
      </c>
      <c r="O12" s="70" t="str">
        <f t="shared" si="0"/>
        <v/>
      </c>
      <c r="P12" s="70" t="str">
        <f t="shared" si="0"/>
        <v/>
      </c>
      <c r="Q12" s="70" t="str">
        <f t="shared" si="0"/>
        <v/>
      </c>
      <c r="R12" s="70" t="str">
        <f t="shared" si="0"/>
        <v/>
      </c>
      <c r="S12" s="70" t="str">
        <f t="shared" si="0"/>
        <v/>
      </c>
      <c r="T12" s="70" t="str">
        <f t="shared" si="0"/>
        <v/>
      </c>
      <c r="U12" s="70" t="str">
        <f t="shared" si="0"/>
        <v/>
      </c>
      <c r="V12" s="70" t="str">
        <f t="shared" si="0"/>
        <v/>
      </c>
      <c r="W12" s="70" t="str">
        <f t="shared" si="0"/>
        <v/>
      </c>
      <c r="X12" s="70" t="str">
        <f t="shared" si="0"/>
        <v/>
      </c>
      <c r="Y12" s="70" t="str">
        <f t="shared" si="0"/>
        <v/>
      </c>
      <c r="Z12" s="70" t="str">
        <f t="shared" si="0"/>
        <v/>
      </c>
      <c r="AA12" s="70" t="str">
        <f t="shared" si="0"/>
        <v/>
      </c>
      <c r="AB12" s="70" t="str">
        <f t="shared" si="5"/>
        <v/>
      </c>
      <c r="AC12" s="70" t="str">
        <f t="shared" si="5"/>
        <v/>
      </c>
      <c r="AD12" s="70" t="str">
        <f t="shared" si="5"/>
        <v/>
      </c>
      <c r="AE12" s="70" t="str">
        <f t="shared" si="5"/>
        <v/>
      </c>
      <c r="AF12" s="70" t="str">
        <f t="shared" si="5"/>
        <v/>
      </c>
      <c r="AG12" s="70" t="str">
        <f t="shared" si="5"/>
        <v/>
      </c>
      <c r="AH12" s="70" t="str">
        <f t="shared" si="5"/>
        <v/>
      </c>
      <c r="AI12" s="70" t="str">
        <f t="shared" si="5"/>
        <v/>
      </c>
      <c r="AJ12" s="70" t="str">
        <f t="shared" si="5"/>
        <v/>
      </c>
      <c r="AK12" s="70" t="str">
        <f t="shared" si="5"/>
        <v/>
      </c>
      <c r="AL12" s="70" t="str">
        <f t="shared" si="5"/>
        <v/>
      </c>
      <c r="AM12" s="70" t="str">
        <f t="shared" si="5"/>
        <v/>
      </c>
      <c r="AN12" s="70" t="str">
        <f t="shared" si="5"/>
        <v/>
      </c>
      <c r="AO12" s="70" t="str">
        <f t="shared" si="5"/>
        <v/>
      </c>
      <c r="AP12" s="70" t="str">
        <f t="shared" si="5"/>
        <v/>
      </c>
      <c r="AQ12" s="70" t="str">
        <f t="shared" si="5"/>
        <v/>
      </c>
      <c r="AR12" s="70" t="str">
        <f t="shared" si="6"/>
        <v/>
      </c>
      <c r="AS12" s="70" t="str">
        <f t="shared" si="7"/>
        <v/>
      </c>
      <c r="AT12" s="70" t="str">
        <f t="shared" si="7"/>
        <v/>
      </c>
      <c r="AU12" s="70" t="str">
        <f t="shared" si="7"/>
        <v/>
      </c>
      <c r="AV12" s="70" t="str">
        <f t="shared" si="7"/>
        <v/>
      </c>
      <c r="AW12" s="70" t="str">
        <f t="shared" si="7"/>
        <v/>
      </c>
      <c r="AX12" s="70" t="str">
        <f t="shared" si="7"/>
        <v/>
      </c>
      <c r="AY12" s="70" t="str">
        <f t="shared" si="7"/>
        <v/>
      </c>
      <c r="AZ12" s="70" t="str">
        <f t="shared" si="7"/>
        <v/>
      </c>
      <c r="BA12" s="70" t="str">
        <f t="shared" si="7"/>
        <v/>
      </c>
      <c r="BB12" s="70" t="str">
        <f t="shared" si="7"/>
        <v/>
      </c>
      <c r="BC12" s="70" t="str">
        <f t="shared" si="7"/>
        <v/>
      </c>
      <c r="BD12" s="70" t="str">
        <f t="shared" si="7"/>
        <v/>
      </c>
      <c r="BE12" s="70" t="str">
        <f t="shared" si="7"/>
        <v/>
      </c>
      <c r="BF12" s="70" t="str">
        <f t="shared" si="7"/>
        <v/>
      </c>
      <c r="BG12" s="70" t="str">
        <f t="shared" si="7"/>
        <v/>
      </c>
      <c r="BH12" s="70" t="str">
        <f t="shared" si="7"/>
        <v/>
      </c>
      <c r="BI12" s="70" t="str">
        <f t="shared" si="7"/>
        <v/>
      </c>
      <c r="BJ12" s="70" t="str">
        <f t="shared" si="7"/>
        <v/>
      </c>
      <c r="BK12" s="70" t="str">
        <f t="shared" si="7"/>
        <v/>
      </c>
      <c r="BL12" s="70" t="str">
        <f t="shared" si="7"/>
        <v/>
      </c>
      <c r="BM12" s="70" t="str">
        <f t="shared" si="7"/>
        <v/>
      </c>
      <c r="BN12" s="70" t="str">
        <f t="shared" si="7"/>
        <v/>
      </c>
      <c r="BO12" s="70" t="str">
        <f t="shared" si="7"/>
        <v/>
      </c>
      <c r="BP12" s="70" t="str">
        <f t="shared" si="7"/>
        <v/>
      </c>
      <c r="BQ12" s="70" t="str">
        <f t="shared" si="7"/>
        <v/>
      </c>
      <c r="BR12" s="70" t="str">
        <f t="shared" si="7"/>
        <v/>
      </c>
      <c r="BS12" s="70" t="str">
        <f t="shared" si="7"/>
        <v/>
      </c>
      <c r="BT12" s="70" t="str">
        <f t="shared" si="7"/>
        <v/>
      </c>
      <c r="BU12" s="70" t="str">
        <f t="shared" si="7"/>
        <v/>
      </c>
      <c r="BV12" s="70" t="str">
        <f t="shared" si="7"/>
        <v/>
      </c>
      <c r="BW12" s="70" t="str">
        <f t="shared" si="7"/>
        <v/>
      </c>
      <c r="BX12" s="70" t="str">
        <f t="shared" si="8"/>
        <v/>
      </c>
      <c r="BY12" s="70" t="str">
        <f t="shared" si="8"/>
        <v/>
      </c>
      <c r="BZ12" s="70" t="str">
        <f t="shared" si="8"/>
        <v/>
      </c>
      <c r="CA12" s="70" t="str">
        <f t="shared" si="8"/>
        <v/>
      </c>
      <c r="CB12" s="70" t="str">
        <f t="shared" si="8"/>
        <v/>
      </c>
      <c r="CC12" s="70" t="str">
        <f t="shared" si="8"/>
        <v/>
      </c>
      <c r="CD12" s="70" t="str">
        <f t="shared" si="8"/>
        <v/>
      </c>
      <c r="CE12" s="70" t="str">
        <f t="shared" si="8"/>
        <v/>
      </c>
      <c r="CF12" s="70" t="str">
        <f t="shared" si="8"/>
        <v/>
      </c>
      <c r="CG12" s="70" t="str">
        <f t="shared" si="8"/>
        <v/>
      </c>
      <c r="CH12" s="70" t="str">
        <f t="shared" si="8"/>
        <v/>
      </c>
      <c r="CI12" s="70" t="str">
        <f t="shared" si="8"/>
        <v/>
      </c>
      <c r="CJ12" s="70" t="str">
        <f t="shared" si="8"/>
        <v/>
      </c>
      <c r="CK12" s="70" t="str">
        <f t="shared" si="8"/>
        <v/>
      </c>
      <c r="CL12" s="70" t="str">
        <f t="shared" si="8"/>
        <v/>
      </c>
      <c r="CM12" s="70" t="str">
        <f t="shared" si="8"/>
        <v/>
      </c>
      <c r="CN12" s="70" t="str">
        <f t="shared" si="8"/>
        <v/>
      </c>
      <c r="CO12" s="70" t="str">
        <f t="shared" si="8"/>
        <v/>
      </c>
      <c r="CP12" s="70" t="str">
        <f t="shared" si="8"/>
        <v/>
      </c>
      <c r="CQ12" s="70" t="str">
        <f t="shared" si="8"/>
        <v/>
      </c>
      <c r="CR12" s="70" t="str">
        <f t="shared" si="8"/>
        <v/>
      </c>
      <c r="CS12" s="70" t="str">
        <f t="shared" si="8"/>
        <v/>
      </c>
      <c r="CT12" s="70" t="str">
        <f t="shared" si="8"/>
        <v/>
      </c>
      <c r="CU12" s="70" t="str">
        <f t="shared" si="8"/>
        <v/>
      </c>
      <c r="CV12" s="70" t="str">
        <f t="shared" si="8"/>
        <v/>
      </c>
      <c r="CW12" s="70" t="str">
        <f t="shared" si="8"/>
        <v/>
      </c>
      <c r="CX12" s="70" t="str">
        <f t="shared" si="8"/>
        <v/>
      </c>
      <c r="CY12" s="70" t="str">
        <f t="shared" si="8"/>
        <v/>
      </c>
      <c r="CZ12" s="70" t="str">
        <f t="shared" si="8"/>
        <v/>
      </c>
      <c r="DA12" s="70" t="str">
        <f t="shared" si="8"/>
        <v/>
      </c>
      <c r="DB12" s="70" t="str">
        <f t="shared" si="8"/>
        <v/>
      </c>
      <c r="DC12" s="70" t="str">
        <f t="shared" si="8"/>
        <v/>
      </c>
      <c r="DD12" s="70" t="str">
        <f t="shared" si="8"/>
        <v/>
      </c>
      <c r="DE12" s="70" t="str">
        <f t="shared" si="8"/>
        <v/>
      </c>
      <c r="DF12" s="70" t="str">
        <f t="shared" si="8"/>
        <v/>
      </c>
      <c r="DG12" s="70" t="str">
        <f t="shared" si="8"/>
        <v/>
      </c>
      <c r="DH12" s="70" t="str">
        <f t="shared" si="8"/>
        <v/>
      </c>
      <c r="DI12" s="70" t="str">
        <f t="shared" si="8"/>
        <v/>
      </c>
      <c r="DJ12" s="29">
        <f>SUM(L12:DI12)</f>
        <v>0</v>
      </c>
      <c r="DK12" s="29"/>
      <c r="DL12" s="29">
        <f>DJ12*B$12</f>
        <v>0</v>
      </c>
      <c r="DM12" s="29"/>
      <c r="DN12" s="30">
        <v>70.259807295251207</v>
      </c>
      <c r="DO12" s="30"/>
      <c r="DP12" s="31">
        <f>DL12*DN12</f>
        <v>0</v>
      </c>
      <c r="DQ12" s="31"/>
    </row>
    <row r="13" spans="1:132" ht="15">
      <c r="A13" s="63" t="s">
        <v>237</v>
      </c>
      <c r="B13" s="61">
        <f>CalculatorInput!I4</f>
        <v>28</v>
      </c>
      <c r="C13" s="59">
        <f>IF(B13&gt;0,1,0)</f>
        <v>1</v>
      </c>
      <c r="E13" s="177"/>
      <c r="F13" s="179"/>
      <c r="G13" s="24" t="s">
        <v>131</v>
      </c>
      <c r="H13" s="24">
        <v>1</v>
      </c>
      <c r="I13" s="28">
        <f t="shared" si="4"/>
        <v>4</v>
      </c>
      <c r="J13" s="24">
        <v>1</v>
      </c>
      <c r="K13" s="77">
        <f>IF(B14=0,0,IF(B14&lt;500,1,IF(B14&lt;1000,2,3)))</f>
        <v>1</v>
      </c>
      <c r="L13" s="70">
        <f t="shared" si="0"/>
        <v>1</v>
      </c>
      <c r="M13" s="70">
        <f t="shared" si="0"/>
        <v>1</v>
      </c>
      <c r="N13" s="70">
        <f t="shared" si="0"/>
        <v>1</v>
      </c>
      <c r="O13" s="70">
        <f t="shared" si="0"/>
        <v>1</v>
      </c>
      <c r="P13" s="70" t="str">
        <f t="shared" si="0"/>
        <v/>
      </c>
      <c r="Q13" s="70" t="str">
        <f t="shared" si="0"/>
        <v/>
      </c>
      <c r="R13" s="70" t="str">
        <f t="shared" si="0"/>
        <v/>
      </c>
      <c r="S13" s="70" t="str">
        <f t="shared" si="0"/>
        <v/>
      </c>
      <c r="T13" s="70" t="str">
        <f t="shared" si="0"/>
        <v/>
      </c>
      <c r="U13" s="70" t="str">
        <f t="shared" si="0"/>
        <v/>
      </c>
      <c r="V13" s="70" t="str">
        <f t="shared" si="0"/>
        <v/>
      </c>
      <c r="W13" s="70" t="str">
        <f t="shared" si="0"/>
        <v/>
      </c>
      <c r="X13" s="70" t="str">
        <f t="shared" si="0"/>
        <v/>
      </c>
      <c r="Y13" s="70" t="str">
        <f t="shared" si="0"/>
        <v/>
      </c>
      <c r="Z13" s="70" t="str">
        <f t="shared" si="0"/>
        <v/>
      </c>
      <c r="AA13" s="70" t="str">
        <f t="shared" si="0"/>
        <v/>
      </c>
      <c r="AB13" s="70" t="str">
        <f t="shared" si="5"/>
        <v/>
      </c>
      <c r="AC13" s="70" t="str">
        <f t="shared" si="5"/>
        <v/>
      </c>
      <c r="AD13" s="70" t="str">
        <f t="shared" si="5"/>
        <v/>
      </c>
      <c r="AE13" s="70" t="str">
        <f t="shared" si="5"/>
        <v/>
      </c>
      <c r="AF13" s="70" t="str">
        <f t="shared" si="5"/>
        <v/>
      </c>
      <c r="AG13" s="70" t="str">
        <f t="shared" si="5"/>
        <v/>
      </c>
      <c r="AH13" s="70" t="str">
        <f t="shared" si="5"/>
        <v/>
      </c>
      <c r="AI13" s="70" t="str">
        <f t="shared" si="5"/>
        <v/>
      </c>
      <c r="AJ13" s="70" t="str">
        <f t="shared" si="5"/>
        <v/>
      </c>
      <c r="AK13" s="70" t="str">
        <f t="shared" si="5"/>
        <v/>
      </c>
      <c r="AL13" s="70" t="str">
        <f t="shared" si="5"/>
        <v/>
      </c>
      <c r="AM13" s="70" t="str">
        <f t="shared" si="5"/>
        <v/>
      </c>
      <c r="AN13" s="70" t="str">
        <f t="shared" si="5"/>
        <v/>
      </c>
      <c r="AO13" s="70" t="str">
        <f t="shared" si="5"/>
        <v/>
      </c>
      <c r="AP13" s="70" t="str">
        <f t="shared" si="5"/>
        <v/>
      </c>
      <c r="AQ13" s="70" t="str">
        <f t="shared" si="5"/>
        <v/>
      </c>
      <c r="AR13" s="70" t="str">
        <f t="shared" si="6"/>
        <v/>
      </c>
      <c r="AS13" s="70" t="str">
        <f t="shared" si="7"/>
        <v/>
      </c>
      <c r="AT13" s="70" t="str">
        <f t="shared" si="7"/>
        <v/>
      </c>
      <c r="AU13" s="70" t="str">
        <f t="shared" si="7"/>
        <v/>
      </c>
      <c r="AV13" s="70" t="str">
        <f t="shared" si="7"/>
        <v/>
      </c>
      <c r="AW13" s="70" t="str">
        <f t="shared" si="7"/>
        <v/>
      </c>
      <c r="AX13" s="70" t="str">
        <f t="shared" si="7"/>
        <v/>
      </c>
      <c r="AY13" s="70" t="str">
        <f t="shared" si="7"/>
        <v/>
      </c>
      <c r="AZ13" s="70" t="str">
        <f t="shared" si="7"/>
        <v/>
      </c>
      <c r="BA13" s="70" t="str">
        <f t="shared" si="7"/>
        <v/>
      </c>
      <c r="BB13" s="70" t="str">
        <f t="shared" si="7"/>
        <v/>
      </c>
      <c r="BC13" s="70" t="str">
        <f t="shared" si="7"/>
        <v/>
      </c>
      <c r="BD13" s="70" t="str">
        <f t="shared" si="7"/>
        <v/>
      </c>
      <c r="BE13" s="70" t="str">
        <f t="shared" si="7"/>
        <v/>
      </c>
      <c r="BF13" s="70" t="str">
        <f t="shared" si="7"/>
        <v/>
      </c>
      <c r="BG13" s="70" t="str">
        <f t="shared" si="7"/>
        <v/>
      </c>
      <c r="BH13" s="70" t="str">
        <f t="shared" si="7"/>
        <v/>
      </c>
      <c r="BI13" s="70" t="str">
        <f t="shared" si="7"/>
        <v/>
      </c>
      <c r="BJ13" s="70" t="str">
        <f t="shared" si="7"/>
        <v/>
      </c>
      <c r="BK13" s="70" t="str">
        <f t="shared" si="7"/>
        <v/>
      </c>
      <c r="BL13" s="70" t="str">
        <f t="shared" si="7"/>
        <v/>
      </c>
      <c r="BM13" s="70" t="str">
        <f t="shared" si="7"/>
        <v/>
      </c>
      <c r="BN13" s="70" t="str">
        <f t="shared" si="7"/>
        <v/>
      </c>
      <c r="BO13" s="70" t="str">
        <f t="shared" si="7"/>
        <v/>
      </c>
      <c r="BP13" s="70" t="str">
        <f t="shared" si="7"/>
        <v/>
      </c>
      <c r="BQ13" s="70" t="str">
        <f t="shared" si="7"/>
        <v/>
      </c>
      <c r="BR13" s="70" t="str">
        <f t="shared" si="7"/>
        <v/>
      </c>
      <c r="BS13" s="70" t="str">
        <f t="shared" si="7"/>
        <v/>
      </c>
      <c r="BT13" s="70" t="str">
        <f t="shared" si="7"/>
        <v/>
      </c>
      <c r="BU13" s="70" t="str">
        <f t="shared" si="7"/>
        <v/>
      </c>
      <c r="BV13" s="70" t="str">
        <f t="shared" si="7"/>
        <v/>
      </c>
      <c r="BW13" s="70" t="str">
        <f t="shared" si="7"/>
        <v/>
      </c>
      <c r="BX13" s="70" t="str">
        <f t="shared" si="8"/>
        <v/>
      </c>
      <c r="BY13" s="70" t="str">
        <f t="shared" si="8"/>
        <v/>
      </c>
      <c r="BZ13" s="70" t="str">
        <f t="shared" si="8"/>
        <v/>
      </c>
      <c r="CA13" s="70" t="str">
        <f t="shared" si="8"/>
        <v/>
      </c>
      <c r="CB13" s="70" t="str">
        <f t="shared" si="8"/>
        <v/>
      </c>
      <c r="CC13" s="70" t="str">
        <f t="shared" si="8"/>
        <v/>
      </c>
      <c r="CD13" s="70" t="str">
        <f t="shared" si="8"/>
        <v/>
      </c>
      <c r="CE13" s="70" t="str">
        <f t="shared" si="8"/>
        <v/>
      </c>
      <c r="CF13" s="70" t="str">
        <f t="shared" si="8"/>
        <v/>
      </c>
      <c r="CG13" s="70" t="str">
        <f t="shared" si="8"/>
        <v/>
      </c>
      <c r="CH13" s="70" t="str">
        <f t="shared" si="8"/>
        <v/>
      </c>
      <c r="CI13" s="70" t="str">
        <f t="shared" si="8"/>
        <v/>
      </c>
      <c r="CJ13" s="70" t="str">
        <f t="shared" si="8"/>
        <v/>
      </c>
      <c r="CK13" s="70" t="str">
        <f t="shared" si="8"/>
        <v/>
      </c>
      <c r="CL13" s="70" t="str">
        <f t="shared" si="8"/>
        <v/>
      </c>
      <c r="CM13" s="70" t="str">
        <f t="shared" si="8"/>
        <v/>
      </c>
      <c r="CN13" s="70" t="str">
        <f t="shared" si="8"/>
        <v/>
      </c>
      <c r="CO13" s="70" t="str">
        <f t="shared" si="8"/>
        <v/>
      </c>
      <c r="CP13" s="70" t="str">
        <f t="shared" si="8"/>
        <v/>
      </c>
      <c r="CQ13" s="70" t="str">
        <f t="shared" si="8"/>
        <v/>
      </c>
      <c r="CR13" s="70" t="str">
        <f t="shared" si="8"/>
        <v/>
      </c>
      <c r="CS13" s="70" t="str">
        <f t="shared" si="8"/>
        <v/>
      </c>
      <c r="CT13" s="70" t="str">
        <f t="shared" si="8"/>
        <v/>
      </c>
      <c r="CU13" s="70" t="str">
        <f t="shared" si="8"/>
        <v/>
      </c>
      <c r="CV13" s="70" t="str">
        <f t="shared" si="8"/>
        <v/>
      </c>
      <c r="CW13" s="70" t="str">
        <f t="shared" si="8"/>
        <v/>
      </c>
      <c r="CX13" s="70" t="str">
        <f t="shared" si="8"/>
        <v/>
      </c>
      <c r="CY13" s="70" t="str">
        <f t="shared" si="8"/>
        <v/>
      </c>
      <c r="CZ13" s="70" t="str">
        <f t="shared" si="8"/>
        <v/>
      </c>
      <c r="DA13" s="70" t="str">
        <f t="shared" si="8"/>
        <v/>
      </c>
      <c r="DB13" s="70" t="str">
        <f t="shared" si="8"/>
        <v/>
      </c>
      <c r="DC13" s="70" t="str">
        <f t="shared" si="8"/>
        <v/>
      </c>
      <c r="DD13" s="70" t="str">
        <f t="shared" si="8"/>
        <v/>
      </c>
      <c r="DE13" s="70" t="str">
        <f t="shared" si="8"/>
        <v/>
      </c>
      <c r="DF13" s="70" t="str">
        <f t="shared" si="8"/>
        <v/>
      </c>
      <c r="DG13" s="70" t="str">
        <f t="shared" si="8"/>
        <v/>
      </c>
      <c r="DH13" s="70" t="str">
        <f t="shared" si="8"/>
        <v/>
      </c>
      <c r="DI13" s="70" t="str">
        <f t="shared" si="8"/>
        <v/>
      </c>
      <c r="DJ13" s="32"/>
      <c r="DK13" s="32">
        <f>SUM(L13:DI13)</f>
        <v>4</v>
      </c>
      <c r="DL13" s="32"/>
      <c r="DM13" s="33">
        <f>DK13*B$12</f>
        <v>160</v>
      </c>
      <c r="DN13" s="34"/>
      <c r="DO13" s="34">
        <v>25</v>
      </c>
      <c r="DP13" s="35"/>
      <c r="DQ13" s="50">
        <f>DM13*DO13</f>
        <v>4000</v>
      </c>
    </row>
    <row r="14" spans="1:132" ht="15" customHeight="1">
      <c r="A14" s="63" t="s">
        <v>238</v>
      </c>
      <c r="B14" s="61">
        <f>CalculatorInput!I8</f>
        <v>17</v>
      </c>
      <c r="C14" s="59">
        <f>IF(B14&gt;0,1,0)</f>
        <v>1</v>
      </c>
      <c r="E14" s="176" t="s">
        <v>241</v>
      </c>
      <c r="F14" s="178" t="s">
        <v>236</v>
      </c>
      <c r="G14" s="28" t="s">
        <v>130</v>
      </c>
      <c r="H14" s="24">
        <v>0</v>
      </c>
      <c r="I14" s="28">
        <f t="shared" si="4"/>
        <v>0</v>
      </c>
      <c r="J14" s="24">
        <v>1</v>
      </c>
      <c r="K14" s="24">
        <v>1</v>
      </c>
      <c r="L14" s="70" t="str">
        <f t="shared" si="0"/>
        <v/>
      </c>
      <c r="M14" s="70" t="str">
        <f t="shared" si="0"/>
        <v/>
      </c>
      <c r="N14" s="70" t="str">
        <f t="shared" si="0"/>
        <v/>
      </c>
      <c r="O14" s="70" t="str">
        <f t="shared" si="0"/>
        <v/>
      </c>
      <c r="P14" s="70" t="str">
        <f t="shared" si="0"/>
        <v/>
      </c>
      <c r="Q14" s="70" t="str">
        <f t="shared" si="0"/>
        <v/>
      </c>
      <c r="R14" s="70" t="str">
        <f t="shared" si="0"/>
        <v/>
      </c>
      <c r="S14" s="70" t="str">
        <f t="shared" si="0"/>
        <v/>
      </c>
      <c r="T14" s="70" t="str">
        <f t="shared" si="0"/>
        <v/>
      </c>
      <c r="U14" s="70" t="str">
        <f t="shared" si="0"/>
        <v/>
      </c>
      <c r="V14" s="70" t="str">
        <f t="shared" si="0"/>
        <v/>
      </c>
      <c r="W14" s="70" t="str">
        <f t="shared" si="0"/>
        <v/>
      </c>
      <c r="X14" s="70" t="str">
        <f t="shared" si="0"/>
        <v/>
      </c>
      <c r="Y14" s="70" t="str">
        <f t="shared" si="0"/>
        <v/>
      </c>
      <c r="Z14" s="70" t="str">
        <f t="shared" si="0"/>
        <v/>
      </c>
      <c r="AA14" s="70" t="str">
        <f t="shared" si="0"/>
        <v/>
      </c>
      <c r="AB14" s="70" t="str">
        <f t="shared" si="5"/>
        <v/>
      </c>
      <c r="AC14" s="70" t="str">
        <f t="shared" si="5"/>
        <v/>
      </c>
      <c r="AD14" s="70" t="str">
        <f t="shared" si="5"/>
        <v/>
      </c>
      <c r="AE14" s="70" t="str">
        <f t="shared" si="5"/>
        <v/>
      </c>
      <c r="AF14" s="70" t="str">
        <f t="shared" si="5"/>
        <v/>
      </c>
      <c r="AG14" s="70" t="str">
        <f t="shared" si="5"/>
        <v/>
      </c>
      <c r="AH14" s="70" t="str">
        <f t="shared" si="5"/>
        <v/>
      </c>
      <c r="AI14" s="70" t="str">
        <f t="shared" si="5"/>
        <v/>
      </c>
      <c r="AJ14" s="70" t="str">
        <f t="shared" si="5"/>
        <v/>
      </c>
      <c r="AK14" s="70" t="str">
        <f t="shared" si="5"/>
        <v/>
      </c>
      <c r="AL14" s="70" t="str">
        <f t="shared" si="5"/>
        <v/>
      </c>
      <c r="AM14" s="70" t="str">
        <f t="shared" si="5"/>
        <v/>
      </c>
      <c r="AN14" s="70" t="str">
        <f t="shared" si="5"/>
        <v/>
      </c>
      <c r="AO14" s="70" t="str">
        <f t="shared" si="5"/>
        <v/>
      </c>
      <c r="AP14" s="70" t="str">
        <f t="shared" si="5"/>
        <v/>
      </c>
      <c r="AQ14" s="70" t="str">
        <f t="shared" si="5"/>
        <v/>
      </c>
      <c r="AR14" s="70" t="str">
        <f t="shared" si="6"/>
        <v/>
      </c>
      <c r="AS14" s="70" t="str">
        <f t="shared" si="7"/>
        <v/>
      </c>
      <c r="AT14" s="70" t="str">
        <f t="shared" si="7"/>
        <v/>
      </c>
      <c r="AU14" s="70" t="str">
        <f t="shared" si="7"/>
        <v/>
      </c>
      <c r="AV14" s="70" t="str">
        <f t="shared" si="7"/>
        <v/>
      </c>
      <c r="AW14" s="70" t="str">
        <f t="shared" si="7"/>
        <v/>
      </c>
      <c r="AX14" s="70" t="str">
        <f t="shared" si="7"/>
        <v/>
      </c>
      <c r="AY14" s="70" t="str">
        <f t="shared" si="7"/>
        <v/>
      </c>
      <c r="AZ14" s="70" t="str">
        <f t="shared" si="7"/>
        <v/>
      </c>
      <c r="BA14" s="70" t="str">
        <f t="shared" si="7"/>
        <v/>
      </c>
      <c r="BB14" s="70" t="str">
        <f t="shared" si="7"/>
        <v/>
      </c>
      <c r="BC14" s="70" t="str">
        <f t="shared" si="7"/>
        <v/>
      </c>
      <c r="BD14" s="70" t="str">
        <f t="shared" si="7"/>
        <v/>
      </c>
      <c r="BE14" s="70" t="str">
        <f t="shared" si="7"/>
        <v/>
      </c>
      <c r="BF14" s="70" t="str">
        <f t="shared" si="7"/>
        <v/>
      </c>
      <c r="BG14" s="70" t="str">
        <f t="shared" si="7"/>
        <v/>
      </c>
      <c r="BH14" s="70" t="str">
        <f t="shared" si="7"/>
        <v/>
      </c>
      <c r="BI14" s="70" t="str">
        <f t="shared" si="7"/>
        <v/>
      </c>
      <c r="BJ14" s="70" t="str">
        <f t="shared" si="7"/>
        <v/>
      </c>
      <c r="BK14" s="70" t="str">
        <f t="shared" si="7"/>
        <v/>
      </c>
      <c r="BL14" s="70" t="str">
        <f t="shared" si="7"/>
        <v/>
      </c>
      <c r="BM14" s="70" t="str">
        <f t="shared" si="7"/>
        <v/>
      </c>
      <c r="BN14" s="70" t="str">
        <f t="shared" si="7"/>
        <v/>
      </c>
      <c r="BO14" s="70" t="str">
        <f t="shared" si="7"/>
        <v/>
      </c>
      <c r="BP14" s="70" t="str">
        <f t="shared" si="7"/>
        <v/>
      </c>
      <c r="BQ14" s="70" t="str">
        <f t="shared" si="7"/>
        <v/>
      </c>
      <c r="BR14" s="70" t="str">
        <f t="shared" si="7"/>
        <v/>
      </c>
      <c r="BS14" s="70" t="str">
        <f t="shared" si="7"/>
        <v/>
      </c>
      <c r="BT14" s="70" t="str">
        <f t="shared" si="7"/>
        <v/>
      </c>
      <c r="BU14" s="70" t="str">
        <f t="shared" si="7"/>
        <v/>
      </c>
      <c r="BV14" s="70" t="str">
        <f t="shared" si="7"/>
        <v/>
      </c>
      <c r="BW14" s="70" t="str">
        <f t="shared" si="7"/>
        <v/>
      </c>
      <c r="BX14" s="70" t="str">
        <f t="shared" si="8"/>
        <v/>
      </c>
      <c r="BY14" s="70" t="str">
        <f t="shared" si="8"/>
        <v/>
      </c>
      <c r="BZ14" s="70" t="str">
        <f t="shared" si="8"/>
        <v/>
      </c>
      <c r="CA14" s="70" t="str">
        <f t="shared" si="8"/>
        <v/>
      </c>
      <c r="CB14" s="70" t="str">
        <f t="shared" si="8"/>
        <v/>
      </c>
      <c r="CC14" s="70" t="str">
        <f t="shared" si="8"/>
        <v/>
      </c>
      <c r="CD14" s="70" t="str">
        <f t="shared" si="8"/>
        <v/>
      </c>
      <c r="CE14" s="70" t="str">
        <f t="shared" si="8"/>
        <v/>
      </c>
      <c r="CF14" s="70" t="str">
        <f t="shared" si="8"/>
        <v/>
      </c>
      <c r="CG14" s="70" t="str">
        <f t="shared" si="8"/>
        <v/>
      </c>
      <c r="CH14" s="70" t="str">
        <f t="shared" si="8"/>
        <v/>
      </c>
      <c r="CI14" s="70" t="str">
        <f t="shared" si="8"/>
        <v/>
      </c>
      <c r="CJ14" s="70" t="str">
        <f t="shared" si="8"/>
        <v/>
      </c>
      <c r="CK14" s="70" t="str">
        <f t="shared" si="8"/>
        <v/>
      </c>
      <c r="CL14" s="70" t="str">
        <f t="shared" si="8"/>
        <v/>
      </c>
      <c r="CM14" s="70" t="str">
        <f t="shared" si="8"/>
        <v/>
      </c>
      <c r="CN14" s="70" t="str">
        <f t="shared" si="8"/>
        <v/>
      </c>
      <c r="CO14" s="70" t="str">
        <f t="shared" si="8"/>
        <v/>
      </c>
      <c r="CP14" s="70" t="str">
        <f t="shared" si="8"/>
        <v/>
      </c>
      <c r="CQ14" s="70" t="str">
        <f t="shared" si="8"/>
        <v/>
      </c>
      <c r="CR14" s="70" t="str">
        <f t="shared" si="8"/>
        <v/>
      </c>
      <c r="CS14" s="70" t="str">
        <f t="shared" si="8"/>
        <v/>
      </c>
      <c r="CT14" s="70" t="str">
        <f t="shared" si="8"/>
        <v/>
      </c>
      <c r="CU14" s="70" t="str">
        <f t="shared" si="8"/>
        <v/>
      </c>
      <c r="CV14" s="70" t="str">
        <f t="shared" si="8"/>
        <v/>
      </c>
      <c r="CW14" s="70" t="str">
        <f t="shared" si="8"/>
        <v/>
      </c>
      <c r="CX14" s="70" t="str">
        <f t="shared" si="8"/>
        <v/>
      </c>
      <c r="CY14" s="70" t="str">
        <f t="shared" si="8"/>
        <v/>
      </c>
      <c r="CZ14" s="70" t="str">
        <f t="shared" si="8"/>
        <v/>
      </c>
      <c r="DA14" s="70" t="str">
        <f t="shared" si="8"/>
        <v/>
      </c>
      <c r="DB14" s="70" t="str">
        <f t="shared" si="8"/>
        <v/>
      </c>
      <c r="DC14" s="70" t="str">
        <f t="shared" si="8"/>
        <v/>
      </c>
      <c r="DD14" s="70" t="str">
        <f t="shared" si="8"/>
        <v/>
      </c>
      <c r="DE14" s="70" t="str">
        <f t="shared" si="8"/>
        <v/>
      </c>
      <c r="DF14" s="70" t="str">
        <f t="shared" si="8"/>
        <v/>
      </c>
      <c r="DG14" s="70" t="str">
        <f t="shared" si="8"/>
        <v/>
      </c>
      <c r="DH14" s="70" t="str">
        <f t="shared" si="8"/>
        <v/>
      </c>
      <c r="DI14" s="70" t="str">
        <f t="shared" si="8"/>
        <v/>
      </c>
      <c r="DJ14" s="29">
        <f>SUM(L14:DI14)</f>
        <v>0</v>
      </c>
      <c r="DK14" s="29"/>
      <c r="DL14" s="29">
        <f>DJ14*B$12</f>
        <v>0</v>
      </c>
      <c r="DM14" s="29"/>
      <c r="DN14" s="30">
        <v>70.259807295251207</v>
      </c>
      <c r="DO14" s="30"/>
      <c r="DP14" s="31">
        <f>DL14*DN14</f>
        <v>0</v>
      </c>
      <c r="DQ14" s="31"/>
    </row>
    <row r="15" spans="1:132" ht="15">
      <c r="A15" s="63" t="s">
        <v>363</v>
      </c>
      <c r="B15" s="61">
        <f>SUM(CalculatorInput!I5,CalculatorInput!I9)</f>
        <v>41</v>
      </c>
      <c r="C15" s="61">
        <f>B15</f>
        <v>41</v>
      </c>
      <c r="E15" s="177"/>
      <c r="F15" s="179"/>
      <c r="G15" s="24" t="s">
        <v>131</v>
      </c>
      <c r="H15" s="24">
        <v>0</v>
      </c>
      <c r="I15" s="28">
        <f t="shared" si="4"/>
        <v>0</v>
      </c>
      <c r="J15" s="24">
        <v>1</v>
      </c>
      <c r="K15" s="24">
        <v>1</v>
      </c>
      <c r="L15" s="70" t="str">
        <f t="shared" si="0"/>
        <v/>
      </c>
      <c r="M15" s="70" t="str">
        <f t="shared" si="0"/>
        <v/>
      </c>
      <c r="N15" s="70" t="str">
        <f t="shared" si="0"/>
        <v/>
      </c>
      <c r="O15" s="70" t="str">
        <f t="shared" si="0"/>
        <v/>
      </c>
      <c r="P15" s="70" t="str">
        <f t="shared" si="0"/>
        <v/>
      </c>
      <c r="Q15" s="70" t="str">
        <f t="shared" si="0"/>
        <v/>
      </c>
      <c r="R15" s="70" t="str">
        <f t="shared" si="0"/>
        <v/>
      </c>
      <c r="S15" s="70" t="str">
        <f t="shared" si="0"/>
        <v/>
      </c>
      <c r="T15" s="70" t="str">
        <f t="shared" si="0"/>
        <v/>
      </c>
      <c r="U15" s="70" t="str">
        <f t="shared" si="0"/>
        <v/>
      </c>
      <c r="V15" s="70" t="str">
        <f t="shared" si="0"/>
        <v/>
      </c>
      <c r="W15" s="70" t="str">
        <f t="shared" si="0"/>
        <v/>
      </c>
      <c r="X15" s="70" t="str">
        <f t="shared" si="0"/>
        <v/>
      </c>
      <c r="Y15" s="70" t="str">
        <f t="shared" si="0"/>
        <v/>
      </c>
      <c r="Z15" s="70" t="str">
        <f t="shared" si="0"/>
        <v/>
      </c>
      <c r="AA15" s="70" t="str">
        <f t="shared" si="0"/>
        <v/>
      </c>
      <c r="AB15" s="70" t="str">
        <f t="shared" si="5"/>
        <v/>
      </c>
      <c r="AC15" s="70" t="str">
        <f t="shared" si="5"/>
        <v/>
      </c>
      <c r="AD15" s="70" t="str">
        <f t="shared" si="5"/>
        <v/>
      </c>
      <c r="AE15" s="70" t="str">
        <f t="shared" si="5"/>
        <v/>
      </c>
      <c r="AF15" s="70" t="str">
        <f t="shared" si="5"/>
        <v/>
      </c>
      <c r="AG15" s="70" t="str">
        <f t="shared" si="5"/>
        <v/>
      </c>
      <c r="AH15" s="70" t="str">
        <f t="shared" si="5"/>
        <v/>
      </c>
      <c r="AI15" s="70" t="str">
        <f t="shared" si="5"/>
        <v/>
      </c>
      <c r="AJ15" s="70" t="str">
        <f t="shared" si="5"/>
        <v/>
      </c>
      <c r="AK15" s="70" t="str">
        <f t="shared" si="5"/>
        <v/>
      </c>
      <c r="AL15" s="70" t="str">
        <f t="shared" si="5"/>
        <v/>
      </c>
      <c r="AM15" s="70" t="str">
        <f t="shared" si="5"/>
        <v/>
      </c>
      <c r="AN15" s="70" t="str">
        <f t="shared" si="5"/>
        <v/>
      </c>
      <c r="AO15" s="70" t="str">
        <f t="shared" si="5"/>
        <v/>
      </c>
      <c r="AP15" s="70" t="str">
        <f t="shared" si="5"/>
        <v/>
      </c>
      <c r="AQ15" s="70" t="str">
        <f t="shared" si="5"/>
        <v/>
      </c>
      <c r="AR15" s="70" t="str">
        <f t="shared" si="6"/>
        <v/>
      </c>
      <c r="AS15" s="70" t="str">
        <f t="shared" si="7"/>
        <v/>
      </c>
      <c r="AT15" s="70" t="str">
        <f t="shared" si="7"/>
        <v/>
      </c>
      <c r="AU15" s="70" t="str">
        <f t="shared" si="7"/>
        <v/>
      </c>
      <c r="AV15" s="70" t="str">
        <f t="shared" si="7"/>
        <v/>
      </c>
      <c r="AW15" s="70" t="str">
        <f t="shared" si="7"/>
        <v/>
      </c>
      <c r="AX15" s="70" t="str">
        <f t="shared" si="7"/>
        <v/>
      </c>
      <c r="AY15" s="70" t="str">
        <f t="shared" si="7"/>
        <v/>
      </c>
      <c r="AZ15" s="70" t="str">
        <f t="shared" si="7"/>
        <v/>
      </c>
      <c r="BA15" s="70" t="str">
        <f t="shared" si="7"/>
        <v/>
      </c>
      <c r="BB15" s="70" t="str">
        <f t="shared" si="7"/>
        <v/>
      </c>
      <c r="BC15" s="70" t="str">
        <f t="shared" si="7"/>
        <v/>
      </c>
      <c r="BD15" s="70" t="str">
        <f t="shared" si="7"/>
        <v/>
      </c>
      <c r="BE15" s="70" t="str">
        <f t="shared" si="7"/>
        <v/>
      </c>
      <c r="BF15" s="70" t="str">
        <f t="shared" si="7"/>
        <v/>
      </c>
      <c r="BG15" s="70" t="str">
        <f t="shared" si="7"/>
        <v/>
      </c>
      <c r="BH15" s="70" t="str">
        <f t="shared" si="7"/>
        <v/>
      </c>
      <c r="BI15" s="70" t="str">
        <f t="shared" si="7"/>
        <v/>
      </c>
      <c r="BJ15" s="70" t="str">
        <f t="shared" si="7"/>
        <v/>
      </c>
      <c r="BK15" s="70" t="str">
        <f t="shared" si="7"/>
        <v/>
      </c>
      <c r="BL15" s="70" t="str">
        <f t="shared" si="7"/>
        <v/>
      </c>
      <c r="BM15" s="70" t="str">
        <f t="shared" si="7"/>
        <v/>
      </c>
      <c r="BN15" s="70" t="str">
        <f t="shared" si="7"/>
        <v/>
      </c>
      <c r="BO15" s="70" t="str">
        <f t="shared" si="7"/>
        <v/>
      </c>
      <c r="BP15" s="70" t="str">
        <f t="shared" si="7"/>
        <v/>
      </c>
      <c r="BQ15" s="70" t="str">
        <f t="shared" si="7"/>
        <v/>
      </c>
      <c r="BR15" s="70" t="str">
        <f t="shared" si="7"/>
        <v/>
      </c>
      <c r="BS15" s="70" t="str">
        <f t="shared" si="7"/>
        <v/>
      </c>
      <c r="BT15" s="70" t="str">
        <f t="shared" si="7"/>
        <v/>
      </c>
      <c r="BU15" s="70" t="str">
        <f t="shared" si="7"/>
        <v/>
      </c>
      <c r="BV15" s="70" t="str">
        <f t="shared" si="7"/>
        <v/>
      </c>
      <c r="BW15" s="70" t="str">
        <f t="shared" si="7"/>
        <v/>
      </c>
      <c r="BX15" s="70" t="str">
        <f t="shared" si="8"/>
        <v/>
      </c>
      <c r="BY15" s="70" t="str">
        <f t="shared" si="8"/>
        <v/>
      </c>
      <c r="BZ15" s="70" t="str">
        <f t="shared" si="8"/>
        <v/>
      </c>
      <c r="CA15" s="70" t="str">
        <f t="shared" si="8"/>
        <v/>
      </c>
      <c r="CB15" s="70" t="str">
        <f t="shared" si="8"/>
        <v/>
      </c>
      <c r="CC15" s="70" t="str">
        <f t="shared" si="8"/>
        <v/>
      </c>
      <c r="CD15" s="70" t="str">
        <f t="shared" si="8"/>
        <v/>
      </c>
      <c r="CE15" s="70" t="str">
        <f t="shared" si="8"/>
        <v/>
      </c>
      <c r="CF15" s="70" t="str">
        <f t="shared" si="8"/>
        <v/>
      </c>
      <c r="CG15" s="70" t="str">
        <f t="shared" si="8"/>
        <v/>
      </c>
      <c r="CH15" s="70" t="str">
        <f t="shared" si="8"/>
        <v/>
      </c>
      <c r="CI15" s="70" t="str">
        <f t="shared" si="8"/>
        <v/>
      </c>
      <c r="CJ15" s="70" t="str">
        <f t="shared" si="8"/>
        <v/>
      </c>
      <c r="CK15" s="70" t="str">
        <f t="shared" si="8"/>
        <v/>
      </c>
      <c r="CL15" s="70" t="str">
        <f t="shared" si="8"/>
        <v/>
      </c>
      <c r="CM15" s="70" t="str">
        <f t="shared" si="8"/>
        <v/>
      </c>
      <c r="CN15" s="70" t="str">
        <f t="shared" si="8"/>
        <v/>
      </c>
      <c r="CO15" s="70" t="str">
        <f t="shared" si="8"/>
        <v/>
      </c>
      <c r="CP15" s="70" t="str">
        <f t="shared" si="8"/>
        <v/>
      </c>
      <c r="CQ15" s="70" t="str">
        <f t="shared" si="8"/>
        <v/>
      </c>
      <c r="CR15" s="70" t="str">
        <f t="shared" si="8"/>
        <v/>
      </c>
      <c r="CS15" s="70" t="str">
        <f t="shared" si="8"/>
        <v/>
      </c>
      <c r="CT15" s="70" t="str">
        <f t="shared" si="8"/>
        <v/>
      </c>
      <c r="CU15" s="70" t="str">
        <f t="shared" si="8"/>
        <v/>
      </c>
      <c r="CV15" s="70" t="str">
        <f t="shared" si="8"/>
        <v/>
      </c>
      <c r="CW15" s="70" t="str">
        <f t="shared" si="8"/>
        <v/>
      </c>
      <c r="CX15" s="70" t="str">
        <f t="shared" si="8"/>
        <v/>
      </c>
      <c r="CY15" s="70" t="str">
        <f t="shared" si="8"/>
        <v/>
      </c>
      <c r="CZ15" s="70" t="str">
        <f t="shared" si="8"/>
        <v/>
      </c>
      <c r="DA15" s="70" t="str">
        <f t="shared" si="8"/>
        <v/>
      </c>
      <c r="DB15" s="70" t="str">
        <f t="shared" si="8"/>
        <v/>
      </c>
      <c r="DC15" s="70" t="str">
        <f t="shared" si="8"/>
        <v/>
      </c>
      <c r="DD15" s="70" t="str">
        <f t="shared" si="8"/>
        <v/>
      </c>
      <c r="DE15" s="70" t="str">
        <f t="shared" si="8"/>
        <v/>
      </c>
      <c r="DF15" s="70" t="str">
        <f t="shared" si="8"/>
        <v/>
      </c>
      <c r="DG15" s="70" t="str">
        <f t="shared" si="8"/>
        <v/>
      </c>
      <c r="DH15" s="70" t="str">
        <f t="shared" si="8"/>
        <v/>
      </c>
      <c r="DI15" s="70" t="str">
        <f t="shared" si="8"/>
        <v/>
      </c>
      <c r="DJ15" s="32"/>
      <c r="DK15" s="32">
        <f>SUM(L15:DI15)</f>
        <v>0</v>
      </c>
      <c r="DL15" s="32"/>
      <c r="DM15" s="33">
        <f>DK15*B$12</f>
        <v>0</v>
      </c>
      <c r="DN15" s="34"/>
      <c r="DO15" s="34">
        <v>23</v>
      </c>
      <c r="DP15" s="35"/>
      <c r="DQ15" s="50">
        <f>DM15*DO15</f>
        <v>0</v>
      </c>
    </row>
    <row r="16" spans="1:132" ht="15" customHeight="1">
      <c r="A16" s="63" t="s">
        <v>364</v>
      </c>
      <c r="B16" s="61">
        <f>SUM(CalculatorInput!I6,CalculatorInput!I10)</f>
        <v>4</v>
      </c>
      <c r="C16" s="61">
        <f>B16</f>
        <v>4</v>
      </c>
      <c r="E16" s="176" t="s">
        <v>245</v>
      </c>
      <c r="F16" s="178" t="s">
        <v>236</v>
      </c>
      <c r="G16" s="28" t="s">
        <v>130</v>
      </c>
      <c r="H16" s="24">
        <v>0</v>
      </c>
      <c r="I16" s="28">
        <f t="shared" si="4"/>
        <v>0</v>
      </c>
      <c r="J16" s="24">
        <v>1</v>
      </c>
      <c r="K16" s="24">
        <v>1</v>
      </c>
      <c r="L16" s="70" t="str">
        <f t="shared" si="0"/>
        <v/>
      </c>
      <c r="M16" s="70" t="str">
        <f t="shared" si="0"/>
        <v/>
      </c>
      <c r="N16" s="70" t="str">
        <f t="shared" si="0"/>
        <v/>
      </c>
      <c r="O16" s="70" t="str">
        <f t="shared" si="0"/>
        <v/>
      </c>
      <c r="P16" s="70" t="str">
        <f t="shared" si="0"/>
        <v/>
      </c>
      <c r="Q16" s="70" t="str">
        <f t="shared" si="0"/>
        <v/>
      </c>
      <c r="R16" s="70" t="str">
        <f t="shared" si="0"/>
        <v/>
      </c>
      <c r="S16" s="70" t="str">
        <f t="shared" si="0"/>
        <v/>
      </c>
      <c r="T16" s="70" t="str">
        <f t="shared" si="0"/>
        <v/>
      </c>
      <c r="U16" s="70" t="str">
        <f t="shared" si="0"/>
        <v/>
      </c>
      <c r="V16" s="70" t="str">
        <f t="shared" si="0"/>
        <v/>
      </c>
      <c r="W16" s="70" t="str">
        <f t="shared" si="0"/>
        <v/>
      </c>
      <c r="X16" s="70" t="str">
        <f t="shared" si="0"/>
        <v/>
      </c>
      <c r="Y16" s="70" t="str">
        <f t="shared" si="0"/>
        <v/>
      </c>
      <c r="Z16" s="70" t="str">
        <f t="shared" si="0"/>
        <v/>
      </c>
      <c r="AA16" s="70" t="str">
        <f t="shared" si="0"/>
        <v/>
      </c>
      <c r="AB16" s="70" t="str">
        <f t="shared" si="5"/>
        <v/>
      </c>
      <c r="AC16" s="70" t="str">
        <f t="shared" si="5"/>
        <v/>
      </c>
      <c r="AD16" s="70" t="str">
        <f t="shared" si="5"/>
        <v/>
      </c>
      <c r="AE16" s="70" t="str">
        <f t="shared" si="5"/>
        <v/>
      </c>
      <c r="AF16" s="70" t="str">
        <f t="shared" si="5"/>
        <v/>
      </c>
      <c r="AG16" s="70" t="str">
        <f t="shared" si="5"/>
        <v/>
      </c>
      <c r="AH16" s="70" t="str">
        <f t="shared" si="5"/>
        <v/>
      </c>
      <c r="AI16" s="70" t="str">
        <f t="shared" si="5"/>
        <v/>
      </c>
      <c r="AJ16" s="70" t="str">
        <f t="shared" si="5"/>
        <v/>
      </c>
      <c r="AK16" s="70" t="str">
        <f t="shared" si="5"/>
        <v/>
      </c>
      <c r="AL16" s="70" t="str">
        <f t="shared" si="5"/>
        <v/>
      </c>
      <c r="AM16" s="70" t="str">
        <f t="shared" si="5"/>
        <v/>
      </c>
      <c r="AN16" s="70" t="str">
        <f t="shared" si="5"/>
        <v/>
      </c>
      <c r="AO16" s="70" t="str">
        <f t="shared" si="5"/>
        <v/>
      </c>
      <c r="AP16" s="70" t="str">
        <f t="shared" si="5"/>
        <v/>
      </c>
      <c r="AQ16" s="70" t="str">
        <f t="shared" si="5"/>
        <v/>
      </c>
      <c r="AR16" s="70" t="str">
        <f t="shared" si="6"/>
        <v/>
      </c>
      <c r="AS16" s="70" t="str">
        <f t="shared" ref="AS16:BW21" si="9">IF(AND(AS$3&gt;=$J16,AS$3&lt;=($J16+$I16-1)),$K16,"")</f>
        <v/>
      </c>
      <c r="AT16" s="70" t="str">
        <f t="shared" si="9"/>
        <v/>
      </c>
      <c r="AU16" s="70" t="str">
        <f t="shared" si="9"/>
        <v/>
      </c>
      <c r="AV16" s="70" t="str">
        <f t="shared" si="9"/>
        <v/>
      </c>
      <c r="AW16" s="70" t="str">
        <f t="shared" si="9"/>
        <v/>
      </c>
      <c r="AX16" s="70" t="str">
        <f t="shared" si="9"/>
        <v/>
      </c>
      <c r="AY16" s="70" t="str">
        <f t="shared" si="9"/>
        <v/>
      </c>
      <c r="AZ16" s="70" t="str">
        <f t="shared" si="9"/>
        <v/>
      </c>
      <c r="BA16" s="70" t="str">
        <f t="shared" si="9"/>
        <v/>
      </c>
      <c r="BB16" s="70" t="str">
        <f t="shared" si="9"/>
        <v/>
      </c>
      <c r="BC16" s="70" t="str">
        <f t="shared" si="9"/>
        <v/>
      </c>
      <c r="BD16" s="70" t="str">
        <f t="shared" si="9"/>
        <v/>
      </c>
      <c r="BE16" s="70" t="str">
        <f t="shared" si="9"/>
        <v/>
      </c>
      <c r="BF16" s="70" t="str">
        <f t="shared" si="9"/>
        <v/>
      </c>
      <c r="BG16" s="70" t="str">
        <f t="shared" si="9"/>
        <v/>
      </c>
      <c r="BH16" s="70" t="str">
        <f t="shared" si="9"/>
        <v/>
      </c>
      <c r="BI16" s="70" t="str">
        <f t="shared" si="9"/>
        <v/>
      </c>
      <c r="BJ16" s="70" t="str">
        <f t="shared" si="9"/>
        <v/>
      </c>
      <c r="BK16" s="70" t="str">
        <f t="shared" si="9"/>
        <v/>
      </c>
      <c r="BL16" s="70" t="str">
        <f t="shared" si="9"/>
        <v/>
      </c>
      <c r="BM16" s="70" t="str">
        <f t="shared" si="9"/>
        <v/>
      </c>
      <c r="BN16" s="70" t="str">
        <f t="shared" si="9"/>
        <v/>
      </c>
      <c r="BO16" s="70" t="str">
        <f t="shared" si="9"/>
        <v/>
      </c>
      <c r="BP16" s="70" t="str">
        <f t="shared" si="9"/>
        <v/>
      </c>
      <c r="BQ16" s="70" t="str">
        <f t="shared" si="9"/>
        <v/>
      </c>
      <c r="BR16" s="70" t="str">
        <f t="shared" si="9"/>
        <v/>
      </c>
      <c r="BS16" s="70" t="str">
        <f t="shared" si="9"/>
        <v/>
      </c>
      <c r="BT16" s="70" t="str">
        <f t="shared" si="9"/>
        <v/>
      </c>
      <c r="BU16" s="70" t="str">
        <f t="shared" si="9"/>
        <v/>
      </c>
      <c r="BV16" s="70" t="str">
        <f t="shared" si="9"/>
        <v/>
      </c>
      <c r="BW16" s="70" t="str">
        <f t="shared" si="9"/>
        <v/>
      </c>
      <c r="BX16" s="70" t="str">
        <f t="shared" si="8"/>
        <v/>
      </c>
      <c r="BY16" s="70" t="str">
        <f t="shared" si="8"/>
        <v/>
      </c>
      <c r="BZ16" s="70" t="str">
        <f t="shared" si="8"/>
        <v/>
      </c>
      <c r="CA16" s="70" t="str">
        <f t="shared" si="8"/>
        <v/>
      </c>
      <c r="CB16" s="70" t="str">
        <f t="shared" si="8"/>
        <v/>
      </c>
      <c r="CC16" s="70" t="str">
        <f t="shared" si="8"/>
        <v/>
      </c>
      <c r="CD16" s="70" t="str">
        <f t="shared" si="8"/>
        <v/>
      </c>
      <c r="CE16" s="70" t="str">
        <f t="shared" si="8"/>
        <v/>
      </c>
      <c r="CF16" s="70" t="str">
        <f t="shared" si="8"/>
        <v/>
      </c>
      <c r="CG16" s="70" t="str">
        <f t="shared" si="8"/>
        <v/>
      </c>
      <c r="CH16" s="70" t="str">
        <f t="shared" si="8"/>
        <v/>
      </c>
      <c r="CI16" s="70" t="str">
        <f t="shared" si="8"/>
        <v/>
      </c>
      <c r="CJ16" s="70" t="str">
        <f t="shared" si="8"/>
        <v/>
      </c>
      <c r="CK16" s="70" t="str">
        <f t="shared" si="8"/>
        <v/>
      </c>
      <c r="CL16" s="70" t="str">
        <f t="shared" si="8"/>
        <v/>
      </c>
      <c r="CM16" s="70" t="str">
        <f t="shared" si="8"/>
        <v/>
      </c>
      <c r="CN16" s="70" t="str">
        <f t="shared" si="8"/>
        <v/>
      </c>
      <c r="CO16" s="70" t="str">
        <f t="shared" si="8"/>
        <v/>
      </c>
      <c r="CP16" s="70" t="str">
        <f t="shared" si="8"/>
        <v/>
      </c>
      <c r="CQ16" s="70" t="str">
        <f t="shared" si="8"/>
        <v/>
      </c>
      <c r="CR16" s="70" t="str">
        <f t="shared" si="8"/>
        <v/>
      </c>
      <c r="CS16" s="70" t="str">
        <f t="shared" si="8"/>
        <v/>
      </c>
      <c r="CT16" s="70" t="str">
        <f t="shared" si="8"/>
        <v/>
      </c>
      <c r="CU16" s="70" t="str">
        <f t="shared" si="8"/>
        <v/>
      </c>
      <c r="CV16" s="70" t="str">
        <f t="shared" si="8"/>
        <v/>
      </c>
      <c r="CW16" s="70" t="str">
        <f t="shared" si="8"/>
        <v/>
      </c>
      <c r="CX16" s="70" t="str">
        <f t="shared" si="8"/>
        <v/>
      </c>
      <c r="CY16" s="70" t="str">
        <f t="shared" ref="BX16:DI23" si="10">IF(AND(CY$3&gt;=$J16,CY$3&lt;=($J16+$I16-1)),$K16,"")</f>
        <v/>
      </c>
      <c r="CZ16" s="70" t="str">
        <f t="shared" si="10"/>
        <v/>
      </c>
      <c r="DA16" s="70" t="str">
        <f t="shared" si="10"/>
        <v/>
      </c>
      <c r="DB16" s="70" t="str">
        <f t="shared" si="10"/>
        <v/>
      </c>
      <c r="DC16" s="70" t="str">
        <f t="shared" si="10"/>
        <v/>
      </c>
      <c r="DD16" s="70" t="str">
        <f t="shared" si="10"/>
        <v/>
      </c>
      <c r="DE16" s="70" t="str">
        <f t="shared" si="10"/>
        <v/>
      </c>
      <c r="DF16" s="70" t="str">
        <f t="shared" si="10"/>
        <v/>
      </c>
      <c r="DG16" s="70" t="str">
        <f t="shared" si="10"/>
        <v/>
      </c>
      <c r="DH16" s="70" t="str">
        <f t="shared" si="10"/>
        <v/>
      </c>
      <c r="DI16" s="70" t="str">
        <f t="shared" si="10"/>
        <v/>
      </c>
      <c r="DJ16" s="29">
        <f>SUM(L16:DI16)</f>
        <v>0</v>
      </c>
      <c r="DK16" s="29"/>
      <c r="DL16" s="29">
        <f>DJ16*B$12</f>
        <v>0</v>
      </c>
      <c r="DM16" s="29"/>
      <c r="DN16" s="30">
        <v>140.22711631108052</v>
      </c>
      <c r="DO16" s="30"/>
      <c r="DP16" s="31">
        <f>DL16*DN16</f>
        <v>0</v>
      </c>
      <c r="DQ16" s="31"/>
    </row>
    <row r="17" spans="1:121" ht="15" customHeight="1">
      <c r="A17" s="63" t="s">
        <v>365</v>
      </c>
      <c r="B17" s="61">
        <f>SUM(CalculatorInput!I7,CalculatorInput!I11)</f>
        <v>0</v>
      </c>
      <c r="C17" s="61">
        <f>B17</f>
        <v>0</v>
      </c>
      <c r="E17" s="177"/>
      <c r="F17" s="179"/>
      <c r="G17" s="24" t="s">
        <v>131</v>
      </c>
      <c r="H17" s="24">
        <v>1</v>
      </c>
      <c r="I17" s="28">
        <f t="shared" si="4"/>
        <v>4</v>
      </c>
      <c r="J17" s="24">
        <v>1</v>
      </c>
      <c r="K17" s="77">
        <f>C18</f>
        <v>2</v>
      </c>
      <c r="L17" s="70">
        <f t="shared" si="0"/>
        <v>2</v>
      </c>
      <c r="M17" s="70">
        <f t="shared" si="0"/>
        <v>2</v>
      </c>
      <c r="N17" s="70">
        <f t="shared" si="0"/>
        <v>2</v>
      </c>
      <c r="O17" s="70">
        <f t="shared" si="0"/>
        <v>2</v>
      </c>
      <c r="P17" s="70" t="str">
        <f t="shared" si="0"/>
        <v/>
      </c>
      <c r="Q17" s="70" t="str">
        <f t="shared" si="0"/>
        <v/>
      </c>
      <c r="R17" s="70" t="str">
        <f t="shared" si="0"/>
        <v/>
      </c>
      <c r="S17" s="70" t="str">
        <f t="shared" si="0"/>
        <v/>
      </c>
      <c r="T17" s="70" t="str">
        <f t="shared" si="0"/>
        <v/>
      </c>
      <c r="U17" s="70" t="str">
        <f t="shared" si="0"/>
        <v/>
      </c>
      <c r="V17" s="70" t="str">
        <f t="shared" si="0"/>
        <v/>
      </c>
      <c r="W17" s="70" t="str">
        <f t="shared" si="0"/>
        <v/>
      </c>
      <c r="X17" s="70" t="str">
        <f t="shared" si="0"/>
        <v/>
      </c>
      <c r="Y17" s="70" t="str">
        <f t="shared" si="0"/>
        <v/>
      </c>
      <c r="Z17" s="70" t="str">
        <f t="shared" si="0"/>
        <v/>
      </c>
      <c r="AA17" s="70" t="str">
        <f t="shared" si="0"/>
        <v/>
      </c>
      <c r="AB17" s="70" t="str">
        <f t="shared" si="5"/>
        <v/>
      </c>
      <c r="AC17" s="70" t="str">
        <f t="shared" si="5"/>
        <v/>
      </c>
      <c r="AD17" s="70" t="str">
        <f t="shared" si="5"/>
        <v/>
      </c>
      <c r="AE17" s="70" t="str">
        <f t="shared" si="5"/>
        <v/>
      </c>
      <c r="AF17" s="70" t="str">
        <f t="shared" si="5"/>
        <v/>
      </c>
      <c r="AG17" s="70" t="str">
        <f t="shared" si="5"/>
        <v/>
      </c>
      <c r="AH17" s="70" t="str">
        <f t="shared" si="5"/>
        <v/>
      </c>
      <c r="AI17" s="70" t="str">
        <f t="shared" si="5"/>
        <v/>
      </c>
      <c r="AJ17" s="70" t="str">
        <f t="shared" si="5"/>
        <v/>
      </c>
      <c r="AK17" s="70" t="str">
        <f t="shared" si="5"/>
        <v/>
      </c>
      <c r="AL17" s="70" t="str">
        <f t="shared" si="5"/>
        <v/>
      </c>
      <c r="AM17" s="70" t="str">
        <f t="shared" si="5"/>
        <v/>
      </c>
      <c r="AN17" s="70" t="str">
        <f t="shared" si="5"/>
        <v/>
      </c>
      <c r="AO17" s="70" t="str">
        <f t="shared" si="5"/>
        <v/>
      </c>
      <c r="AP17" s="70" t="str">
        <f t="shared" si="5"/>
        <v/>
      </c>
      <c r="AQ17" s="70" t="str">
        <f t="shared" si="5"/>
        <v/>
      </c>
      <c r="AR17" s="70" t="str">
        <f t="shared" si="6"/>
        <v/>
      </c>
      <c r="AS17" s="70" t="str">
        <f t="shared" si="9"/>
        <v/>
      </c>
      <c r="AT17" s="70" t="str">
        <f t="shared" si="9"/>
        <v/>
      </c>
      <c r="AU17" s="70" t="str">
        <f t="shared" si="9"/>
        <v/>
      </c>
      <c r="AV17" s="70" t="str">
        <f t="shared" si="9"/>
        <v/>
      </c>
      <c r="AW17" s="70" t="str">
        <f t="shared" si="9"/>
        <v/>
      </c>
      <c r="AX17" s="70" t="str">
        <f t="shared" si="9"/>
        <v/>
      </c>
      <c r="AY17" s="70" t="str">
        <f t="shared" si="9"/>
        <v/>
      </c>
      <c r="AZ17" s="70" t="str">
        <f t="shared" si="9"/>
        <v/>
      </c>
      <c r="BA17" s="70" t="str">
        <f t="shared" si="9"/>
        <v/>
      </c>
      <c r="BB17" s="70" t="str">
        <f t="shared" si="9"/>
        <v/>
      </c>
      <c r="BC17" s="70" t="str">
        <f t="shared" si="9"/>
        <v/>
      </c>
      <c r="BD17" s="70" t="str">
        <f t="shared" si="9"/>
        <v/>
      </c>
      <c r="BE17" s="70" t="str">
        <f t="shared" si="9"/>
        <v/>
      </c>
      <c r="BF17" s="70" t="str">
        <f t="shared" si="9"/>
        <v/>
      </c>
      <c r="BG17" s="70" t="str">
        <f t="shared" si="9"/>
        <v/>
      </c>
      <c r="BH17" s="70" t="str">
        <f t="shared" si="9"/>
        <v/>
      </c>
      <c r="BI17" s="70" t="str">
        <f t="shared" si="9"/>
        <v/>
      </c>
      <c r="BJ17" s="70" t="str">
        <f t="shared" si="9"/>
        <v/>
      </c>
      <c r="BK17" s="70" t="str">
        <f t="shared" si="9"/>
        <v/>
      </c>
      <c r="BL17" s="70" t="str">
        <f t="shared" si="9"/>
        <v/>
      </c>
      <c r="BM17" s="70" t="str">
        <f t="shared" si="9"/>
        <v/>
      </c>
      <c r="BN17" s="70" t="str">
        <f t="shared" si="9"/>
        <v/>
      </c>
      <c r="BO17" s="70" t="str">
        <f t="shared" si="9"/>
        <v/>
      </c>
      <c r="BP17" s="70" t="str">
        <f t="shared" si="9"/>
        <v/>
      </c>
      <c r="BQ17" s="70" t="str">
        <f t="shared" si="9"/>
        <v/>
      </c>
      <c r="BR17" s="70" t="str">
        <f t="shared" si="9"/>
        <v/>
      </c>
      <c r="BS17" s="70" t="str">
        <f t="shared" si="9"/>
        <v/>
      </c>
      <c r="BT17" s="70" t="str">
        <f t="shared" si="9"/>
        <v/>
      </c>
      <c r="BU17" s="70" t="str">
        <f t="shared" si="9"/>
        <v/>
      </c>
      <c r="BV17" s="70" t="str">
        <f t="shared" si="9"/>
        <v/>
      </c>
      <c r="BW17" s="70" t="str">
        <f t="shared" si="9"/>
        <v/>
      </c>
      <c r="BX17" s="70" t="str">
        <f t="shared" si="10"/>
        <v/>
      </c>
      <c r="BY17" s="70" t="str">
        <f t="shared" si="10"/>
        <v/>
      </c>
      <c r="BZ17" s="70" t="str">
        <f t="shared" si="10"/>
        <v/>
      </c>
      <c r="CA17" s="70" t="str">
        <f t="shared" si="10"/>
        <v/>
      </c>
      <c r="CB17" s="70" t="str">
        <f t="shared" si="10"/>
        <v/>
      </c>
      <c r="CC17" s="70" t="str">
        <f t="shared" si="10"/>
        <v/>
      </c>
      <c r="CD17" s="70" t="str">
        <f t="shared" si="10"/>
        <v/>
      </c>
      <c r="CE17" s="70" t="str">
        <f t="shared" si="10"/>
        <v/>
      </c>
      <c r="CF17" s="70" t="str">
        <f t="shared" si="10"/>
        <v/>
      </c>
      <c r="CG17" s="70" t="str">
        <f t="shared" si="10"/>
        <v/>
      </c>
      <c r="CH17" s="70" t="str">
        <f t="shared" si="10"/>
        <v/>
      </c>
      <c r="CI17" s="70" t="str">
        <f t="shared" si="10"/>
        <v/>
      </c>
      <c r="CJ17" s="70" t="str">
        <f t="shared" si="10"/>
        <v/>
      </c>
      <c r="CK17" s="70" t="str">
        <f t="shared" si="10"/>
        <v/>
      </c>
      <c r="CL17" s="70" t="str">
        <f t="shared" si="10"/>
        <v/>
      </c>
      <c r="CM17" s="70" t="str">
        <f t="shared" si="10"/>
        <v/>
      </c>
      <c r="CN17" s="70" t="str">
        <f t="shared" si="10"/>
        <v/>
      </c>
      <c r="CO17" s="70" t="str">
        <f t="shared" si="10"/>
        <v/>
      </c>
      <c r="CP17" s="70" t="str">
        <f t="shared" si="10"/>
        <v/>
      </c>
      <c r="CQ17" s="70" t="str">
        <f t="shared" si="10"/>
        <v/>
      </c>
      <c r="CR17" s="70" t="str">
        <f t="shared" si="10"/>
        <v/>
      </c>
      <c r="CS17" s="70" t="str">
        <f t="shared" si="10"/>
        <v/>
      </c>
      <c r="CT17" s="70" t="str">
        <f t="shared" si="10"/>
        <v/>
      </c>
      <c r="CU17" s="70" t="str">
        <f t="shared" si="10"/>
        <v/>
      </c>
      <c r="CV17" s="70" t="str">
        <f t="shared" si="10"/>
        <v/>
      </c>
      <c r="CW17" s="70" t="str">
        <f t="shared" si="10"/>
        <v/>
      </c>
      <c r="CX17" s="70" t="str">
        <f t="shared" si="10"/>
        <v/>
      </c>
      <c r="CY17" s="70" t="str">
        <f t="shared" si="10"/>
        <v/>
      </c>
      <c r="CZ17" s="70" t="str">
        <f t="shared" si="10"/>
        <v/>
      </c>
      <c r="DA17" s="70" t="str">
        <f t="shared" si="10"/>
        <v/>
      </c>
      <c r="DB17" s="70" t="str">
        <f t="shared" si="10"/>
        <v/>
      </c>
      <c r="DC17" s="70" t="str">
        <f t="shared" si="10"/>
        <v/>
      </c>
      <c r="DD17" s="70" t="str">
        <f t="shared" si="10"/>
        <v/>
      </c>
      <c r="DE17" s="70" t="str">
        <f t="shared" si="10"/>
        <v/>
      </c>
      <c r="DF17" s="70" t="str">
        <f t="shared" si="10"/>
        <v/>
      </c>
      <c r="DG17" s="70" t="str">
        <f t="shared" si="10"/>
        <v/>
      </c>
      <c r="DH17" s="70" t="str">
        <f t="shared" si="10"/>
        <v/>
      </c>
      <c r="DI17" s="70" t="str">
        <f t="shared" si="10"/>
        <v/>
      </c>
      <c r="DJ17" s="32"/>
      <c r="DK17" s="32">
        <f>SUM(L17:DI17)</f>
        <v>8</v>
      </c>
      <c r="DL17" s="32"/>
      <c r="DM17" s="33">
        <f>DK17*B$12</f>
        <v>320</v>
      </c>
      <c r="DN17" s="34"/>
      <c r="DO17" s="34">
        <v>42.154163799036475</v>
      </c>
      <c r="DP17" s="35"/>
      <c r="DQ17" s="50">
        <f>DM17*DO17</f>
        <v>13489.332415691671</v>
      </c>
    </row>
    <row r="18" spans="1:121" ht="15" customHeight="1">
      <c r="A18" s="63" t="s">
        <v>366</v>
      </c>
      <c r="B18" s="60" t="str">
        <f>CalculatorInput!F12</f>
        <v>Cloud Native + Third Party</v>
      </c>
      <c r="C18" s="59">
        <f>IF(B18="NA",0,IF(B18="Cloud Native",1,2))</f>
        <v>2</v>
      </c>
      <c r="E18" s="176" t="s">
        <v>367</v>
      </c>
      <c r="F18" s="178" t="s">
        <v>236</v>
      </c>
      <c r="G18" s="28" t="s">
        <v>130</v>
      </c>
      <c r="H18" s="24">
        <v>0</v>
      </c>
      <c r="I18" s="28">
        <f t="shared" si="4"/>
        <v>0</v>
      </c>
      <c r="J18" s="24">
        <v>1</v>
      </c>
      <c r="K18" s="24">
        <v>1</v>
      </c>
      <c r="L18" s="70" t="str">
        <f t="shared" si="0"/>
        <v/>
      </c>
      <c r="M18" s="70" t="str">
        <f t="shared" si="0"/>
        <v/>
      </c>
      <c r="N18" s="70" t="str">
        <f t="shared" si="0"/>
        <v/>
      </c>
      <c r="O18" s="70" t="str">
        <f t="shared" si="0"/>
        <v/>
      </c>
      <c r="P18" s="70" t="str">
        <f t="shared" si="0"/>
        <v/>
      </c>
      <c r="Q18" s="70" t="str">
        <f t="shared" si="0"/>
        <v/>
      </c>
      <c r="R18" s="70" t="str">
        <f t="shared" si="0"/>
        <v/>
      </c>
      <c r="S18" s="70" t="str">
        <f t="shared" si="0"/>
        <v/>
      </c>
      <c r="T18" s="70" t="str">
        <f t="shared" si="0"/>
        <v/>
      </c>
      <c r="U18" s="70" t="str">
        <f t="shared" si="0"/>
        <v/>
      </c>
      <c r="V18" s="70" t="str">
        <f t="shared" si="0"/>
        <v/>
      </c>
      <c r="W18" s="70" t="str">
        <f t="shared" si="0"/>
        <v/>
      </c>
      <c r="X18" s="70" t="str">
        <f t="shared" si="0"/>
        <v/>
      </c>
      <c r="Y18" s="70" t="str">
        <f t="shared" si="0"/>
        <v/>
      </c>
      <c r="Z18" s="70" t="str">
        <f t="shared" si="0"/>
        <v/>
      </c>
      <c r="AA18" s="70" t="str">
        <f t="shared" si="0"/>
        <v/>
      </c>
      <c r="AB18" s="70" t="str">
        <f t="shared" si="5"/>
        <v/>
      </c>
      <c r="AC18" s="70" t="str">
        <f t="shared" si="5"/>
        <v/>
      </c>
      <c r="AD18" s="70" t="str">
        <f t="shared" si="5"/>
        <v/>
      </c>
      <c r="AE18" s="70" t="str">
        <f t="shared" si="5"/>
        <v/>
      </c>
      <c r="AF18" s="70" t="str">
        <f t="shared" si="5"/>
        <v/>
      </c>
      <c r="AG18" s="70" t="str">
        <f t="shared" si="5"/>
        <v/>
      </c>
      <c r="AH18" s="70" t="str">
        <f t="shared" si="5"/>
        <v/>
      </c>
      <c r="AI18" s="70" t="str">
        <f t="shared" si="5"/>
        <v/>
      </c>
      <c r="AJ18" s="70" t="str">
        <f t="shared" si="5"/>
        <v/>
      </c>
      <c r="AK18" s="70" t="str">
        <f t="shared" si="5"/>
        <v/>
      </c>
      <c r="AL18" s="70" t="str">
        <f t="shared" si="5"/>
        <v/>
      </c>
      <c r="AM18" s="70" t="str">
        <f t="shared" si="5"/>
        <v/>
      </c>
      <c r="AN18" s="70" t="str">
        <f t="shared" si="5"/>
        <v/>
      </c>
      <c r="AO18" s="70" t="str">
        <f t="shared" si="5"/>
        <v/>
      </c>
      <c r="AP18" s="70" t="str">
        <f t="shared" si="5"/>
        <v/>
      </c>
      <c r="AQ18" s="70" t="str">
        <f t="shared" si="5"/>
        <v/>
      </c>
      <c r="AR18" s="70" t="str">
        <f t="shared" si="6"/>
        <v/>
      </c>
      <c r="AS18" s="70" t="str">
        <f t="shared" si="9"/>
        <v/>
      </c>
      <c r="AT18" s="70" t="str">
        <f t="shared" si="9"/>
        <v/>
      </c>
      <c r="AU18" s="70" t="str">
        <f t="shared" si="9"/>
        <v/>
      </c>
      <c r="AV18" s="70" t="str">
        <f t="shared" si="9"/>
        <v/>
      </c>
      <c r="AW18" s="70" t="str">
        <f t="shared" si="9"/>
        <v/>
      </c>
      <c r="AX18" s="70" t="str">
        <f t="shared" si="9"/>
        <v/>
      </c>
      <c r="AY18" s="70" t="str">
        <f t="shared" si="9"/>
        <v/>
      </c>
      <c r="AZ18" s="70" t="str">
        <f t="shared" si="9"/>
        <v/>
      </c>
      <c r="BA18" s="70" t="str">
        <f t="shared" si="9"/>
        <v/>
      </c>
      <c r="BB18" s="70" t="str">
        <f t="shared" si="9"/>
        <v/>
      </c>
      <c r="BC18" s="70" t="str">
        <f t="shared" si="9"/>
        <v/>
      </c>
      <c r="BD18" s="70" t="str">
        <f t="shared" si="9"/>
        <v/>
      </c>
      <c r="BE18" s="70" t="str">
        <f t="shared" si="9"/>
        <v/>
      </c>
      <c r="BF18" s="70" t="str">
        <f t="shared" si="9"/>
        <v/>
      </c>
      <c r="BG18" s="70" t="str">
        <f t="shared" si="9"/>
        <v/>
      </c>
      <c r="BH18" s="70" t="str">
        <f t="shared" si="9"/>
        <v/>
      </c>
      <c r="BI18" s="70" t="str">
        <f t="shared" si="9"/>
        <v/>
      </c>
      <c r="BJ18" s="70" t="str">
        <f t="shared" si="9"/>
        <v/>
      </c>
      <c r="BK18" s="70" t="str">
        <f t="shared" si="9"/>
        <v/>
      </c>
      <c r="BL18" s="70" t="str">
        <f t="shared" si="9"/>
        <v/>
      </c>
      <c r="BM18" s="70" t="str">
        <f t="shared" si="9"/>
        <v/>
      </c>
      <c r="BN18" s="70" t="str">
        <f t="shared" si="9"/>
        <v/>
      </c>
      <c r="BO18" s="70" t="str">
        <f t="shared" si="9"/>
        <v/>
      </c>
      <c r="BP18" s="70" t="str">
        <f t="shared" si="9"/>
        <v/>
      </c>
      <c r="BQ18" s="70" t="str">
        <f t="shared" si="9"/>
        <v/>
      </c>
      <c r="BR18" s="70" t="str">
        <f t="shared" si="9"/>
        <v/>
      </c>
      <c r="BS18" s="70" t="str">
        <f t="shared" si="9"/>
        <v/>
      </c>
      <c r="BT18" s="70" t="str">
        <f t="shared" si="9"/>
        <v/>
      </c>
      <c r="BU18" s="70" t="str">
        <f t="shared" si="9"/>
        <v/>
      </c>
      <c r="BV18" s="70" t="str">
        <f t="shared" si="9"/>
        <v/>
      </c>
      <c r="BW18" s="70" t="str">
        <f t="shared" si="9"/>
        <v/>
      </c>
      <c r="BX18" s="70" t="str">
        <f t="shared" si="10"/>
        <v/>
      </c>
      <c r="BY18" s="70" t="str">
        <f t="shared" si="10"/>
        <v/>
      </c>
      <c r="BZ18" s="70" t="str">
        <f t="shared" si="10"/>
        <v/>
      </c>
      <c r="CA18" s="70" t="str">
        <f t="shared" si="10"/>
        <v/>
      </c>
      <c r="CB18" s="70" t="str">
        <f t="shared" si="10"/>
        <v/>
      </c>
      <c r="CC18" s="70" t="str">
        <f t="shared" si="10"/>
        <v/>
      </c>
      <c r="CD18" s="70" t="str">
        <f t="shared" si="10"/>
        <v/>
      </c>
      <c r="CE18" s="70" t="str">
        <f t="shared" si="10"/>
        <v/>
      </c>
      <c r="CF18" s="70" t="str">
        <f t="shared" si="10"/>
        <v/>
      </c>
      <c r="CG18" s="70" t="str">
        <f t="shared" si="10"/>
        <v/>
      </c>
      <c r="CH18" s="70" t="str">
        <f t="shared" si="10"/>
        <v/>
      </c>
      <c r="CI18" s="70" t="str">
        <f t="shared" si="10"/>
        <v/>
      </c>
      <c r="CJ18" s="70" t="str">
        <f t="shared" si="10"/>
        <v/>
      </c>
      <c r="CK18" s="70" t="str">
        <f t="shared" si="10"/>
        <v/>
      </c>
      <c r="CL18" s="70" t="str">
        <f t="shared" si="10"/>
        <v/>
      </c>
      <c r="CM18" s="70" t="str">
        <f t="shared" si="10"/>
        <v/>
      </c>
      <c r="CN18" s="70" t="str">
        <f t="shared" si="10"/>
        <v/>
      </c>
      <c r="CO18" s="70" t="str">
        <f t="shared" si="10"/>
        <v/>
      </c>
      <c r="CP18" s="70" t="str">
        <f t="shared" si="10"/>
        <v/>
      </c>
      <c r="CQ18" s="70" t="str">
        <f t="shared" si="10"/>
        <v/>
      </c>
      <c r="CR18" s="70" t="str">
        <f t="shared" si="10"/>
        <v/>
      </c>
      <c r="CS18" s="70" t="str">
        <f t="shared" si="10"/>
        <v/>
      </c>
      <c r="CT18" s="70" t="str">
        <f t="shared" si="10"/>
        <v/>
      </c>
      <c r="CU18" s="70" t="str">
        <f t="shared" si="10"/>
        <v/>
      </c>
      <c r="CV18" s="70" t="str">
        <f t="shared" si="10"/>
        <v/>
      </c>
      <c r="CW18" s="70" t="str">
        <f t="shared" si="10"/>
        <v/>
      </c>
      <c r="CX18" s="70" t="str">
        <f t="shared" si="10"/>
        <v/>
      </c>
      <c r="CY18" s="70" t="str">
        <f t="shared" si="10"/>
        <v/>
      </c>
      <c r="CZ18" s="70" t="str">
        <f t="shared" si="10"/>
        <v/>
      </c>
      <c r="DA18" s="70" t="str">
        <f t="shared" si="10"/>
        <v/>
      </c>
      <c r="DB18" s="70" t="str">
        <f t="shared" si="10"/>
        <v/>
      </c>
      <c r="DC18" s="70" t="str">
        <f t="shared" si="10"/>
        <v/>
      </c>
      <c r="DD18" s="70" t="str">
        <f t="shared" si="10"/>
        <v/>
      </c>
      <c r="DE18" s="70" t="str">
        <f t="shared" si="10"/>
        <v/>
      </c>
      <c r="DF18" s="70" t="str">
        <f t="shared" si="10"/>
        <v/>
      </c>
      <c r="DG18" s="70" t="str">
        <f t="shared" si="10"/>
        <v/>
      </c>
      <c r="DH18" s="70" t="str">
        <f t="shared" si="10"/>
        <v/>
      </c>
      <c r="DI18" s="70" t="str">
        <f t="shared" si="10"/>
        <v/>
      </c>
      <c r="DJ18" s="29">
        <f>SUM(L18:DI18)</f>
        <v>0</v>
      </c>
      <c r="DK18" s="29"/>
      <c r="DL18" s="29">
        <f>DJ18*B$12</f>
        <v>0</v>
      </c>
      <c r="DM18" s="29"/>
      <c r="DN18" s="30">
        <v>80</v>
      </c>
      <c r="DO18" s="30"/>
      <c r="DP18" s="31">
        <f>DL18*DN18</f>
        <v>0</v>
      </c>
      <c r="DQ18" s="31"/>
    </row>
    <row r="19" spans="1:121" ht="15" customHeight="1">
      <c r="A19" s="63" t="s">
        <v>368</v>
      </c>
      <c r="B19" s="60" t="str">
        <f>CalculatorInput!F10</f>
        <v>Cloud Native</v>
      </c>
      <c r="C19" s="59">
        <f>IF(OR(B19="Cloud Native",B19="NA"),0,1)</f>
        <v>0</v>
      </c>
      <c r="E19" s="177"/>
      <c r="F19" s="179"/>
      <c r="G19" s="24" t="s">
        <v>131</v>
      </c>
      <c r="H19" s="24">
        <v>0.5</v>
      </c>
      <c r="I19" s="28">
        <f t="shared" si="4"/>
        <v>2</v>
      </c>
      <c r="J19" s="24">
        <v>1</v>
      </c>
      <c r="K19" s="77">
        <f>C19</f>
        <v>0</v>
      </c>
      <c r="L19" s="70">
        <f>IF(AND(L$3&gt;=$J19,L$3&lt;=($J19+$I19-1)),$K19,"")</f>
        <v>0</v>
      </c>
      <c r="M19" s="70">
        <f t="shared" si="0"/>
        <v>0</v>
      </c>
      <c r="N19" s="70" t="str">
        <f t="shared" si="0"/>
        <v/>
      </c>
      <c r="O19" s="70" t="str">
        <f t="shared" si="0"/>
        <v/>
      </c>
      <c r="P19" s="70" t="str">
        <f t="shared" si="0"/>
        <v/>
      </c>
      <c r="Q19" s="70" t="str">
        <f t="shared" si="0"/>
        <v/>
      </c>
      <c r="R19" s="70" t="str">
        <f t="shared" si="0"/>
        <v/>
      </c>
      <c r="S19" s="70" t="str">
        <f t="shared" si="0"/>
        <v/>
      </c>
      <c r="T19" s="70" t="str">
        <f t="shared" si="0"/>
        <v/>
      </c>
      <c r="U19" s="70" t="str">
        <f t="shared" si="0"/>
        <v/>
      </c>
      <c r="V19" s="70" t="str">
        <f t="shared" si="0"/>
        <v/>
      </c>
      <c r="W19" s="70" t="str">
        <f t="shared" si="0"/>
        <v/>
      </c>
      <c r="X19" s="70" t="str">
        <f t="shared" si="0"/>
        <v/>
      </c>
      <c r="Y19" s="70" t="str">
        <f t="shared" si="0"/>
        <v/>
      </c>
      <c r="Z19" s="70" t="str">
        <f t="shared" si="0"/>
        <v/>
      </c>
      <c r="AA19" s="70" t="str">
        <f t="shared" si="0"/>
        <v/>
      </c>
      <c r="AB19" s="70" t="str">
        <f t="shared" si="5"/>
        <v/>
      </c>
      <c r="AC19" s="70" t="str">
        <f t="shared" si="5"/>
        <v/>
      </c>
      <c r="AD19" s="70" t="str">
        <f t="shared" si="5"/>
        <v/>
      </c>
      <c r="AE19" s="70" t="str">
        <f t="shared" si="5"/>
        <v/>
      </c>
      <c r="AF19" s="70" t="str">
        <f t="shared" si="5"/>
        <v/>
      </c>
      <c r="AG19" s="70" t="str">
        <f t="shared" si="5"/>
        <v/>
      </c>
      <c r="AH19" s="70" t="str">
        <f t="shared" si="5"/>
        <v/>
      </c>
      <c r="AI19" s="70" t="str">
        <f t="shared" si="5"/>
        <v/>
      </c>
      <c r="AJ19" s="70" t="str">
        <f t="shared" si="5"/>
        <v/>
      </c>
      <c r="AK19" s="70" t="str">
        <f t="shared" si="5"/>
        <v/>
      </c>
      <c r="AL19" s="70" t="str">
        <f t="shared" si="5"/>
        <v/>
      </c>
      <c r="AM19" s="70" t="str">
        <f t="shared" si="5"/>
        <v/>
      </c>
      <c r="AN19" s="70" t="str">
        <f t="shared" si="5"/>
        <v/>
      </c>
      <c r="AO19" s="70" t="str">
        <f t="shared" si="5"/>
        <v/>
      </c>
      <c r="AP19" s="70" t="str">
        <f t="shared" si="5"/>
        <v/>
      </c>
      <c r="AQ19" s="70" t="str">
        <f t="shared" si="5"/>
        <v/>
      </c>
      <c r="AR19" s="70" t="str">
        <f t="shared" si="6"/>
        <v/>
      </c>
      <c r="AS19" s="70" t="str">
        <f t="shared" si="9"/>
        <v/>
      </c>
      <c r="AT19" s="70" t="str">
        <f t="shared" si="9"/>
        <v/>
      </c>
      <c r="AU19" s="70" t="str">
        <f t="shared" si="9"/>
        <v/>
      </c>
      <c r="AV19" s="70" t="str">
        <f t="shared" si="9"/>
        <v/>
      </c>
      <c r="AW19" s="70" t="str">
        <f t="shared" si="9"/>
        <v/>
      </c>
      <c r="AX19" s="70" t="str">
        <f t="shared" si="9"/>
        <v/>
      </c>
      <c r="AY19" s="70" t="str">
        <f t="shared" si="9"/>
        <v/>
      </c>
      <c r="AZ19" s="70" t="str">
        <f t="shared" si="9"/>
        <v/>
      </c>
      <c r="BA19" s="70" t="str">
        <f t="shared" si="9"/>
        <v/>
      </c>
      <c r="BB19" s="70" t="str">
        <f t="shared" si="9"/>
        <v/>
      </c>
      <c r="BC19" s="70" t="str">
        <f t="shared" si="9"/>
        <v/>
      </c>
      <c r="BD19" s="70" t="str">
        <f t="shared" si="9"/>
        <v/>
      </c>
      <c r="BE19" s="70" t="str">
        <f t="shared" si="9"/>
        <v/>
      </c>
      <c r="BF19" s="70" t="str">
        <f t="shared" si="9"/>
        <v/>
      </c>
      <c r="BG19" s="70" t="str">
        <f t="shared" si="9"/>
        <v/>
      </c>
      <c r="BH19" s="70" t="str">
        <f t="shared" si="9"/>
        <v/>
      </c>
      <c r="BI19" s="70" t="str">
        <f t="shared" si="9"/>
        <v/>
      </c>
      <c r="BJ19" s="70" t="str">
        <f t="shared" si="9"/>
        <v/>
      </c>
      <c r="BK19" s="70" t="str">
        <f t="shared" si="9"/>
        <v/>
      </c>
      <c r="BL19" s="70" t="str">
        <f t="shared" si="9"/>
        <v/>
      </c>
      <c r="BM19" s="70" t="str">
        <f t="shared" si="9"/>
        <v/>
      </c>
      <c r="BN19" s="70" t="str">
        <f t="shared" si="9"/>
        <v/>
      </c>
      <c r="BO19" s="70" t="str">
        <f t="shared" si="9"/>
        <v/>
      </c>
      <c r="BP19" s="70" t="str">
        <f t="shared" si="9"/>
        <v/>
      </c>
      <c r="BQ19" s="70" t="str">
        <f t="shared" si="9"/>
        <v/>
      </c>
      <c r="BR19" s="70" t="str">
        <f t="shared" si="9"/>
        <v/>
      </c>
      <c r="BS19" s="70" t="str">
        <f t="shared" si="9"/>
        <v/>
      </c>
      <c r="BT19" s="70" t="str">
        <f t="shared" si="9"/>
        <v/>
      </c>
      <c r="BU19" s="70" t="str">
        <f t="shared" si="9"/>
        <v/>
      </c>
      <c r="BV19" s="70" t="str">
        <f t="shared" si="9"/>
        <v/>
      </c>
      <c r="BW19" s="70" t="str">
        <f t="shared" si="9"/>
        <v/>
      </c>
      <c r="BX19" s="70" t="str">
        <f t="shared" si="10"/>
        <v/>
      </c>
      <c r="BY19" s="70" t="str">
        <f t="shared" si="10"/>
        <v/>
      </c>
      <c r="BZ19" s="70" t="str">
        <f t="shared" si="10"/>
        <v/>
      </c>
      <c r="CA19" s="70" t="str">
        <f t="shared" si="10"/>
        <v/>
      </c>
      <c r="CB19" s="70" t="str">
        <f t="shared" si="10"/>
        <v/>
      </c>
      <c r="CC19" s="70" t="str">
        <f t="shared" si="10"/>
        <v/>
      </c>
      <c r="CD19" s="70" t="str">
        <f t="shared" si="10"/>
        <v/>
      </c>
      <c r="CE19" s="70" t="str">
        <f t="shared" si="10"/>
        <v/>
      </c>
      <c r="CF19" s="70" t="str">
        <f t="shared" si="10"/>
        <v/>
      </c>
      <c r="CG19" s="70" t="str">
        <f t="shared" si="10"/>
        <v/>
      </c>
      <c r="CH19" s="70" t="str">
        <f t="shared" si="10"/>
        <v/>
      </c>
      <c r="CI19" s="70" t="str">
        <f t="shared" si="10"/>
        <v/>
      </c>
      <c r="CJ19" s="70" t="str">
        <f t="shared" si="10"/>
        <v/>
      </c>
      <c r="CK19" s="70" t="str">
        <f t="shared" si="10"/>
        <v/>
      </c>
      <c r="CL19" s="70" t="str">
        <f t="shared" si="10"/>
        <v/>
      </c>
      <c r="CM19" s="70" t="str">
        <f t="shared" si="10"/>
        <v/>
      </c>
      <c r="CN19" s="70" t="str">
        <f t="shared" si="10"/>
        <v/>
      </c>
      <c r="CO19" s="70" t="str">
        <f t="shared" si="10"/>
        <v/>
      </c>
      <c r="CP19" s="70" t="str">
        <f t="shared" si="10"/>
        <v/>
      </c>
      <c r="CQ19" s="70" t="str">
        <f t="shared" si="10"/>
        <v/>
      </c>
      <c r="CR19" s="70" t="str">
        <f t="shared" si="10"/>
        <v/>
      </c>
      <c r="CS19" s="70" t="str">
        <f t="shared" si="10"/>
        <v/>
      </c>
      <c r="CT19" s="70" t="str">
        <f t="shared" si="10"/>
        <v/>
      </c>
      <c r="CU19" s="70" t="str">
        <f t="shared" si="10"/>
        <v/>
      </c>
      <c r="CV19" s="70" t="str">
        <f t="shared" si="10"/>
        <v/>
      </c>
      <c r="CW19" s="70" t="str">
        <f t="shared" si="10"/>
        <v/>
      </c>
      <c r="CX19" s="70" t="str">
        <f t="shared" si="10"/>
        <v/>
      </c>
      <c r="CY19" s="70" t="str">
        <f t="shared" si="10"/>
        <v/>
      </c>
      <c r="CZ19" s="70" t="str">
        <f t="shared" si="10"/>
        <v/>
      </c>
      <c r="DA19" s="70" t="str">
        <f t="shared" si="10"/>
        <v/>
      </c>
      <c r="DB19" s="70" t="str">
        <f t="shared" si="10"/>
        <v/>
      </c>
      <c r="DC19" s="70" t="str">
        <f t="shared" si="10"/>
        <v/>
      </c>
      <c r="DD19" s="70" t="str">
        <f t="shared" si="10"/>
        <v/>
      </c>
      <c r="DE19" s="70" t="str">
        <f t="shared" si="10"/>
        <v/>
      </c>
      <c r="DF19" s="70" t="str">
        <f t="shared" si="10"/>
        <v/>
      </c>
      <c r="DG19" s="70" t="str">
        <f t="shared" si="10"/>
        <v/>
      </c>
      <c r="DH19" s="70" t="str">
        <f t="shared" si="10"/>
        <v/>
      </c>
      <c r="DI19" s="70" t="str">
        <f t="shared" si="10"/>
        <v/>
      </c>
      <c r="DJ19" s="32"/>
      <c r="DK19" s="32">
        <f>SUM(L19:DI19)</f>
        <v>0</v>
      </c>
      <c r="DL19" s="32"/>
      <c r="DM19" s="33">
        <f>DK19*B$12</f>
        <v>0</v>
      </c>
      <c r="DN19" s="34"/>
      <c r="DO19" s="34">
        <v>25</v>
      </c>
      <c r="DP19" s="35"/>
      <c r="DQ19" s="50">
        <f>DM19*DO19</f>
        <v>0</v>
      </c>
    </row>
    <row r="20" spans="1:121" ht="15">
      <c r="A20" s="63" t="s">
        <v>369</v>
      </c>
      <c r="B20" s="60"/>
      <c r="C20" s="59">
        <f>LogicSheet!C5</f>
        <v>1</v>
      </c>
      <c r="E20" s="176" t="s">
        <v>370</v>
      </c>
      <c r="F20" s="178" t="s">
        <v>236</v>
      </c>
      <c r="G20" s="28" t="s">
        <v>130</v>
      </c>
      <c r="H20" s="24">
        <v>0</v>
      </c>
      <c r="I20" s="28">
        <f t="shared" si="4"/>
        <v>0</v>
      </c>
      <c r="J20" s="24">
        <v>1</v>
      </c>
      <c r="K20" s="24">
        <v>1</v>
      </c>
      <c r="L20" s="70" t="str">
        <f t="shared" si="0"/>
        <v/>
      </c>
      <c r="M20" s="70" t="str">
        <f t="shared" si="0"/>
        <v/>
      </c>
      <c r="N20" s="70" t="str">
        <f t="shared" si="0"/>
        <v/>
      </c>
      <c r="O20" s="70" t="str">
        <f t="shared" si="0"/>
        <v/>
      </c>
      <c r="P20" s="70" t="str">
        <f t="shared" si="0"/>
        <v/>
      </c>
      <c r="Q20" s="70" t="str">
        <f t="shared" si="0"/>
        <v/>
      </c>
      <c r="R20" s="70" t="str">
        <f t="shared" si="0"/>
        <v/>
      </c>
      <c r="S20" s="70" t="str">
        <f t="shared" si="0"/>
        <v/>
      </c>
      <c r="T20" s="70" t="str">
        <f t="shared" si="0"/>
        <v/>
      </c>
      <c r="U20" s="70" t="str">
        <f t="shared" si="0"/>
        <v/>
      </c>
      <c r="V20" s="70" t="str">
        <f t="shared" si="0"/>
        <v/>
      </c>
      <c r="W20" s="70" t="str">
        <f t="shared" si="0"/>
        <v/>
      </c>
      <c r="X20" s="70" t="str">
        <f t="shared" si="0"/>
        <v/>
      </c>
      <c r="Y20" s="70" t="str">
        <f t="shared" si="0"/>
        <v/>
      </c>
      <c r="Z20" s="70" t="str">
        <f t="shared" si="0"/>
        <v/>
      </c>
      <c r="AA20" s="70" t="str">
        <f t="shared" si="0"/>
        <v/>
      </c>
      <c r="AB20" s="70" t="str">
        <f t="shared" si="5"/>
        <v/>
      </c>
      <c r="AC20" s="70" t="str">
        <f t="shared" si="5"/>
        <v/>
      </c>
      <c r="AD20" s="70" t="str">
        <f t="shared" si="5"/>
        <v/>
      </c>
      <c r="AE20" s="70" t="str">
        <f t="shared" si="5"/>
        <v/>
      </c>
      <c r="AF20" s="70" t="str">
        <f t="shared" si="5"/>
        <v/>
      </c>
      <c r="AG20" s="70" t="str">
        <f t="shared" si="5"/>
        <v/>
      </c>
      <c r="AH20" s="70" t="str">
        <f t="shared" si="5"/>
        <v/>
      </c>
      <c r="AI20" s="70" t="str">
        <f t="shared" si="5"/>
        <v/>
      </c>
      <c r="AJ20" s="70" t="str">
        <f t="shared" si="5"/>
        <v/>
      </c>
      <c r="AK20" s="70" t="str">
        <f t="shared" si="5"/>
        <v/>
      </c>
      <c r="AL20" s="70" t="str">
        <f t="shared" si="5"/>
        <v/>
      </c>
      <c r="AM20" s="70" t="str">
        <f t="shared" si="5"/>
        <v/>
      </c>
      <c r="AN20" s="70" t="str">
        <f t="shared" si="5"/>
        <v/>
      </c>
      <c r="AO20" s="70" t="str">
        <f t="shared" si="5"/>
        <v/>
      </c>
      <c r="AP20" s="70" t="str">
        <f t="shared" si="5"/>
        <v/>
      </c>
      <c r="AQ20" s="70" t="str">
        <f t="shared" si="5"/>
        <v/>
      </c>
      <c r="AR20" s="70" t="str">
        <f t="shared" si="6"/>
        <v/>
      </c>
      <c r="AS20" s="70" t="str">
        <f t="shared" si="9"/>
        <v/>
      </c>
      <c r="AT20" s="70" t="str">
        <f t="shared" si="9"/>
        <v/>
      </c>
      <c r="AU20" s="70" t="str">
        <f t="shared" si="9"/>
        <v/>
      </c>
      <c r="AV20" s="70" t="str">
        <f t="shared" si="9"/>
        <v/>
      </c>
      <c r="AW20" s="70" t="str">
        <f t="shared" si="9"/>
        <v/>
      </c>
      <c r="AX20" s="70" t="str">
        <f t="shared" si="9"/>
        <v/>
      </c>
      <c r="AY20" s="70" t="str">
        <f t="shared" si="9"/>
        <v/>
      </c>
      <c r="AZ20" s="70" t="str">
        <f t="shared" si="9"/>
        <v/>
      </c>
      <c r="BA20" s="70" t="str">
        <f t="shared" si="9"/>
        <v/>
      </c>
      <c r="BB20" s="70" t="str">
        <f t="shared" si="9"/>
        <v/>
      </c>
      <c r="BC20" s="70" t="str">
        <f t="shared" si="9"/>
        <v/>
      </c>
      <c r="BD20" s="70" t="str">
        <f t="shared" si="9"/>
        <v/>
      </c>
      <c r="BE20" s="70" t="str">
        <f t="shared" si="9"/>
        <v/>
      </c>
      <c r="BF20" s="70" t="str">
        <f t="shared" si="9"/>
        <v/>
      </c>
      <c r="BG20" s="70" t="str">
        <f t="shared" si="9"/>
        <v/>
      </c>
      <c r="BH20" s="70" t="str">
        <f t="shared" si="9"/>
        <v/>
      </c>
      <c r="BI20" s="70" t="str">
        <f t="shared" si="9"/>
        <v/>
      </c>
      <c r="BJ20" s="70" t="str">
        <f t="shared" si="9"/>
        <v/>
      </c>
      <c r="BK20" s="70" t="str">
        <f t="shared" si="9"/>
        <v/>
      </c>
      <c r="BL20" s="70" t="str">
        <f t="shared" si="9"/>
        <v/>
      </c>
      <c r="BM20" s="70" t="str">
        <f t="shared" si="9"/>
        <v/>
      </c>
      <c r="BN20" s="70" t="str">
        <f t="shared" si="9"/>
        <v/>
      </c>
      <c r="BO20" s="70" t="str">
        <f t="shared" si="9"/>
        <v/>
      </c>
      <c r="BP20" s="70" t="str">
        <f t="shared" si="9"/>
        <v/>
      </c>
      <c r="BQ20" s="70" t="str">
        <f t="shared" si="9"/>
        <v/>
      </c>
      <c r="BR20" s="70" t="str">
        <f t="shared" si="9"/>
        <v/>
      </c>
      <c r="BS20" s="70" t="str">
        <f t="shared" si="9"/>
        <v/>
      </c>
      <c r="BT20" s="70" t="str">
        <f t="shared" si="9"/>
        <v/>
      </c>
      <c r="BU20" s="70" t="str">
        <f t="shared" si="9"/>
        <v/>
      </c>
      <c r="BV20" s="70" t="str">
        <f t="shared" si="9"/>
        <v/>
      </c>
      <c r="BW20" s="70" t="str">
        <f t="shared" si="9"/>
        <v/>
      </c>
      <c r="BX20" s="70" t="str">
        <f t="shared" si="10"/>
        <v/>
      </c>
      <c r="BY20" s="70" t="str">
        <f t="shared" si="10"/>
        <v/>
      </c>
      <c r="BZ20" s="70" t="str">
        <f t="shared" si="10"/>
        <v/>
      </c>
      <c r="CA20" s="70" t="str">
        <f t="shared" si="10"/>
        <v/>
      </c>
      <c r="CB20" s="70" t="str">
        <f t="shared" si="10"/>
        <v/>
      </c>
      <c r="CC20" s="70" t="str">
        <f t="shared" si="10"/>
        <v/>
      </c>
      <c r="CD20" s="70" t="str">
        <f t="shared" si="10"/>
        <v/>
      </c>
      <c r="CE20" s="70" t="str">
        <f t="shared" si="10"/>
        <v/>
      </c>
      <c r="CF20" s="70" t="str">
        <f t="shared" si="10"/>
        <v/>
      </c>
      <c r="CG20" s="70" t="str">
        <f t="shared" si="10"/>
        <v/>
      </c>
      <c r="CH20" s="70" t="str">
        <f t="shared" si="10"/>
        <v/>
      </c>
      <c r="CI20" s="70" t="str">
        <f t="shared" si="10"/>
        <v/>
      </c>
      <c r="CJ20" s="70" t="str">
        <f t="shared" si="10"/>
        <v/>
      </c>
      <c r="CK20" s="70" t="str">
        <f t="shared" si="10"/>
        <v/>
      </c>
      <c r="CL20" s="70" t="str">
        <f t="shared" si="10"/>
        <v/>
      </c>
      <c r="CM20" s="70" t="str">
        <f t="shared" si="10"/>
        <v/>
      </c>
      <c r="CN20" s="70" t="str">
        <f t="shared" si="10"/>
        <v/>
      </c>
      <c r="CO20" s="70" t="str">
        <f t="shared" si="10"/>
        <v/>
      </c>
      <c r="CP20" s="70" t="str">
        <f t="shared" si="10"/>
        <v/>
      </c>
      <c r="CQ20" s="70" t="str">
        <f t="shared" si="10"/>
        <v/>
      </c>
      <c r="CR20" s="70" t="str">
        <f t="shared" si="10"/>
        <v/>
      </c>
      <c r="CS20" s="70" t="str">
        <f t="shared" si="10"/>
        <v/>
      </c>
      <c r="CT20" s="70" t="str">
        <f t="shared" si="10"/>
        <v/>
      </c>
      <c r="CU20" s="70" t="str">
        <f t="shared" si="10"/>
        <v/>
      </c>
      <c r="CV20" s="70" t="str">
        <f t="shared" si="10"/>
        <v/>
      </c>
      <c r="CW20" s="70" t="str">
        <f t="shared" si="10"/>
        <v/>
      </c>
      <c r="CX20" s="70" t="str">
        <f t="shared" si="10"/>
        <v/>
      </c>
      <c r="CY20" s="70" t="str">
        <f t="shared" si="10"/>
        <v/>
      </c>
      <c r="CZ20" s="70" t="str">
        <f t="shared" si="10"/>
        <v/>
      </c>
      <c r="DA20" s="70" t="str">
        <f t="shared" si="10"/>
        <v/>
      </c>
      <c r="DB20" s="70" t="str">
        <f t="shared" si="10"/>
        <v/>
      </c>
      <c r="DC20" s="70" t="str">
        <f t="shared" si="10"/>
        <v/>
      </c>
      <c r="DD20" s="70" t="str">
        <f t="shared" si="10"/>
        <v/>
      </c>
      <c r="DE20" s="70" t="str">
        <f t="shared" si="10"/>
        <v/>
      </c>
      <c r="DF20" s="70" t="str">
        <f t="shared" si="10"/>
        <v/>
      </c>
      <c r="DG20" s="70" t="str">
        <f t="shared" si="10"/>
        <v/>
      </c>
      <c r="DH20" s="70" t="str">
        <f t="shared" si="10"/>
        <v/>
      </c>
      <c r="DI20" s="70" t="str">
        <f t="shared" si="10"/>
        <v/>
      </c>
      <c r="DJ20" s="29">
        <f>SUM(L20:DI20)</f>
        <v>0</v>
      </c>
      <c r="DK20" s="29"/>
      <c r="DL20" s="29">
        <f>DJ20*B$12</f>
        <v>0</v>
      </c>
      <c r="DM20" s="29"/>
      <c r="DN20" s="30">
        <v>165</v>
      </c>
      <c r="DO20" s="30"/>
      <c r="DP20" s="31">
        <f>DL20*DN20</f>
        <v>0</v>
      </c>
      <c r="DQ20" s="31"/>
    </row>
    <row r="21" spans="1:121" ht="15" customHeight="1">
      <c r="A21" s="63" t="s">
        <v>242</v>
      </c>
      <c r="B21" s="59" t="str">
        <f>CalculatorInput!O4</f>
        <v>No</v>
      </c>
      <c r="C21" s="59">
        <f>IF(B21="Yes", 1,0)</f>
        <v>0</v>
      </c>
      <c r="E21" s="177"/>
      <c r="F21" s="179"/>
      <c r="G21" s="24" t="s">
        <v>131</v>
      </c>
      <c r="H21" s="24">
        <v>1</v>
      </c>
      <c r="I21" s="28">
        <f t="shared" si="4"/>
        <v>4</v>
      </c>
      <c r="J21" s="24">
        <v>1</v>
      </c>
      <c r="K21" s="77">
        <f>C20</f>
        <v>1</v>
      </c>
      <c r="L21" s="70">
        <f t="shared" ref="L21:AA33" si="11">IF(AND(L$3&gt;=$J21,L$3&lt;=($J21+$I21-1)),$K21,"")</f>
        <v>1</v>
      </c>
      <c r="M21" s="70">
        <f t="shared" si="11"/>
        <v>1</v>
      </c>
      <c r="N21" s="70">
        <f t="shared" si="11"/>
        <v>1</v>
      </c>
      <c r="O21" s="70">
        <f t="shared" si="11"/>
        <v>1</v>
      </c>
      <c r="P21" s="70" t="str">
        <f t="shared" si="11"/>
        <v/>
      </c>
      <c r="Q21" s="70" t="str">
        <f t="shared" si="11"/>
        <v/>
      </c>
      <c r="R21" s="70" t="str">
        <f t="shared" si="11"/>
        <v/>
      </c>
      <c r="S21" s="70" t="str">
        <f t="shared" si="11"/>
        <v/>
      </c>
      <c r="T21" s="70" t="str">
        <f t="shared" si="11"/>
        <v/>
      </c>
      <c r="U21" s="70" t="str">
        <f t="shared" si="11"/>
        <v/>
      </c>
      <c r="V21" s="70" t="str">
        <f t="shared" si="11"/>
        <v/>
      </c>
      <c r="W21" s="70" t="str">
        <f t="shared" si="11"/>
        <v/>
      </c>
      <c r="X21" s="70" t="str">
        <f t="shared" si="11"/>
        <v/>
      </c>
      <c r="Y21" s="70" t="str">
        <f t="shared" si="11"/>
        <v/>
      </c>
      <c r="Z21" s="70" t="str">
        <f t="shared" si="11"/>
        <v/>
      </c>
      <c r="AA21" s="70" t="str">
        <f t="shared" si="11"/>
        <v/>
      </c>
      <c r="AB21" s="70" t="str">
        <f t="shared" si="5"/>
        <v/>
      </c>
      <c r="AC21" s="70" t="str">
        <f t="shared" si="5"/>
        <v/>
      </c>
      <c r="AD21" s="70" t="str">
        <f t="shared" si="5"/>
        <v/>
      </c>
      <c r="AE21" s="70" t="str">
        <f t="shared" si="5"/>
        <v/>
      </c>
      <c r="AF21" s="70" t="str">
        <f t="shared" si="5"/>
        <v/>
      </c>
      <c r="AG21" s="70" t="str">
        <f t="shared" si="5"/>
        <v/>
      </c>
      <c r="AH21" s="70" t="str">
        <f t="shared" si="5"/>
        <v/>
      </c>
      <c r="AI21" s="70" t="str">
        <f t="shared" si="5"/>
        <v/>
      </c>
      <c r="AJ21" s="70" t="str">
        <f t="shared" si="5"/>
        <v/>
      </c>
      <c r="AK21" s="70" t="str">
        <f t="shared" si="5"/>
        <v/>
      </c>
      <c r="AL21" s="70" t="str">
        <f t="shared" si="5"/>
        <v/>
      </c>
      <c r="AM21" s="70" t="str">
        <f t="shared" si="5"/>
        <v/>
      </c>
      <c r="AN21" s="70" t="str">
        <f t="shared" si="5"/>
        <v/>
      </c>
      <c r="AO21" s="70" t="str">
        <f t="shared" si="5"/>
        <v/>
      </c>
      <c r="AP21" s="70" t="str">
        <f t="shared" si="5"/>
        <v/>
      </c>
      <c r="AQ21" s="70" t="str">
        <f t="shared" si="5"/>
        <v/>
      </c>
      <c r="AR21" s="70" t="str">
        <f t="shared" si="6"/>
        <v/>
      </c>
      <c r="AS21" s="70" t="str">
        <f t="shared" si="9"/>
        <v/>
      </c>
      <c r="AT21" s="70" t="str">
        <f t="shared" si="9"/>
        <v/>
      </c>
      <c r="AU21" s="70" t="str">
        <f t="shared" si="9"/>
        <v/>
      </c>
      <c r="AV21" s="70" t="str">
        <f t="shared" si="9"/>
        <v/>
      </c>
      <c r="AW21" s="70" t="str">
        <f t="shared" si="9"/>
        <v/>
      </c>
      <c r="AX21" s="70" t="str">
        <f t="shared" si="9"/>
        <v/>
      </c>
      <c r="AY21" s="70" t="str">
        <f t="shared" si="9"/>
        <v/>
      </c>
      <c r="AZ21" s="70" t="str">
        <f t="shared" si="9"/>
        <v/>
      </c>
      <c r="BA21" s="70" t="str">
        <f t="shared" si="9"/>
        <v/>
      </c>
      <c r="BB21" s="70" t="str">
        <f t="shared" si="9"/>
        <v/>
      </c>
      <c r="BC21" s="70" t="str">
        <f t="shared" si="9"/>
        <v/>
      </c>
      <c r="BD21" s="70" t="str">
        <f t="shared" si="9"/>
        <v/>
      </c>
      <c r="BE21" s="70" t="str">
        <f t="shared" si="9"/>
        <v/>
      </c>
      <c r="BF21" s="70" t="str">
        <f t="shared" si="9"/>
        <v/>
      </c>
      <c r="BG21" s="70" t="str">
        <f t="shared" si="9"/>
        <v/>
      </c>
      <c r="BH21" s="70" t="str">
        <f t="shared" si="9"/>
        <v/>
      </c>
      <c r="BI21" s="70" t="str">
        <f t="shared" si="9"/>
        <v/>
      </c>
      <c r="BJ21" s="70" t="str">
        <f t="shared" si="9"/>
        <v/>
      </c>
      <c r="BK21" s="70" t="str">
        <f t="shared" si="9"/>
        <v/>
      </c>
      <c r="BL21" s="70" t="str">
        <f t="shared" si="9"/>
        <v/>
      </c>
      <c r="BM21" s="70" t="str">
        <f t="shared" si="9"/>
        <v/>
      </c>
      <c r="BN21" s="70" t="str">
        <f t="shared" ref="AS21:BW28" si="12">IF(AND(BN$3&gt;=$J21,BN$3&lt;=($J21+$I21-1)),$K21,"")</f>
        <v/>
      </c>
      <c r="BO21" s="70" t="str">
        <f t="shared" si="12"/>
        <v/>
      </c>
      <c r="BP21" s="70" t="str">
        <f t="shared" si="12"/>
        <v/>
      </c>
      <c r="BQ21" s="70" t="str">
        <f t="shared" si="12"/>
        <v/>
      </c>
      <c r="BR21" s="70" t="str">
        <f t="shared" si="12"/>
        <v/>
      </c>
      <c r="BS21" s="70" t="str">
        <f t="shared" si="12"/>
        <v/>
      </c>
      <c r="BT21" s="70" t="str">
        <f t="shared" si="12"/>
        <v/>
      </c>
      <c r="BU21" s="70" t="str">
        <f t="shared" si="12"/>
        <v/>
      </c>
      <c r="BV21" s="70" t="str">
        <f t="shared" si="12"/>
        <v/>
      </c>
      <c r="BW21" s="70" t="str">
        <f t="shared" si="12"/>
        <v/>
      </c>
      <c r="BX21" s="70" t="str">
        <f t="shared" si="10"/>
        <v/>
      </c>
      <c r="BY21" s="70" t="str">
        <f t="shared" si="10"/>
        <v/>
      </c>
      <c r="BZ21" s="70" t="str">
        <f t="shared" si="10"/>
        <v/>
      </c>
      <c r="CA21" s="70" t="str">
        <f t="shared" si="10"/>
        <v/>
      </c>
      <c r="CB21" s="70" t="str">
        <f t="shared" si="10"/>
        <v/>
      </c>
      <c r="CC21" s="70" t="str">
        <f t="shared" si="10"/>
        <v/>
      </c>
      <c r="CD21" s="70" t="str">
        <f t="shared" si="10"/>
        <v/>
      </c>
      <c r="CE21" s="70" t="str">
        <f t="shared" si="10"/>
        <v/>
      </c>
      <c r="CF21" s="70" t="str">
        <f t="shared" si="10"/>
        <v/>
      </c>
      <c r="CG21" s="70" t="str">
        <f t="shared" si="10"/>
        <v/>
      </c>
      <c r="CH21" s="70" t="str">
        <f t="shared" si="10"/>
        <v/>
      </c>
      <c r="CI21" s="70" t="str">
        <f t="shared" si="10"/>
        <v/>
      </c>
      <c r="CJ21" s="70" t="str">
        <f t="shared" si="10"/>
        <v/>
      </c>
      <c r="CK21" s="70" t="str">
        <f t="shared" si="10"/>
        <v/>
      </c>
      <c r="CL21" s="70" t="str">
        <f t="shared" si="10"/>
        <v/>
      </c>
      <c r="CM21" s="70" t="str">
        <f t="shared" si="10"/>
        <v/>
      </c>
      <c r="CN21" s="70" t="str">
        <f t="shared" si="10"/>
        <v/>
      </c>
      <c r="CO21" s="70" t="str">
        <f t="shared" si="10"/>
        <v/>
      </c>
      <c r="CP21" s="70" t="str">
        <f t="shared" si="10"/>
        <v/>
      </c>
      <c r="CQ21" s="70" t="str">
        <f t="shared" si="10"/>
        <v/>
      </c>
      <c r="CR21" s="70" t="str">
        <f t="shared" si="10"/>
        <v/>
      </c>
      <c r="CS21" s="70" t="str">
        <f t="shared" si="10"/>
        <v/>
      </c>
      <c r="CT21" s="70" t="str">
        <f t="shared" si="10"/>
        <v/>
      </c>
      <c r="CU21" s="70" t="str">
        <f t="shared" si="10"/>
        <v/>
      </c>
      <c r="CV21" s="70" t="str">
        <f t="shared" si="10"/>
        <v/>
      </c>
      <c r="CW21" s="70" t="str">
        <f t="shared" si="10"/>
        <v/>
      </c>
      <c r="CX21" s="70" t="str">
        <f t="shared" si="10"/>
        <v/>
      </c>
      <c r="CY21" s="70" t="str">
        <f t="shared" si="10"/>
        <v/>
      </c>
      <c r="CZ21" s="70" t="str">
        <f t="shared" si="10"/>
        <v/>
      </c>
      <c r="DA21" s="70" t="str">
        <f t="shared" si="10"/>
        <v/>
      </c>
      <c r="DB21" s="70" t="str">
        <f t="shared" si="10"/>
        <v/>
      </c>
      <c r="DC21" s="70" t="str">
        <f t="shared" si="10"/>
        <v/>
      </c>
      <c r="DD21" s="70" t="str">
        <f t="shared" si="10"/>
        <v/>
      </c>
      <c r="DE21" s="70" t="str">
        <f t="shared" si="10"/>
        <v/>
      </c>
      <c r="DF21" s="70" t="str">
        <f t="shared" si="10"/>
        <v/>
      </c>
      <c r="DG21" s="70" t="str">
        <f t="shared" si="10"/>
        <v/>
      </c>
      <c r="DH21" s="70" t="str">
        <f t="shared" si="10"/>
        <v/>
      </c>
      <c r="DI21" s="70" t="str">
        <f t="shared" si="10"/>
        <v/>
      </c>
      <c r="DJ21" s="32"/>
      <c r="DK21" s="32">
        <f>SUM(L21:DI21)</f>
        <v>4</v>
      </c>
      <c r="DL21" s="32"/>
      <c r="DM21" s="33">
        <f>DK21*B$12</f>
        <v>160</v>
      </c>
      <c r="DN21" s="34"/>
      <c r="DO21" s="34">
        <v>57</v>
      </c>
      <c r="DP21" s="35"/>
      <c r="DQ21" s="50">
        <f>DM21*DO21</f>
        <v>9120</v>
      </c>
    </row>
    <row r="22" spans="1:121" ht="15">
      <c r="A22" s="63" t="s">
        <v>243</v>
      </c>
      <c r="B22" s="59" t="str">
        <f>CalculatorInput!F9</f>
        <v>No</v>
      </c>
      <c r="C22" s="59">
        <f>IF(B22="Yes", 1,0)</f>
        <v>0</v>
      </c>
      <c r="E22" s="176" t="s">
        <v>371</v>
      </c>
      <c r="F22" s="178" t="s">
        <v>236</v>
      </c>
      <c r="G22" s="28" t="s">
        <v>130</v>
      </c>
      <c r="H22" s="24">
        <v>0</v>
      </c>
      <c r="I22" s="28">
        <f t="shared" si="4"/>
        <v>0</v>
      </c>
      <c r="J22" s="24">
        <v>1</v>
      </c>
      <c r="K22" s="24">
        <v>1</v>
      </c>
      <c r="L22" s="70" t="str">
        <f t="shared" si="11"/>
        <v/>
      </c>
      <c r="M22" s="70" t="str">
        <f t="shared" si="11"/>
        <v/>
      </c>
      <c r="N22" s="70" t="str">
        <f t="shared" si="11"/>
        <v/>
      </c>
      <c r="O22" s="70" t="str">
        <f t="shared" si="11"/>
        <v/>
      </c>
      <c r="P22" s="70" t="str">
        <f t="shared" si="11"/>
        <v/>
      </c>
      <c r="Q22" s="70" t="str">
        <f t="shared" si="11"/>
        <v/>
      </c>
      <c r="R22" s="70" t="str">
        <f t="shared" si="11"/>
        <v/>
      </c>
      <c r="S22" s="70" t="str">
        <f t="shared" si="11"/>
        <v/>
      </c>
      <c r="T22" s="70" t="str">
        <f t="shared" si="11"/>
        <v/>
      </c>
      <c r="U22" s="70" t="str">
        <f t="shared" si="11"/>
        <v/>
      </c>
      <c r="V22" s="70" t="str">
        <f t="shared" si="11"/>
        <v/>
      </c>
      <c r="W22" s="70" t="str">
        <f t="shared" si="11"/>
        <v/>
      </c>
      <c r="X22" s="70" t="str">
        <f t="shared" si="11"/>
        <v/>
      </c>
      <c r="Y22" s="70" t="str">
        <f t="shared" si="11"/>
        <v/>
      </c>
      <c r="Z22" s="70" t="str">
        <f t="shared" si="11"/>
        <v/>
      </c>
      <c r="AA22" s="70" t="str">
        <f t="shared" si="11"/>
        <v/>
      </c>
      <c r="AB22" s="70" t="str">
        <f t="shared" si="5"/>
        <v/>
      </c>
      <c r="AC22" s="70" t="str">
        <f t="shared" si="5"/>
        <v/>
      </c>
      <c r="AD22" s="70" t="str">
        <f t="shared" si="5"/>
        <v/>
      </c>
      <c r="AE22" s="70" t="str">
        <f t="shared" si="5"/>
        <v/>
      </c>
      <c r="AF22" s="70" t="str">
        <f t="shared" si="5"/>
        <v/>
      </c>
      <c r="AG22" s="70" t="str">
        <f t="shared" si="5"/>
        <v/>
      </c>
      <c r="AH22" s="70" t="str">
        <f t="shared" si="5"/>
        <v/>
      </c>
      <c r="AI22" s="70" t="str">
        <f t="shared" si="5"/>
        <v/>
      </c>
      <c r="AJ22" s="70" t="str">
        <f t="shared" si="5"/>
        <v/>
      </c>
      <c r="AK22" s="70" t="str">
        <f t="shared" si="5"/>
        <v/>
      </c>
      <c r="AL22" s="70" t="str">
        <f t="shared" si="5"/>
        <v/>
      </c>
      <c r="AM22" s="70" t="str">
        <f t="shared" si="5"/>
        <v/>
      </c>
      <c r="AN22" s="70" t="str">
        <f t="shared" si="5"/>
        <v/>
      </c>
      <c r="AO22" s="70" t="str">
        <f t="shared" si="5"/>
        <v/>
      </c>
      <c r="AP22" s="70" t="str">
        <f t="shared" si="5"/>
        <v/>
      </c>
      <c r="AQ22" s="70" t="str">
        <f t="shared" si="5"/>
        <v/>
      </c>
      <c r="AR22" s="70" t="str">
        <f t="shared" si="6"/>
        <v/>
      </c>
      <c r="AS22" s="70" t="str">
        <f t="shared" si="12"/>
        <v/>
      </c>
      <c r="AT22" s="70" t="str">
        <f t="shared" si="12"/>
        <v/>
      </c>
      <c r="AU22" s="70" t="str">
        <f t="shared" si="12"/>
        <v/>
      </c>
      <c r="AV22" s="70" t="str">
        <f t="shared" si="12"/>
        <v/>
      </c>
      <c r="AW22" s="70" t="str">
        <f t="shared" si="12"/>
        <v/>
      </c>
      <c r="AX22" s="70" t="str">
        <f t="shared" si="12"/>
        <v/>
      </c>
      <c r="AY22" s="70" t="str">
        <f t="shared" si="12"/>
        <v/>
      </c>
      <c r="AZ22" s="70" t="str">
        <f t="shared" si="12"/>
        <v/>
      </c>
      <c r="BA22" s="70" t="str">
        <f t="shared" si="12"/>
        <v/>
      </c>
      <c r="BB22" s="70" t="str">
        <f t="shared" si="12"/>
        <v/>
      </c>
      <c r="BC22" s="70" t="str">
        <f t="shared" si="12"/>
        <v/>
      </c>
      <c r="BD22" s="70" t="str">
        <f t="shared" si="12"/>
        <v/>
      </c>
      <c r="BE22" s="70" t="str">
        <f t="shared" si="12"/>
        <v/>
      </c>
      <c r="BF22" s="70" t="str">
        <f t="shared" si="12"/>
        <v/>
      </c>
      <c r="BG22" s="70" t="str">
        <f t="shared" si="12"/>
        <v/>
      </c>
      <c r="BH22" s="70" t="str">
        <f t="shared" si="12"/>
        <v/>
      </c>
      <c r="BI22" s="70" t="str">
        <f t="shared" si="12"/>
        <v/>
      </c>
      <c r="BJ22" s="70" t="str">
        <f t="shared" si="12"/>
        <v/>
      </c>
      <c r="BK22" s="70" t="str">
        <f t="shared" si="12"/>
        <v/>
      </c>
      <c r="BL22" s="70" t="str">
        <f t="shared" si="12"/>
        <v/>
      </c>
      <c r="BM22" s="70" t="str">
        <f t="shared" si="12"/>
        <v/>
      </c>
      <c r="BN22" s="70" t="str">
        <f t="shared" si="12"/>
        <v/>
      </c>
      <c r="BO22" s="70" t="str">
        <f t="shared" si="12"/>
        <v/>
      </c>
      <c r="BP22" s="70" t="str">
        <f t="shared" si="12"/>
        <v/>
      </c>
      <c r="BQ22" s="70" t="str">
        <f t="shared" si="12"/>
        <v/>
      </c>
      <c r="BR22" s="70" t="str">
        <f t="shared" si="12"/>
        <v/>
      </c>
      <c r="BS22" s="70" t="str">
        <f t="shared" si="12"/>
        <v/>
      </c>
      <c r="BT22" s="70" t="str">
        <f t="shared" si="12"/>
        <v/>
      </c>
      <c r="BU22" s="70" t="str">
        <f t="shared" si="12"/>
        <v/>
      </c>
      <c r="BV22" s="70" t="str">
        <f t="shared" si="12"/>
        <v/>
      </c>
      <c r="BW22" s="70" t="str">
        <f t="shared" si="12"/>
        <v/>
      </c>
      <c r="BX22" s="70" t="str">
        <f t="shared" si="10"/>
        <v/>
      </c>
      <c r="BY22" s="70" t="str">
        <f t="shared" si="10"/>
        <v/>
      </c>
      <c r="BZ22" s="70" t="str">
        <f t="shared" si="10"/>
        <v/>
      </c>
      <c r="CA22" s="70" t="str">
        <f t="shared" si="10"/>
        <v/>
      </c>
      <c r="CB22" s="70" t="str">
        <f t="shared" si="10"/>
        <v/>
      </c>
      <c r="CC22" s="70" t="str">
        <f t="shared" si="10"/>
        <v/>
      </c>
      <c r="CD22" s="70" t="str">
        <f t="shared" si="10"/>
        <v/>
      </c>
      <c r="CE22" s="70" t="str">
        <f t="shared" si="10"/>
        <v/>
      </c>
      <c r="CF22" s="70" t="str">
        <f t="shared" si="10"/>
        <v/>
      </c>
      <c r="CG22" s="70" t="str">
        <f t="shared" si="10"/>
        <v/>
      </c>
      <c r="CH22" s="70" t="str">
        <f t="shared" si="10"/>
        <v/>
      </c>
      <c r="CI22" s="70" t="str">
        <f t="shared" si="10"/>
        <v/>
      </c>
      <c r="CJ22" s="70" t="str">
        <f t="shared" si="10"/>
        <v/>
      </c>
      <c r="CK22" s="70" t="str">
        <f t="shared" si="10"/>
        <v/>
      </c>
      <c r="CL22" s="70" t="str">
        <f t="shared" si="10"/>
        <v/>
      </c>
      <c r="CM22" s="70" t="str">
        <f t="shared" si="10"/>
        <v/>
      </c>
      <c r="CN22" s="70" t="str">
        <f t="shared" si="10"/>
        <v/>
      </c>
      <c r="CO22" s="70" t="str">
        <f t="shared" si="10"/>
        <v/>
      </c>
      <c r="CP22" s="70" t="str">
        <f t="shared" si="10"/>
        <v/>
      </c>
      <c r="CQ22" s="70" t="str">
        <f t="shared" si="10"/>
        <v/>
      </c>
      <c r="CR22" s="70" t="str">
        <f t="shared" si="10"/>
        <v/>
      </c>
      <c r="CS22" s="70" t="str">
        <f t="shared" si="10"/>
        <v/>
      </c>
      <c r="CT22" s="70" t="str">
        <f t="shared" si="10"/>
        <v/>
      </c>
      <c r="CU22" s="70" t="str">
        <f t="shared" si="10"/>
        <v/>
      </c>
      <c r="CV22" s="70" t="str">
        <f t="shared" si="10"/>
        <v/>
      </c>
      <c r="CW22" s="70" t="str">
        <f t="shared" si="10"/>
        <v/>
      </c>
      <c r="CX22" s="70" t="str">
        <f t="shared" si="10"/>
        <v/>
      </c>
      <c r="CY22" s="70" t="str">
        <f t="shared" si="10"/>
        <v/>
      </c>
      <c r="CZ22" s="70" t="str">
        <f t="shared" si="10"/>
        <v/>
      </c>
      <c r="DA22" s="70" t="str">
        <f t="shared" si="10"/>
        <v/>
      </c>
      <c r="DB22" s="70" t="str">
        <f t="shared" si="10"/>
        <v/>
      </c>
      <c r="DC22" s="70" t="str">
        <f t="shared" si="10"/>
        <v/>
      </c>
      <c r="DD22" s="70" t="str">
        <f t="shared" si="10"/>
        <v/>
      </c>
      <c r="DE22" s="70" t="str">
        <f t="shared" si="10"/>
        <v/>
      </c>
      <c r="DF22" s="70" t="str">
        <f t="shared" si="10"/>
        <v/>
      </c>
      <c r="DG22" s="70" t="str">
        <f t="shared" si="10"/>
        <v/>
      </c>
      <c r="DH22" s="70" t="str">
        <f t="shared" si="10"/>
        <v/>
      </c>
      <c r="DI22" s="70" t="str">
        <f t="shared" si="10"/>
        <v/>
      </c>
      <c r="DJ22" s="29">
        <f>SUM(L22:DI22)</f>
        <v>0</v>
      </c>
      <c r="DK22" s="29"/>
      <c r="DL22" s="29">
        <f>DJ22*B$12</f>
        <v>0</v>
      </c>
      <c r="DM22" s="29"/>
      <c r="DN22" s="30">
        <v>80</v>
      </c>
      <c r="DO22" s="30"/>
      <c r="DP22" s="31">
        <f>DL22*DN22</f>
        <v>0</v>
      </c>
      <c r="DQ22" s="31"/>
    </row>
    <row r="23" spans="1:121" ht="15" customHeight="1">
      <c r="A23" s="63" t="s">
        <v>372</v>
      </c>
      <c r="B23" s="59" t="str">
        <f>CalculatorInput!F13</f>
        <v>No</v>
      </c>
      <c r="C23" s="59">
        <f>IF(B23="Yes", 1,0)</f>
        <v>0</v>
      </c>
      <c r="E23" s="177"/>
      <c r="F23" s="179"/>
      <c r="G23" s="24" t="s">
        <v>131</v>
      </c>
      <c r="H23" s="24">
        <v>0</v>
      </c>
      <c r="I23" s="28">
        <f t="shared" si="4"/>
        <v>0</v>
      </c>
      <c r="J23" s="24">
        <v>1</v>
      </c>
      <c r="K23" s="24">
        <v>1</v>
      </c>
      <c r="L23" s="70" t="str">
        <f t="shared" si="11"/>
        <v/>
      </c>
      <c r="M23" s="70" t="str">
        <f t="shared" si="11"/>
        <v/>
      </c>
      <c r="N23" s="70" t="str">
        <f t="shared" si="11"/>
        <v/>
      </c>
      <c r="O23" s="70" t="str">
        <f t="shared" si="11"/>
        <v/>
      </c>
      <c r="P23" s="70" t="str">
        <f t="shared" si="11"/>
        <v/>
      </c>
      <c r="Q23" s="70" t="str">
        <f t="shared" si="11"/>
        <v/>
      </c>
      <c r="R23" s="70" t="str">
        <f t="shared" si="11"/>
        <v/>
      </c>
      <c r="S23" s="70" t="str">
        <f t="shared" si="11"/>
        <v/>
      </c>
      <c r="T23" s="70" t="str">
        <f t="shared" si="11"/>
        <v/>
      </c>
      <c r="U23" s="70" t="str">
        <f t="shared" si="11"/>
        <v/>
      </c>
      <c r="V23" s="70" t="str">
        <f t="shared" si="11"/>
        <v/>
      </c>
      <c r="W23" s="70" t="str">
        <f t="shared" si="11"/>
        <v/>
      </c>
      <c r="X23" s="70" t="str">
        <f t="shared" si="11"/>
        <v/>
      </c>
      <c r="Y23" s="70" t="str">
        <f t="shared" si="11"/>
        <v/>
      </c>
      <c r="Z23" s="70" t="str">
        <f t="shared" si="11"/>
        <v/>
      </c>
      <c r="AA23" s="70" t="str">
        <f t="shared" si="11"/>
        <v/>
      </c>
      <c r="AB23" s="70" t="str">
        <f t="shared" si="5"/>
        <v/>
      </c>
      <c r="AC23" s="70" t="str">
        <f t="shared" si="5"/>
        <v/>
      </c>
      <c r="AD23" s="70" t="str">
        <f t="shared" si="5"/>
        <v/>
      </c>
      <c r="AE23" s="70" t="str">
        <f t="shared" si="5"/>
        <v/>
      </c>
      <c r="AF23" s="70" t="str">
        <f t="shared" si="5"/>
        <v/>
      </c>
      <c r="AG23" s="70" t="str">
        <f t="shared" si="5"/>
        <v/>
      </c>
      <c r="AH23" s="70" t="str">
        <f t="shared" si="5"/>
        <v/>
      </c>
      <c r="AI23" s="70" t="str">
        <f t="shared" si="5"/>
        <v/>
      </c>
      <c r="AJ23" s="70" t="str">
        <f t="shared" si="5"/>
        <v/>
      </c>
      <c r="AK23" s="70" t="str">
        <f t="shared" si="5"/>
        <v/>
      </c>
      <c r="AL23" s="70" t="str">
        <f t="shared" si="5"/>
        <v/>
      </c>
      <c r="AM23" s="70" t="str">
        <f t="shared" si="5"/>
        <v/>
      </c>
      <c r="AN23" s="70" t="str">
        <f t="shared" si="5"/>
        <v/>
      </c>
      <c r="AO23" s="70" t="str">
        <f t="shared" si="5"/>
        <v/>
      </c>
      <c r="AP23" s="70" t="str">
        <f t="shared" si="5"/>
        <v/>
      </c>
      <c r="AQ23" s="70" t="str">
        <f t="shared" si="5"/>
        <v/>
      </c>
      <c r="AR23" s="70" t="str">
        <f t="shared" si="6"/>
        <v/>
      </c>
      <c r="AS23" s="70" t="str">
        <f t="shared" si="12"/>
        <v/>
      </c>
      <c r="AT23" s="70" t="str">
        <f t="shared" si="12"/>
        <v/>
      </c>
      <c r="AU23" s="70" t="str">
        <f t="shared" si="12"/>
        <v/>
      </c>
      <c r="AV23" s="70" t="str">
        <f t="shared" si="12"/>
        <v/>
      </c>
      <c r="AW23" s="70" t="str">
        <f t="shared" si="12"/>
        <v/>
      </c>
      <c r="AX23" s="70" t="str">
        <f t="shared" si="12"/>
        <v/>
      </c>
      <c r="AY23" s="70" t="str">
        <f t="shared" si="12"/>
        <v/>
      </c>
      <c r="AZ23" s="70" t="str">
        <f t="shared" si="12"/>
        <v/>
      </c>
      <c r="BA23" s="70" t="str">
        <f t="shared" si="12"/>
        <v/>
      </c>
      <c r="BB23" s="70" t="str">
        <f t="shared" si="12"/>
        <v/>
      </c>
      <c r="BC23" s="70" t="str">
        <f t="shared" si="12"/>
        <v/>
      </c>
      <c r="BD23" s="70" t="str">
        <f t="shared" si="12"/>
        <v/>
      </c>
      <c r="BE23" s="70" t="str">
        <f t="shared" si="12"/>
        <v/>
      </c>
      <c r="BF23" s="70" t="str">
        <f t="shared" si="12"/>
        <v/>
      </c>
      <c r="BG23" s="70" t="str">
        <f t="shared" si="12"/>
        <v/>
      </c>
      <c r="BH23" s="70" t="str">
        <f t="shared" si="12"/>
        <v/>
      </c>
      <c r="BI23" s="70" t="str">
        <f t="shared" si="12"/>
        <v/>
      </c>
      <c r="BJ23" s="70" t="str">
        <f t="shared" si="12"/>
        <v/>
      </c>
      <c r="BK23" s="70" t="str">
        <f t="shared" si="12"/>
        <v/>
      </c>
      <c r="BL23" s="70" t="str">
        <f t="shared" si="12"/>
        <v/>
      </c>
      <c r="BM23" s="70" t="str">
        <f t="shared" si="12"/>
        <v/>
      </c>
      <c r="BN23" s="70" t="str">
        <f t="shared" si="12"/>
        <v/>
      </c>
      <c r="BO23" s="70" t="str">
        <f t="shared" si="12"/>
        <v/>
      </c>
      <c r="BP23" s="70" t="str">
        <f t="shared" si="12"/>
        <v/>
      </c>
      <c r="BQ23" s="70" t="str">
        <f t="shared" si="12"/>
        <v/>
      </c>
      <c r="BR23" s="70" t="str">
        <f t="shared" si="12"/>
        <v/>
      </c>
      <c r="BS23" s="70" t="str">
        <f t="shared" si="12"/>
        <v/>
      </c>
      <c r="BT23" s="70" t="str">
        <f t="shared" si="12"/>
        <v/>
      </c>
      <c r="BU23" s="70" t="str">
        <f t="shared" si="12"/>
        <v/>
      </c>
      <c r="BV23" s="70" t="str">
        <f t="shared" si="12"/>
        <v/>
      </c>
      <c r="BW23" s="70" t="str">
        <f t="shared" si="12"/>
        <v/>
      </c>
      <c r="BX23" s="70" t="str">
        <f t="shared" si="10"/>
        <v/>
      </c>
      <c r="BY23" s="70" t="str">
        <f t="shared" si="10"/>
        <v/>
      </c>
      <c r="BZ23" s="70" t="str">
        <f t="shared" si="10"/>
        <v/>
      </c>
      <c r="CA23" s="70" t="str">
        <f t="shared" si="10"/>
        <v/>
      </c>
      <c r="CB23" s="70" t="str">
        <f t="shared" si="10"/>
        <v/>
      </c>
      <c r="CC23" s="70" t="str">
        <f t="shared" si="10"/>
        <v/>
      </c>
      <c r="CD23" s="70" t="str">
        <f t="shared" si="10"/>
        <v/>
      </c>
      <c r="CE23" s="70" t="str">
        <f t="shared" si="10"/>
        <v/>
      </c>
      <c r="CF23" s="70" t="str">
        <f t="shared" si="10"/>
        <v/>
      </c>
      <c r="CG23" s="70" t="str">
        <f t="shared" si="10"/>
        <v/>
      </c>
      <c r="CH23" s="70" t="str">
        <f t="shared" si="10"/>
        <v/>
      </c>
      <c r="CI23" s="70" t="str">
        <f t="shared" si="10"/>
        <v/>
      </c>
      <c r="CJ23" s="70" t="str">
        <f t="shared" si="10"/>
        <v/>
      </c>
      <c r="CK23" s="70" t="str">
        <f t="shared" si="10"/>
        <v/>
      </c>
      <c r="CL23" s="70" t="str">
        <f t="shared" si="10"/>
        <v/>
      </c>
      <c r="CM23" s="70" t="str">
        <f t="shared" si="10"/>
        <v/>
      </c>
      <c r="CN23" s="70" t="str">
        <f t="shared" ref="BX23:DI31" si="13">IF(AND(CN$3&gt;=$J23,CN$3&lt;=($J23+$I23-1)),$K23,"")</f>
        <v/>
      </c>
      <c r="CO23" s="70" t="str">
        <f t="shared" si="13"/>
        <v/>
      </c>
      <c r="CP23" s="70" t="str">
        <f t="shared" si="13"/>
        <v/>
      </c>
      <c r="CQ23" s="70" t="str">
        <f t="shared" si="13"/>
        <v/>
      </c>
      <c r="CR23" s="70" t="str">
        <f t="shared" si="13"/>
        <v/>
      </c>
      <c r="CS23" s="70" t="str">
        <f t="shared" si="13"/>
        <v/>
      </c>
      <c r="CT23" s="70" t="str">
        <f t="shared" si="13"/>
        <v/>
      </c>
      <c r="CU23" s="70" t="str">
        <f t="shared" si="13"/>
        <v/>
      </c>
      <c r="CV23" s="70" t="str">
        <f t="shared" si="13"/>
        <v/>
      </c>
      <c r="CW23" s="70" t="str">
        <f t="shared" si="13"/>
        <v/>
      </c>
      <c r="CX23" s="70" t="str">
        <f t="shared" si="13"/>
        <v/>
      </c>
      <c r="CY23" s="70" t="str">
        <f t="shared" si="13"/>
        <v/>
      </c>
      <c r="CZ23" s="70" t="str">
        <f t="shared" si="13"/>
        <v/>
      </c>
      <c r="DA23" s="70" t="str">
        <f t="shared" si="13"/>
        <v/>
      </c>
      <c r="DB23" s="70" t="str">
        <f t="shared" si="13"/>
        <v/>
      </c>
      <c r="DC23" s="70" t="str">
        <f t="shared" si="13"/>
        <v/>
      </c>
      <c r="DD23" s="70" t="str">
        <f t="shared" si="13"/>
        <v/>
      </c>
      <c r="DE23" s="70" t="str">
        <f t="shared" si="13"/>
        <v/>
      </c>
      <c r="DF23" s="70" t="str">
        <f t="shared" si="13"/>
        <v/>
      </c>
      <c r="DG23" s="70" t="str">
        <f t="shared" si="13"/>
        <v/>
      </c>
      <c r="DH23" s="70" t="str">
        <f t="shared" si="13"/>
        <v/>
      </c>
      <c r="DI23" s="70" t="str">
        <f t="shared" si="13"/>
        <v/>
      </c>
      <c r="DJ23" s="32"/>
      <c r="DK23" s="32">
        <f>SUM(L23:DI23)</f>
        <v>0</v>
      </c>
      <c r="DL23" s="32"/>
      <c r="DM23" s="33">
        <f>DK23*B$12</f>
        <v>0</v>
      </c>
      <c r="DN23" s="34"/>
      <c r="DO23" s="34">
        <v>25</v>
      </c>
      <c r="DP23" s="35"/>
      <c r="DQ23" s="50">
        <f>DM23*DO23</f>
        <v>0</v>
      </c>
    </row>
    <row r="24" spans="1:121" ht="15">
      <c r="A24" s="63" t="s">
        <v>464</v>
      </c>
      <c r="B24" s="59" t="str">
        <f>CalculatorInput!F11</f>
        <v>No</v>
      </c>
      <c r="C24" s="59">
        <f>IF(B24="Yes", 1,0)</f>
        <v>0</v>
      </c>
      <c r="E24" s="195" t="s">
        <v>383</v>
      </c>
      <c r="F24" s="178" t="s">
        <v>236</v>
      </c>
      <c r="G24" s="28" t="s">
        <v>130</v>
      </c>
      <c r="H24" s="24">
        <v>0</v>
      </c>
      <c r="I24" s="28">
        <f t="shared" si="4"/>
        <v>0</v>
      </c>
      <c r="J24" s="24">
        <v>1</v>
      </c>
      <c r="K24" s="24">
        <v>1</v>
      </c>
      <c r="L24" s="70" t="str">
        <f t="shared" si="11"/>
        <v/>
      </c>
      <c r="M24" s="70" t="str">
        <f t="shared" si="11"/>
        <v/>
      </c>
      <c r="N24" s="70" t="str">
        <f t="shared" si="11"/>
        <v/>
      </c>
      <c r="O24" s="70" t="str">
        <f t="shared" si="11"/>
        <v/>
      </c>
      <c r="P24" s="70" t="str">
        <f t="shared" si="11"/>
        <v/>
      </c>
      <c r="Q24" s="70" t="str">
        <f t="shared" si="11"/>
        <v/>
      </c>
      <c r="R24" s="70" t="str">
        <f t="shared" si="11"/>
        <v/>
      </c>
      <c r="S24" s="70" t="str">
        <f t="shared" si="11"/>
        <v/>
      </c>
      <c r="T24" s="70" t="str">
        <f t="shared" si="11"/>
        <v/>
      </c>
      <c r="U24" s="70" t="str">
        <f t="shared" si="11"/>
        <v/>
      </c>
      <c r="V24" s="70" t="str">
        <f t="shared" si="11"/>
        <v/>
      </c>
      <c r="W24" s="70" t="str">
        <f t="shared" si="11"/>
        <v/>
      </c>
      <c r="X24" s="70" t="str">
        <f t="shared" si="11"/>
        <v/>
      </c>
      <c r="Y24" s="70" t="str">
        <f t="shared" si="11"/>
        <v/>
      </c>
      <c r="Z24" s="70" t="str">
        <f t="shared" si="11"/>
        <v/>
      </c>
      <c r="AA24" s="70" t="str">
        <f t="shared" si="11"/>
        <v/>
      </c>
      <c r="AB24" s="70" t="str">
        <f t="shared" si="5"/>
        <v/>
      </c>
      <c r="AC24" s="70" t="str">
        <f t="shared" si="5"/>
        <v/>
      </c>
      <c r="AD24" s="70" t="str">
        <f t="shared" si="5"/>
        <v/>
      </c>
      <c r="AE24" s="70" t="str">
        <f t="shared" si="5"/>
        <v/>
      </c>
      <c r="AF24" s="70" t="str">
        <f t="shared" si="5"/>
        <v/>
      </c>
      <c r="AG24" s="70" t="str">
        <f t="shared" si="5"/>
        <v/>
      </c>
      <c r="AH24" s="70" t="str">
        <f t="shared" si="5"/>
        <v/>
      </c>
      <c r="AI24" s="70" t="str">
        <f t="shared" si="5"/>
        <v/>
      </c>
      <c r="AJ24" s="70" t="str">
        <f t="shared" si="5"/>
        <v/>
      </c>
      <c r="AK24" s="70" t="str">
        <f t="shared" si="5"/>
        <v/>
      </c>
      <c r="AL24" s="70" t="str">
        <f t="shared" si="5"/>
        <v/>
      </c>
      <c r="AM24" s="70" t="str">
        <f t="shared" si="5"/>
        <v/>
      </c>
      <c r="AN24" s="70" t="str">
        <f t="shared" si="5"/>
        <v/>
      </c>
      <c r="AO24" s="70" t="str">
        <f t="shared" si="5"/>
        <v/>
      </c>
      <c r="AP24" s="70" t="str">
        <f t="shared" si="5"/>
        <v/>
      </c>
      <c r="AQ24" s="70" t="str">
        <f t="shared" si="5"/>
        <v/>
      </c>
      <c r="AR24" s="70" t="str">
        <f t="shared" si="6"/>
        <v/>
      </c>
      <c r="AS24" s="70" t="str">
        <f t="shared" si="12"/>
        <v/>
      </c>
      <c r="AT24" s="70" t="str">
        <f t="shared" si="12"/>
        <v/>
      </c>
      <c r="AU24" s="70" t="str">
        <f t="shared" si="12"/>
        <v/>
      </c>
      <c r="AV24" s="70" t="str">
        <f t="shared" si="12"/>
        <v/>
      </c>
      <c r="AW24" s="70" t="str">
        <f t="shared" si="12"/>
        <v/>
      </c>
      <c r="AX24" s="70" t="str">
        <f t="shared" si="12"/>
        <v/>
      </c>
      <c r="AY24" s="70" t="str">
        <f t="shared" si="12"/>
        <v/>
      </c>
      <c r="AZ24" s="70" t="str">
        <f t="shared" si="12"/>
        <v/>
      </c>
      <c r="BA24" s="70" t="str">
        <f t="shared" si="12"/>
        <v/>
      </c>
      <c r="BB24" s="70" t="str">
        <f t="shared" si="12"/>
        <v/>
      </c>
      <c r="BC24" s="70" t="str">
        <f t="shared" si="12"/>
        <v/>
      </c>
      <c r="BD24" s="70" t="str">
        <f t="shared" si="12"/>
        <v/>
      </c>
      <c r="BE24" s="70" t="str">
        <f t="shared" si="12"/>
        <v/>
      </c>
      <c r="BF24" s="70" t="str">
        <f t="shared" si="12"/>
        <v/>
      </c>
      <c r="BG24" s="70" t="str">
        <f t="shared" si="12"/>
        <v/>
      </c>
      <c r="BH24" s="70" t="str">
        <f t="shared" si="12"/>
        <v/>
      </c>
      <c r="BI24" s="70" t="str">
        <f t="shared" si="12"/>
        <v/>
      </c>
      <c r="BJ24" s="70" t="str">
        <f t="shared" si="12"/>
        <v/>
      </c>
      <c r="BK24" s="70" t="str">
        <f t="shared" si="12"/>
        <v/>
      </c>
      <c r="BL24" s="70" t="str">
        <f t="shared" si="12"/>
        <v/>
      </c>
      <c r="BM24" s="70" t="str">
        <f t="shared" si="12"/>
        <v/>
      </c>
      <c r="BN24" s="70" t="str">
        <f t="shared" si="12"/>
        <v/>
      </c>
      <c r="BO24" s="70" t="str">
        <f t="shared" si="12"/>
        <v/>
      </c>
      <c r="BP24" s="70" t="str">
        <f t="shared" si="12"/>
        <v/>
      </c>
      <c r="BQ24" s="70" t="str">
        <f t="shared" si="12"/>
        <v/>
      </c>
      <c r="BR24" s="70" t="str">
        <f t="shared" si="12"/>
        <v/>
      </c>
      <c r="BS24" s="70" t="str">
        <f t="shared" si="12"/>
        <v/>
      </c>
      <c r="BT24" s="70" t="str">
        <f t="shared" si="12"/>
        <v/>
      </c>
      <c r="BU24" s="70" t="str">
        <f t="shared" si="12"/>
        <v/>
      </c>
      <c r="BV24" s="70" t="str">
        <f t="shared" si="12"/>
        <v/>
      </c>
      <c r="BW24" s="70" t="str">
        <f t="shared" si="12"/>
        <v/>
      </c>
      <c r="BX24" s="70" t="str">
        <f t="shared" si="13"/>
        <v/>
      </c>
      <c r="BY24" s="70" t="str">
        <f t="shared" si="13"/>
        <v/>
      </c>
      <c r="BZ24" s="70" t="str">
        <f t="shared" si="13"/>
        <v/>
      </c>
      <c r="CA24" s="70" t="str">
        <f t="shared" si="13"/>
        <v/>
      </c>
      <c r="CB24" s="70" t="str">
        <f t="shared" si="13"/>
        <v/>
      </c>
      <c r="CC24" s="70" t="str">
        <f t="shared" si="13"/>
        <v/>
      </c>
      <c r="CD24" s="70" t="str">
        <f t="shared" si="13"/>
        <v/>
      </c>
      <c r="CE24" s="70" t="str">
        <f t="shared" si="13"/>
        <v/>
      </c>
      <c r="CF24" s="70" t="str">
        <f t="shared" si="13"/>
        <v/>
      </c>
      <c r="CG24" s="70" t="str">
        <f t="shared" si="13"/>
        <v/>
      </c>
      <c r="CH24" s="70" t="str">
        <f t="shared" si="13"/>
        <v/>
      </c>
      <c r="CI24" s="70" t="str">
        <f t="shared" si="13"/>
        <v/>
      </c>
      <c r="CJ24" s="70" t="str">
        <f t="shared" si="13"/>
        <v/>
      </c>
      <c r="CK24" s="70" t="str">
        <f t="shared" si="13"/>
        <v/>
      </c>
      <c r="CL24" s="70" t="str">
        <f t="shared" si="13"/>
        <v/>
      </c>
      <c r="CM24" s="70" t="str">
        <f t="shared" si="13"/>
        <v/>
      </c>
      <c r="CN24" s="70" t="str">
        <f t="shared" si="13"/>
        <v/>
      </c>
      <c r="CO24" s="70" t="str">
        <f t="shared" si="13"/>
        <v/>
      </c>
      <c r="CP24" s="70" t="str">
        <f t="shared" si="13"/>
        <v/>
      </c>
      <c r="CQ24" s="70" t="str">
        <f t="shared" si="13"/>
        <v/>
      </c>
      <c r="CR24" s="70" t="str">
        <f t="shared" si="13"/>
        <v/>
      </c>
      <c r="CS24" s="70" t="str">
        <f t="shared" si="13"/>
        <v/>
      </c>
      <c r="CT24" s="70" t="str">
        <f t="shared" si="13"/>
        <v/>
      </c>
      <c r="CU24" s="70" t="str">
        <f t="shared" si="13"/>
        <v/>
      </c>
      <c r="CV24" s="70" t="str">
        <f t="shared" si="13"/>
        <v/>
      </c>
      <c r="CW24" s="70" t="str">
        <f t="shared" si="13"/>
        <v/>
      </c>
      <c r="CX24" s="70" t="str">
        <f t="shared" si="13"/>
        <v/>
      </c>
      <c r="CY24" s="70" t="str">
        <f t="shared" si="13"/>
        <v/>
      </c>
      <c r="CZ24" s="70" t="str">
        <f t="shared" si="13"/>
        <v/>
      </c>
      <c r="DA24" s="70" t="str">
        <f t="shared" si="13"/>
        <v/>
      </c>
      <c r="DB24" s="70" t="str">
        <f t="shared" si="13"/>
        <v/>
      </c>
      <c r="DC24" s="70" t="str">
        <f t="shared" si="13"/>
        <v/>
      </c>
      <c r="DD24" s="70" t="str">
        <f t="shared" si="13"/>
        <v/>
      </c>
      <c r="DE24" s="70" t="str">
        <f t="shared" si="13"/>
        <v/>
      </c>
      <c r="DF24" s="70" t="str">
        <f t="shared" si="13"/>
        <v/>
      </c>
      <c r="DG24" s="70" t="str">
        <f t="shared" si="13"/>
        <v/>
      </c>
      <c r="DH24" s="70" t="str">
        <f t="shared" si="13"/>
        <v/>
      </c>
      <c r="DI24" s="70" t="str">
        <f t="shared" si="13"/>
        <v/>
      </c>
      <c r="DJ24" s="29">
        <f>SUM(L24:DI24)</f>
        <v>0</v>
      </c>
      <c r="DK24" s="29"/>
      <c r="DL24" s="29">
        <f>DJ24*B$12</f>
        <v>0</v>
      </c>
      <c r="DM24" s="29"/>
      <c r="DN24" s="30">
        <v>80</v>
      </c>
      <c r="DO24" s="30"/>
      <c r="DP24" s="31">
        <f>DL24*DN24</f>
        <v>0</v>
      </c>
      <c r="DQ24" s="31"/>
    </row>
    <row r="25" spans="1:121" ht="15" customHeight="1">
      <c r="A25" s="63" t="s">
        <v>373</v>
      </c>
      <c r="B25" s="59" t="str">
        <f>CalculatorInput!I14</f>
        <v>No</v>
      </c>
      <c r="C25" s="59">
        <f>IF(B25="Yes", 1,0)</f>
        <v>0</v>
      </c>
      <c r="E25" s="177"/>
      <c r="F25" s="179"/>
      <c r="G25" s="24" t="s">
        <v>131</v>
      </c>
      <c r="H25" s="24">
        <f>4/B7</f>
        <v>1</v>
      </c>
      <c r="I25" s="28">
        <f t="shared" si="4"/>
        <v>4</v>
      </c>
      <c r="J25" s="24">
        <v>1</v>
      </c>
      <c r="K25" s="24">
        <f>IF(C24=1,1,0)</f>
        <v>0</v>
      </c>
      <c r="L25" s="70">
        <f t="shared" si="11"/>
        <v>0</v>
      </c>
      <c r="M25" s="70">
        <f t="shared" si="11"/>
        <v>0</v>
      </c>
      <c r="N25" s="70">
        <f t="shared" si="11"/>
        <v>0</v>
      </c>
      <c r="O25" s="70">
        <f t="shared" si="11"/>
        <v>0</v>
      </c>
      <c r="P25" s="70" t="str">
        <f t="shared" si="11"/>
        <v/>
      </c>
      <c r="Q25" s="70" t="str">
        <f t="shared" si="11"/>
        <v/>
      </c>
      <c r="R25" s="70" t="str">
        <f t="shared" si="11"/>
        <v/>
      </c>
      <c r="S25" s="70" t="str">
        <f t="shared" si="11"/>
        <v/>
      </c>
      <c r="T25" s="70" t="str">
        <f t="shared" si="11"/>
        <v/>
      </c>
      <c r="U25" s="70" t="str">
        <f t="shared" si="11"/>
        <v/>
      </c>
      <c r="V25" s="70" t="str">
        <f t="shared" si="11"/>
        <v/>
      </c>
      <c r="W25" s="70" t="str">
        <f t="shared" si="11"/>
        <v/>
      </c>
      <c r="X25" s="70" t="str">
        <f t="shared" si="11"/>
        <v/>
      </c>
      <c r="Y25" s="70" t="str">
        <f t="shared" si="11"/>
        <v/>
      </c>
      <c r="Z25" s="70" t="str">
        <f t="shared" si="11"/>
        <v/>
      </c>
      <c r="AA25" s="70" t="str">
        <f t="shared" si="11"/>
        <v/>
      </c>
      <c r="AB25" s="70" t="str">
        <f t="shared" si="5"/>
        <v/>
      </c>
      <c r="AC25" s="70" t="str">
        <f t="shared" si="5"/>
        <v/>
      </c>
      <c r="AD25" s="70" t="str">
        <f t="shared" si="5"/>
        <v/>
      </c>
      <c r="AE25" s="70" t="str">
        <f t="shared" si="5"/>
        <v/>
      </c>
      <c r="AF25" s="70" t="str">
        <f t="shared" si="5"/>
        <v/>
      </c>
      <c r="AG25" s="70" t="str">
        <f t="shared" si="5"/>
        <v/>
      </c>
      <c r="AH25" s="70" t="str">
        <f t="shared" si="5"/>
        <v/>
      </c>
      <c r="AI25" s="70" t="str">
        <f t="shared" si="5"/>
        <v/>
      </c>
      <c r="AJ25" s="70" t="str">
        <f t="shared" si="5"/>
        <v/>
      </c>
      <c r="AK25" s="70" t="str">
        <f t="shared" si="5"/>
        <v/>
      </c>
      <c r="AL25" s="70" t="str">
        <f t="shared" si="5"/>
        <v/>
      </c>
      <c r="AM25" s="70" t="str">
        <f t="shared" si="5"/>
        <v/>
      </c>
      <c r="AN25" s="70" t="str">
        <f t="shared" si="5"/>
        <v/>
      </c>
      <c r="AO25" s="70" t="str">
        <f t="shared" si="5"/>
        <v/>
      </c>
      <c r="AP25" s="70" t="str">
        <f t="shared" si="5"/>
        <v/>
      </c>
      <c r="AQ25" s="70" t="str">
        <f t="shared" ref="AQ25:DD33" si="14">IF(AND(AQ$3&gt;=$J25,AQ$3&lt;=($J25+$I25-1)),$K25,"")</f>
        <v/>
      </c>
      <c r="AR25" s="70" t="str">
        <f t="shared" si="14"/>
        <v/>
      </c>
      <c r="AS25" s="70" t="str">
        <f t="shared" si="14"/>
        <v/>
      </c>
      <c r="AT25" s="70" t="str">
        <f t="shared" si="14"/>
        <v/>
      </c>
      <c r="AU25" s="70" t="str">
        <f t="shared" si="14"/>
        <v/>
      </c>
      <c r="AV25" s="70" t="str">
        <f t="shared" si="14"/>
        <v/>
      </c>
      <c r="AW25" s="70" t="str">
        <f t="shared" si="14"/>
        <v/>
      </c>
      <c r="AX25" s="70" t="str">
        <f t="shared" si="14"/>
        <v/>
      </c>
      <c r="AY25" s="70" t="str">
        <f t="shared" si="14"/>
        <v/>
      </c>
      <c r="AZ25" s="70" t="str">
        <f t="shared" si="14"/>
        <v/>
      </c>
      <c r="BA25" s="70" t="str">
        <f t="shared" si="14"/>
        <v/>
      </c>
      <c r="BB25" s="70" t="str">
        <f t="shared" si="14"/>
        <v/>
      </c>
      <c r="BC25" s="70" t="str">
        <f t="shared" si="14"/>
        <v/>
      </c>
      <c r="BD25" s="70" t="str">
        <f t="shared" si="14"/>
        <v/>
      </c>
      <c r="BE25" s="70" t="str">
        <f t="shared" si="14"/>
        <v/>
      </c>
      <c r="BF25" s="70" t="str">
        <f t="shared" si="14"/>
        <v/>
      </c>
      <c r="BG25" s="70" t="str">
        <f t="shared" si="14"/>
        <v/>
      </c>
      <c r="BH25" s="70" t="str">
        <f t="shared" si="14"/>
        <v/>
      </c>
      <c r="BI25" s="70" t="str">
        <f t="shared" si="14"/>
        <v/>
      </c>
      <c r="BJ25" s="70" t="str">
        <f t="shared" si="14"/>
        <v/>
      </c>
      <c r="BK25" s="70" t="str">
        <f t="shared" si="14"/>
        <v/>
      </c>
      <c r="BL25" s="70" t="str">
        <f t="shared" si="14"/>
        <v/>
      </c>
      <c r="BM25" s="70" t="str">
        <f t="shared" si="14"/>
        <v/>
      </c>
      <c r="BN25" s="70" t="str">
        <f t="shared" si="14"/>
        <v/>
      </c>
      <c r="BO25" s="70" t="str">
        <f t="shared" si="14"/>
        <v/>
      </c>
      <c r="BP25" s="70" t="str">
        <f t="shared" si="14"/>
        <v/>
      </c>
      <c r="BQ25" s="70" t="str">
        <f t="shared" si="14"/>
        <v/>
      </c>
      <c r="BR25" s="70" t="str">
        <f t="shared" si="14"/>
        <v/>
      </c>
      <c r="BS25" s="70" t="str">
        <f t="shared" si="14"/>
        <v/>
      </c>
      <c r="BT25" s="70" t="str">
        <f t="shared" si="14"/>
        <v/>
      </c>
      <c r="BU25" s="70" t="str">
        <f t="shared" si="14"/>
        <v/>
      </c>
      <c r="BV25" s="70" t="str">
        <f t="shared" si="14"/>
        <v/>
      </c>
      <c r="BW25" s="70" t="str">
        <f t="shared" si="14"/>
        <v/>
      </c>
      <c r="BX25" s="70" t="str">
        <f t="shared" si="14"/>
        <v/>
      </c>
      <c r="BY25" s="70" t="str">
        <f t="shared" si="14"/>
        <v/>
      </c>
      <c r="BZ25" s="70" t="str">
        <f t="shared" si="14"/>
        <v/>
      </c>
      <c r="CA25" s="70" t="str">
        <f t="shared" si="14"/>
        <v/>
      </c>
      <c r="CB25" s="70" t="str">
        <f t="shared" si="14"/>
        <v/>
      </c>
      <c r="CC25" s="70" t="str">
        <f t="shared" si="14"/>
        <v/>
      </c>
      <c r="CD25" s="70" t="str">
        <f t="shared" si="14"/>
        <v/>
      </c>
      <c r="CE25" s="70" t="str">
        <f t="shared" si="14"/>
        <v/>
      </c>
      <c r="CF25" s="70" t="str">
        <f t="shared" si="14"/>
        <v/>
      </c>
      <c r="CG25" s="70" t="str">
        <f t="shared" si="14"/>
        <v/>
      </c>
      <c r="CH25" s="70" t="str">
        <f t="shared" si="14"/>
        <v/>
      </c>
      <c r="CI25" s="70" t="str">
        <f t="shared" si="14"/>
        <v/>
      </c>
      <c r="CJ25" s="70" t="str">
        <f t="shared" si="14"/>
        <v/>
      </c>
      <c r="CK25" s="70" t="str">
        <f t="shared" si="14"/>
        <v/>
      </c>
      <c r="CL25" s="70" t="str">
        <f t="shared" si="14"/>
        <v/>
      </c>
      <c r="CM25" s="70" t="str">
        <f t="shared" si="14"/>
        <v/>
      </c>
      <c r="CN25" s="70" t="str">
        <f t="shared" si="14"/>
        <v/>
      </c>
      <c r="CO25" s="70" t="str">
        <f t="shared" si="14"/>
        <v/>
      </c>
      <c r="CP25" s="70" t="str">
        <f t="shared" si="14"/>
        <v/>
      </c>
      <c r="CQ25" s="70" t="str">
        <f t="shared" si="14"/>
        <v/>
      </c>
      <c r="CR25" s="70" t="str">
        <f t="shared" si="14"/>
        <v/>
      </c>
      <c r="CS25" s="70" t="str">
        <f t="shared" si="14"/>
        <v/>
      </c>
      <c r="CT25" s="70" t="str">
        <f t="shared" si="14"/>
        <v/>
      </c>
      <c r="CU25" s="70" t="str">
        <f t="shared" si="14"/>
        <v/>
      </c>
      <c r="CV25" s="70" t="str">
        <f t="shared" si="14"/>
        <v/>
      </c>
      <c r="CW25" s="70" t="str">
        <f t="shared" si="14"/>
        <v/>
      </c>
      <c r="CX25" s="70" t="str">
        <f t="shared" si="14"/>
        <v/>
      </c>
      <c r="CY25" s="70" t="str">
        <f t="shared" si="14"/>
        <v/>
      </c>
      <c r="CZ25" s="70" t="str">
        <f t="shared" si="14"/>
        <v/>
      </c>
      <c r="DA25" s="70" t="str">
        <f t="shared" si="14"/>
        <v/>
      </c>
      <c r="DB25" s="70" t="str">
        <f t="shared" si="14"/>
        <v/>
      </c>
      <c r="DC25" s="70" t="str">
        <f t="shared" si="14"/>
        <v/>
      </c>
      <c r="DD25" s="70" t="str">
        <f t="shared" si="14"/>
        <v/>
      </c>
      <c r="DE25" s="70" t="str">
        <f t="shared" si="13"/>
        <v/>
      </c>
      <c r="DF25" s="70" t="str">
        <f t="shared" si="13"/>
        <v/>
      </c>
      <c r="DG25" s="70" t="str">
        <f t="shared" si="13"/>
        <v/>
      </c>
      <c r="DH25" s="70" t="str">
        <f t="shared" si="13"/>
        <v/>
      </c>
      <c r="DI25" s="70" t="str">
        <f t="shared" si="13"/>
        <v/>
      </c>
      <c r="DJ25" s="32"/>
      <c r="DK25" s="32">
        <f>SUM(L25:DI25)</f>
        <v>0</v>
      </c>
      <c r="DL25" s="32"/>
      <c r="DM25" s="33">
        <f>DK25*B$12</f>
        <v>0</v>
      </c>
      <c r="DN25" s="34"/>
      <c r="DO25" s="34">
        <v>25</v>
      </c>
      <c r="DP25" s="35"/>
      <c r="DQ25" s="50">
        <f>DM25*DO25</f>
        <v>0</v>
      </c>
    </row>
    <row r="26" spans="1:121" ht="15">
      <c r="A26" s="63" t="s">
        <v>374</v>
      </c>
      <c r="B26" s="59">
        <f>CalculatorInput!F18</f>
        <v>0</v>
      </c>
      <c r="C26" s="109">
        <f>B26</f>
        <v>0</v>
      </c>
      <c r="E26" s="176" t="s">
        <v>249</v>
      </c>
      <c r="F26" s="178" t="s">
        <v>231</v>
      </c>
      <c r="G26" s="28" t="s">
        <v>130</v>
      </c>
      <c r="H26" s="24">
        <v>0</v>
      </c>
      <c r="I26" s="28">
        <f t="shared" si="4"/>
        <v>0</v>
      </c>
      <c r="J26" s="24">
        <v>1</v>
      </c>
      <c r="K26" s="24">
        <v>1</v>
      </c>
      <c r="L26" s="70" t="str">
        <f t="shared" si="11"/>
        <v/>
      </c>
      <c r="M26" s="70" t="str">
        <f t="shared" si="11"/>
        <v/>
      </c>
      <c r="N26" s="70" t="str">
        <f t="shared" si="11"/>
        <v/>
      </c>
      <c r="O26" s="70" t="str">
        <f t="shared" si="11"/>
        <v/>
      </c>
      <c r="P26" s="70" t="str">
        <f t="shared" si="11"/>
        <v/>
      </c>
      <c r="Q26" s="70" t="str">
        <f t="shared" si="11"/>
        <v/>
      </c>
      <c r="R26" s="70" t="str">
        <f t="shared" si="11"/>
        <v/>
      </c>
      <c r="S26" s="70" t="str">
        <f t="shared" si="11"/>
        <v/>
      </c>
      <c r="T26" s="70" t="str">
        <f t="shared" si="11"/>
        <v/>
      </c>
      <c r="U26" s="70" t="str">
        <f t="shared" si="11"/>
        <v/>
      </c>
      <c r="V26" s="70" t="str">
        <f t="shared" si="11"/>
        <v/>
      </c>
      <c r="W26" s="70" t="str">
        <f t="shared" si="11"/>
        <v/>
      </c>
      <c r="X26" s="70" t="str">
        <f t="shared" si="11"/>
        <v/>
      </c>
      <c r="Y26" s="70" t="str">
        <f t="shared" si="11"/>
        <v/>
      </c>
      <c r="Z26" s="70" t="str">
        <f t="shared" si="11"/>
        <v/>
      </c>
      <c r="AA26" s="70" t="str">
        <f t="shared" si="11"/>
        <v/>
      </c>
      <c r="AB26" s="70" t="str">
        <f t="shared" ref="AB26:AS33" si="15">IF(AND(AB$3&gt;=$J26,AB$3&lt;=($J26+$I26-1)),$K26,"")</f>
        <v/>
      </c>
      <c r="AC26" s="70" t="str">
        <f t="shared" si="15"/>
        <v/>
      </c>
      <c r="AD26" s="70" t="str">
        <f t="shared" si="15"/>
        <v/>
      </c>
      <c r="AE26" s="70" t="str">
        <f t="shared" si="15"/>
        <v/>
      </c>
      <c r="AF26" s="70" t="str">
        <f t="shared" si="15"/>
        <v/>
      </c>
      <c r="AG26" s="70" t="str">
        <f t="shared" si="15"/>
        <v/>
      </c>
      <c r="AH26" s="70" t="str">
        <f t="shared" si="15"/>
        <v/>
      </c>
      <c r="AI26" s="70" t="str">
        <f t="shared" si="15"/>
        <v/>
      </c>
      <c r="AJ26" s="70" t="str">
        <f t="shared" si="15"/>
        <v/>
      </c>
      <c r="AK26" s="70" t="str">
        <f t="shared" si="15"/>
        <v/>
      </c>
      <c r="AL26" s="70" t="str">
        <f t="shared" si="15"/>
        <v/>
      </c>
      <c r="AM26" s="70" t="str">
        <f t="shared" si="15"/>
        <v/>
      </c>
      <c r="AN26" s="70" t="str">
        <f t="shared" si="15"/>
        <v/>
      </c>
      <c r="AO26" s="70" t="str">
        <f t="shared" si="15"/>
        <v/>
      </c>
      <c r="AP26" s="70" t="str">
        <f t="shared" si="15"/>
        <v/>
      </c>
      <c r="AQ26" s="70" t="str">
        <f t="shared" si="15"/>
        <v/>
      </c>
      <c r="AR26" s="70" t="str">
        <f t="shared" si="14"/>
        <v/>
      </c>
      <c r="AS26" s="70" t="str">
        <f t="shared" si="15"/>
        <v/>
      </c>
      <c r="AT26" s="70" t="str">
        <f t="shared" si="12"/>
        <v/>
      </c>
      <c r="AU26" s="70" t="str">
        <f t="shared" si="14"/>
        <v/>
      </c>
      <c r="AV26" s="70" t="str">
        <f t="shared" si="12"/>
        <v/>
      </c>
      <c r="AW26" s="70" t="str">
        <f t="shared" si="14"/>
        <v/>
      </c>
      <c r="AX26" s="70" t="str">
        <f t="shared" si="12"/>
        <v/>
      </c>
      <c r="AY26" s="70" t="str">
        <f t="shared" si="14"/>
        <v/>
      </c>
      <c r="AZ26" s="70" t="str">
        <f t="shared" si="12"/>
        <v/>
      </c>
      <c r="BA26" s="70" t="str">
        <f t="shared" si="14"/>
        <v/>
      </c>
      <c r="BB26" s="70" t="str">
        <f t="shared" si="12"/>
        <v/>
      </c>
      <c r="BC26" s="70" t="str">
        <f t="shared" si="14"/>
        <v/>
      </c>
      <c r="BD26" s="70" t="str">
        <f t="shared" si="12"/>
        <v/>
      </c>
      <c r="BE26" s="70" t="str">
        <f t="shared" si="14"/>
        <v/>
      </c>
      <c r="BF26" s="70" t="str">
        <f t="shared" si="12"/>
        <v/>
      </c>
      <c r="BG26" s="70" t="str">
        <f t="shared" si="14"/>
        <v/>
      </c>
      <c r="BH26" s="70" t="str">
        <f t="shared" si="12"/>
        <v/>
      </c>
      <c r="BI26" s="70" t="str">
        <f t="shared" si="14"/>
        <v/>
      </c>
      <c r="BJ26" s="70" t="str">
        <f t="shared" si="12"/>
        <v/>
      </c>
      <c r="BK26" s="70" t="str">
        <f t="shared" si="14"/>
        <v/>
      </c>
      <c r="BL26" s="70" t="str">
        <f t="shared" si="12"/>
        <v/>
      </c>
      <c r="BM26" s="70" t="str">
        <f t="shared" si="14"/>
        <v/>
      </c>
      <c r="BN26" s="70" t="str">
        <f t="shared" si="12"/>
        <v/>
      </c>
      <c r="BO26" s="70" t="str">
        <f t="shared" si="14"/>
        <v/>
      </c>
      <c r="BP26" s="70" t="str">
        <f t="shared" si="12"/>
        <v/>
      </c>
      <c r="BQ26" s="70" t="str">
        <f t="shared" si="14"/>
        <v/>
      </c>
      <c r="BR26" s="70" t="str">
        <f t="shared" si="12"/>
        <v/>
      </c>
      <c r="BS26" s="70" t="str">
        <f t="shared" si="14"/>
        <v/>
      </c>
      <c r="BT26" s="70" t="str">
        <f t="shared" si="12"/>
        <v/>
      </c>
      <c r="BU26" s="70" t="str">
        <f t="shared" si="14"/>
        <v/>
      </c>
      <c r="BV26" s="70" t="str">
        <f t="shared" si="12"/>
        <v/>
      </c>
      <c r="BW26" s="70" t="str">
        <f t="shared" si="14"/>
        <v/>
      </c>
      <c r="BX26" s="70" t="str">
        <f t="shared" si="13"/>
        <v/>
      </c>
      <c r="BY26" s="70" t="str">
        <f t="shared" si="13"/>
        <v/>
      </c>
      <c r="BZ26" s="70" t="str">
        <f t="shared" si="13"/>
        <v/>
      </c>
      <c r="CA26" s="70" t="str">
        <f t="shared" si="13"/>
        <v/>
      </c>
      <c r="CB26" s="70" t="str">
        <f t="shared" si="13"/>
        <v/>
      </c>
      <c r="CC26" s="70" t="str">
        <f t="shared" si="13"/>
        <v/>
      </c>
      <c r="CD26" s="70" t="str">
        <f t="shared" si="13"/>
        <v/>
      </c>
      <c r="CE26" s="70" t="str">
        <f t="shared" si="13"/>
        <v/>
      </c>
      <c r="CF26" s="70" t="str">
        <f t="shared" si="13"/>
        <v/>
      </c>
      <c r="CG26" s="70" t="str">
        <f t="shared" si="13"/>
        <v/>
      </c>
      <c r="CH26" s="70" t="str">
        <f t="shared" si="13"/>
        <v/>
      </c>
      <c r="CI26" s="70" t="str">
        <f t="shared" si="13"/>
        <v/>
      </c>
      <c r="CJ26" s="70" t="str">
        <f t="shared" si="13"/>
        <v/>
      </c>
      <c r="CK26" s="70" t="str">
        <f t="shared" si="13"/>
        <v/>
      </c>
      <c r="CL26" s="70" t="str">
        <f t="shared" si="13"/>
        <v/>
      </c>
      <c r="CM26" s="70" t="str">
        <f t="shared" si="13"/>
        <v/>
      </c>
      <c r="CN26" s="70" t="str">
        <f t="shared" si="13"/>
        <v/>
      </c>
      <c r="CO26" s="70" t="str">
        <f t="shared" si="13"/>
        <v/>
      </c>
      <c r="CP26" s="70" t="str">
        <f t="shared" si="13"/>
        <v/>
      </c>
      <c r="CQ26" s="70" t="str">
        <f t="shared" si="13"/>
        <v/>
      </c>
      <c r="CR26" s="70" t="str">
        <f t="shared" si="13"/>
        <v/>
      </c>
      <c r="CS26" s="70" t="str">
        <f t="shared" si="13"/>
        <v/>
      </c>
      <c r="CT26" s="70" t="str">
        <f t="shared" si="13"/>
        <v/>
      </c>
      <c r="CU26" s="70" t="str">
        <f t="shared" si="13"/>
        <v/>
      </c>
      <c r="CV26" s="70" t="str">
        <f t="shared" si="13"/>
        <v/>
      </c>
      <c r="CW26" s="70" t="str">
        <f t="shared" si="13"/>
        <v/>
      </c>
      <c r="CX26" s="70" t="str">
        <f t="shared" si="13"/>
        <v/>
      </c>
      <c r="CY26" s="70" t="str">
        <f t="shared" si="13"/>
        <v/>
      </c>
      <c r="CZ26" s="70" t="str">
        <f t="shared" si="13"/>
        <v/>
      </c>
      <c r="DA26" s="70" t="str">
        <f t="shared" si="13"/>
        <v/>
      </c>
      <c r="DB26" s="70" t="str">
        <f t="shared" si="13"/>
        <v/>
      </c>
      <c r="DC26" s="70" t="str">
        <f t="shared" si="13"/>
        <v/>
      </c>
      <c r="DD26" s="70" t="str">
        <f t="shared" si="13"/>
        <v/>
      </c>
      <c r="DE26" s="70" t="str">
        <f t="shared" si="13"/>
        <v/>
      </c>
      <c r="DF26" s="70" t="str">
        <f t="shared" si="13"/>
        <v/>
      </c>
      <c r="DG26" s="70" t="str">
        <f t="shared" si="13"/>
        <v/>
      </c>
      <c r="DH26" s="70" t="str">
        <f t="shared" si="13"/>
        <v/>
      </c>
      <c r="DI26" s="70" t="str">
        <f t="shared" si="13"/>
        <v/>
      </c>
      <c r="DJ26" s="29">
        <f>SUM(L26:DI26)</f>
        <v>0</v>
      </c>
      <c r="DK26" s="29"/>
      <c r="DL26" s="29">
        <f>DJ26*B$12</f>
        <v>0</v>
      </c>
      <c r="DM26" s="29"/>
      <c r="DN26" s="30">
        <v>165</v>
      </c>
      <c r="DO26" s="30"/>
      <c r="DP26" s="31">
        <f>DL26*DN26</f>
        <v>0</v>
      </c>
      <c r="DQ26" s="31"/>
    </row>
    <row r="27" spans="1:121" ht="15" customHeight="1">
      <c r="E27" s="177"/>
      <c r="F27" s="179"/>
      <c r="G27" s="24" t="s">
        <v>131</v>
      </c>
      <c r="H27" s="24">
        <v>0</v>
      </c>
      <c r="I27" s="28">
        <f t="shared" si="4"/>
        <v>0</v>
      </c>
      <c r="J27" s="24">
        <v>1</v>
      </c>
      <c r="K27" s="24">
        <v>1</v>
      </c>
      <c r="L27" s="70" t="str">
        <f t="shared" si="11"/>
        <v/>
      </c>
      <c r="M27" s="70" t="str">
        <f t="shared" si="11"/>
        <v/>
      </c>
      <c r="N27" s="70" t="str">
        <f t="shared" si="11"/>
        <v/>
      </c>
      <c r="O27" s="70" t="str">
        <f t="shared" si="11"/>
        <v/>
      </c>
      <c r="P27" s="70" t="str">
        <f t="shared" si="11"/>
        <v/>
      </c>
      <c r="Q27" s="70" t="str">
        <f t="shared" si="11"/>
        <v/>
      </c>
      <c r="R27" s="70" t="str">
        <f t="shared" si="11"/>
        <v/>
      </c>
      <c r="S27" s="70" t="str">
        <f t="shared" si="11"/>
        <v/>
      </c>
      <c r="T27" s="70" t="str">
        <f t="shared" si="11"/>
        <v/>
      </c>
      <c r="U27" s="70" t="str">
        <f t="shared" si="11"/>
        <v/>
      </c>
      <c r="V27" s="70" t="str">
        <f t="shared" si="11"/>
        <v/>
      </c>
      <c r="W27" s="70" t="str">
        <f t="shared" si="11"/>
        <v/>
      </c>
      <c r="X27" s="70" t="str">
        <f t="shared" si="11"/>
        <v/>
      </c>
      <c r="Y27" s="70" t="str">
        <f t="shared" si="11"/>
        <v/>
      </c>
      <c r="Z27" s="70" t="str">
        <f t="shared" si="11"/>
        <v/>
      </c>
      <c r="AA27" s="70" t="str">
        <f t="shared" si="11"/>
        <v/>
      </c>
      <c r="AB27" s="70" t="str">
        <f t="shared" si="15"/>
        <v/>
      </c>
      <c r="AC27" s="70" t="str">
        <f t="shared" si="15"/>
        <v/>
      </c>
      <c r="AD27" s="70" t="str">
        <f t="shared" si="15"/>
        <v/>
      </c>
      <c r="AE27" s="70" t="str">
        <f t="shared" si="15"/>
        <v/>
      </c>
      <c r="AF27" s="70" t="str">
        <f t="shared" si="15"/>
        <v/>
      </c>
      <c r="AG27" s="70" t="str">
        <f t="shared" si="15"/>
        <v/>
      </c>
      <c r="AH27" s="70" t="str">
        <f t="shared" si="15"/>
        <v/>
      </c>
      <c r="AI27" s="70" t="str">
        <f t="shared" si="15"/>
        <v/>
      </c>
      <c r="AJ27" s="70" t="str">
        <f t="shared" si="15"/>
        <v/>
      </c>
      <c r="AK27" s="70" t="str">
        <f t="shared" si="15"/>
        <v/>
      </c>
      <c r="AL27" s="70" t="str">
        <f t="shared" si="15"/>
        <v/>
      </c>
      <c r="AM27" s="70" t="str">
        <f t="shared" si="15"/>
        <v/>
      </c>
      <c r="AN27" s="70" t="str">
        <f t="shared" si="15"/>
        <v/>
      </c>
      <c r="AO27" s="70" t="str">
        <f t="shared" si="15"/>
        <v/>
      </c>
      <c r="AP27" s="70" t="str">
        <f t="shared" si="15"/>
        <v/>
      </c>
      <c r="AQ27" s="70" t="str">
        <f t="shared" si="15"/>
        <v/>
      </c>
      <c r="AR27" s="70" t="str">
        <f t="shared" si="14"/>
        <v/>
      </c>
      <c r="AS27" s="70" t="str">
        <f t="shared" si="12"/>
        <v/>
      </c>
      <c r="AT27" s="70" t="str">
        <f t="shared" si="12"/>
        <v/>
      </c>
      <c r="AU27" s="70" t="str">
        <f t="shared" si="12"/>
        <v/>
      </c>
      <c r="AV27" s="70" t="str">
        <f t="shared" si="12"/>
        <v/>
      </c>
      <c r="AW27" s="70" t="str">
        <f t="shared" si="12"/>
        <v/>
      </c>
      <c r="AX27" s="70" t="str">
        <f t="shared" si="12"/>
        <v/>
      </c>
      <c r="AY27" s="70" t="str">
        <f t="shared" si="12"/>
        <v/>
      </c>
      <c r="AZ27" s="70" t="str">
        <f t="shared" si="12"/>
        <v/>
      </c>
      <c r="BA27" s="70" t="str">
        <f t="shared" si="12"/>
        <v/>
      </c>
      <c r="BB27" s="70" t="str">
        <f t="shared" si="12"/>
        <v/>
      </c>
      <c r="BC27" s="70" t="str">
        <f t="shared" si="12"/>
        <v/>
      </c>
      <c r="BD27" s="70" t="str">
        <f t="shared" si="12"/>
        <v/>
      </c>
      <c r="BE27" s="70" t="str">
        <f t="shared" si="12"/>
        <v/>
      </c>
      <c r="BF27" s="70" t="str">
        <f t="shared" si="12"/>
        <v/>
      </c>
      <c r="BG27" s="70" t="str">
        <f t="shared" si="12"/>
        <v/>
      </c>
      <c r="BH27" s="70" t="str">
        <f t="shared" si="12"/>
        <v/>
      </c>
      <c r="BI27" s="70" t="str">
        <f t="shared" si="12"/>
        <v/>
      </c>
      <c r="BJ27" s="70" t="str">
        <f t="shared" si="12"/>
        <v/>
      </c>
      <c r="BK27" s="70" t="str">
        <f t="shared" si="12"/>
        <v/>
      </c>
      <c r="BL27" s="70" t="str">
        <f t="shared" si="12"/>
        <v/>
      </c>
      <c r="BM27" s="70" t="str">
        <f t="shared" si="12"/>
        <v/>
      </c>
      <c r="BN27" s="70" t="str">
        <f t="shared" si="12"/>
        <v/>
      </c>
      <c r="BO27" s="70" t="str">
        <f t="shared" si="12"/>
        <v/>
      </c>
      <c r="BP27" s="70" t="str">
        <f t="shared" si="12"/>
        <v/>
      </c>
      <c r="BQ27" s="70" t="str">
        <f t="shared" si="12"/>
        <v/>
      </c>
      <c r="BR27" s="70" t="str">
        <f t="shared" si="12"/>
        <v/>
      </c>
      <c r="BS27" s="70" t="str">
        <f t="shared" si="12"/>
        <v/>
      </c>
      <c r="BT27" s="70" t="str">
        <f t="shared" si="12"/>
        <v/>
      </c>
      <c r="BU27" s="70" t="str">
        <f t="shared" si="12"/>
        <v/>
      </c>
      <c r="BV27" s="70" t="str">
        <f t="shared" si="12"/>
        <v/>
      </c>
      <c r="BW27" s="70" t="str">
        <f t="shared" si="12"/>
        <v/>
      </c>
      <c r="BX27" s="70" t="str">
        <f t="shared" si="13"/>
        <v/>
      </c>
      <c r="BY27" s="70" t="str">
        <f t="shared" si="13"/>
        <v/>
      </c>
      <c r="BZ27" s="70" t="str">
        <f t="shared" si="13"/>
        <v/>
      </c>
      <c r="CA27" s="70" t="str">
        <f t="shared" si="13"/>
        <v/>
      </c>
      <c r="CB27" s="70" t="str">
        <f t="shared" si="13"/>
        <v/>
      </c>
      <c r="CC27" s="70" t="str">
        <f t="shared" si="13"/>
        <v/>
      </c>
      <c r="CD27" s="70" t="str">
        <f t="shared" si="13"/>
        <v/>
      </c>
      <c r="CE27" s="70" t="str">
        <f t="shared" si="13"/>
        <v/>
      </c>
      <c r="CF27" s="70" t="str">
        <f t="shared" si="13"/>
        <v/>
      </c>
      <c r="CG27" s="70" t="str">
        <f t="shared" si="13"/>
        <v/>
      </c>
      <c r="CH27" s="70" t="str">
        <f t="shared" si="13"/>
        <v/>
      </c>
      <c r="CI27" s="70" t="str">
        <f t="shared" si="13"/>
        <v/>
      </c>
      <c r="CJ27" s="70" t="str">
        <f t="shared" si="13"/>
        <v/>
      </c>
      <c r="CK27" s="70" t="str">
        <f t="shared" si="13"/>
        <v/>
      </c>
      <c r="CL27" s="70" t="str">
        <f t="shared" si="13"/>
        <v/>
      </c>
      <c r="CM27" s="70" t="str">
        <f t="shared" si="13"/>
        <v/>
      </c>
      <c r="CN27" s="70" t="str">
        <f t="shared" si="13"/>
        <v/>
      </c>
      <c r="CO27" s="70" t="str">
        <f t="shared" si="13"/>
        <v/>
      </c>
      <c r="CP27" s="70" t="str">
        <f t="shared" si="13"/>
        <v/>
      </c>
      <c r="CQ27" s="70" t="str">
        <f t="shared" si="13"/>
        <v/>
      </c>
      <c r="CR27" s="70" t="str">
        <f t="shared" si="13"/>
        <v/>
      </c>
      <c r="CS27" s="70" t="str">
        <f t="shared" si="13"/>
        <v/>
      </c>
      <c r="CT27" s="70" t="str">
        <f t="shared" si="13"/>
        <v/>
      </c>
      <c r="CU27" s="70" t="str">
        <f t="shared" si="13"/>
        <v/>
      </c>
      <c r="CV27" s="70" t="str">
        <f t="shared" si="13"/>
        <v/>
      </c>
      <c r="CW27" s="70" t="str">
        <f t="shared" si="13"/>
        <v/>
      </c>
      <c r="CX27" s="70" t="str">
        <f t="shared" si="13"/>
        <v/>
      </c>
      <c r="CY27" s="70" t="str">
        <f t="shared" si="13"/>
        <v/>
      </c>
      <c r="CZ27" s="70" t="str">
        <f t="shared" si="13"/>
        <v/>
      </c>
      <c r="DA27" s="70" t="str">
        <f t="shared" si="13"/>
        <v/>
      </c>
      <c r="DB27" s="70" t="str">
        <f t="shared" si="13"/>
        <v/>
      </c>
      <c r="DC27" s="70" t="str">
        <f t="shared" si="13"/>
        <v/>
      </c>
      <c r="DD27" s="70" t="str">
        <f t="shared" si="13"/>
        <v/>
      </c>
      <c r="DE27" s="70" t="str">
        <f t="shared" si="13"/>
        <v/>
      </c>
      <c r="DF27" s="70" t="str">
        <f t="shared" si="13"/>
        <v/>
      </c>
      <c r="DG27" s="70" t="str">
        <f t="shared" si="13"/>
        <v/>
      </c>
      <c r="DH27" s="70" t="str">
        <f t="shared" si="13"/>
        <v/>
      </c>
      <c r="DI27" s="70" t="str">
        <f t="shared" si="13"/>
        <v/>
      </c>
      <c r="DJ27" s="32"/>
      <c r="DK27" s="32">
        <f>SUM(L27:DI27)</f>
        <v>0</v>
      </c>
      <c r="DL27" s="32"/>
      <c r="DM27" s="33">
        <f>DK27*B$12</f>
        <v>0</v>
      </c>
      <c r="DN27" s="34"/>
      <c r="DO27" s="34">
        <v>57</v>
      </c>
      <c r="DP27" s="35"/>
      <c r="DQ27" s="50">
        <f>DM27*DO27</f>
        <v>0</v>
      </c>
    </row>
    <row r="28" spans="1:121" ht="15">
      <c r="A28" s="62" t="s">
        <v>375</v>
      </c>
      <c r="B28" s="62" t="s">
        <v>142</v>
      </c>
      <c r="C28" s="62" t="s">
        <v>376</v>
      </c>
      <c r="E28" s="176" t="s">
        <v>250</v>
      </c>
      <c r="F28" s="178" t="s">
        <v>251</v>
      </c>
      <c r="G28" s="28" t="s">
        <v>130</v>
      </c>
      <c r="H28" s="24">
        <v>0</v>
      </c>
      <c r="I28" s="28">
        <f t="shared" si="4"/>
        <v>0</v>
      </c>
      <c r="J28" s="24">
        <v>1</v>
      </c>
      <c r="K28" s="24">
        <v>1</v>
      </c>
      <c r="L28" s="70" t="str">
        <f t="shared" si="11"/>
        <v/>
      </c>
      <c r="M28" s="70" t="str">
        <f t="shared" si="11"/>
        <v/>
      </c>
      <c r="N28" s="70" t="str">
        <f t="shared" si="11"/>
        <v/>
      </c>
      <c r="O28" s="70" t="str">
        <f t="shared" si="11"/>
        <v/>
      </c>
      <c r="P28" s="70" t="str">
        <f t="shared" si="11"/>
        <v/>
      </c>
      <c r="Q28" s="70" t="str">
        <f t="shared" si="11"/>
        <v/>
      </c>
      <c r="R28" s="70" t="str">
        <f t="shared" si="11"/>
        <v/>
      </c>
      <c r="S28" s="70" t="str">
        <f t="shared" si="11"/>
        <v/>
      </c>
      <c r="T28" s="70" t="str">
        <f t="shared" si="11"/>
        <v/>
      </c>
      <c r="U28" s="70" t="str">
        <f t="shared" si="11"/>
        <v/>
      </c>
      <c r="V28" s="70" t="str">
        <f t="shared" si="11"/>
        <v/>
      </c>
      <c r="W28" s="70" t="str">
        <f t="shared" si="11"/>
        <v/>
      </c>
      <c r="X28" s="70" t="str">
        <f t="shared" si="11"/>
        <v/>
      </c>
      <c r="Y28" s="70" t="str">
        <f t="shared" si="11"/>
        <v/>
      </c>
      <c r="Z28" s="70" t="str">
        <f t="shared" si="11"/>
        <v/>
      </c>
      <c r="AA28" s="70" t="str">
        <f t="shared" si="11"/>
        <v/>
      </c>
      <c r="AB28" s="70" t="str">
        <f t="shared" si="15"/>
        <v/>
      </c>
      <c r="AC28" s="70" t="str">
        <f t="shared" si="15"/>
        <v/>
      </c>
      <c r="AD28" s="70" t="str">
        <f t="shared" si="15"/>
        <v/>
      </c>
      <c r="AE28" s="70" t="str">
        <f t="shared" si="15"/>
        <v/>
      </c>
      <c r="AF28" s="70" t="str">
        <f t="shared" si="15"/>
        <v/>
      </c>
      <c r="AG28" s="70" t="str">
        <f t="shared" si="15"/>
        <v/>
      </c>
      <c r="AH28" s="70" t="str">
        <f t="shared" si="15"/>
        <v/>
      </c>
      <c r="AI28" s="70" t="str">
        <f t="shared" si="15"/>
        <v/>
      </c>
      <c r="AJ28" s="70" t="str">
        <f t="shared" si="15"/>
        <v/>
      </c>
      <c r="AK28" s="70" t="str">
        <f t="shared" si="15"/>
        <v/>
      </c>
      <c r="AL28" s="70" t="str">
        <f t="shared" si="15"/>
        <v/>
      </c>
      <c r="AM28" s="70" t="str">
        <f t="shared" si="15"/>
        <v/>
      </c>
      <c r="AN28" s="70" t="str">
        <f t="shared" si="15"/>
        <v/>
      </c>
      <c r="AO28" s="70" t="str">
        <f t="shared" si="15"/>
        <v/>
      </c>
      <c r="AP28" s="70" t="str">
        <f t="shared" si="15"/>
        <v/>
      </c>
      <c r="AQ28" s="70" t="str">
        <f t="shared" si="15"/>
        <v/>
      </c>
      <c r="AR28" s="70" t="str">
        <f t="shared" si="14"/>
        <v/>
      </c>
      <c r="AS28" s="70" t="str">
        <f t="shared" si="12"/>
        <v/>
      </c>
      <c r="AT28" s="70" t="str">
        <f t="shared" si="12"/>
        <v/>
      </c>
      <c r="AU28" s="70" t="str">
        <f t="shared" si="12"/>
        <v/>
      </c>
      <c r="AV28" s="70" t="str">
        <f t="shared" si="12"/>
        <v/>
      </c>
      <c r="AW28" s="70" t="str">
        <f t="shared" si="12"/>
        <v/>
      </c>
      <c r="AX28" s="70" t="str">
        <f t="shared" si="12"/>
        <v/>
      </c>
      <c r="AY28" s="70" t="str">
        <f t="shared" si="12"/>
        <v/>
      </c>
      <c r="AZ28" s="70" t="str">
        <f t="shared" si="12"/>
        <v/>
      </c>
      <c r="BA28" s="70" t="str">
        <f t="shared" si="12"/>
        <v/>
      </c>
      <c r="BB28" s="70" t="str">
        <f t="shared" si="12"/>
        <v/>
      </c>
      <c r="BC28" s="70" t="str">
        <f t="shared" si="12"/>
        <v/>
      </c>
      <c r="BD28" s="70" t="str">
        <f t="shared" si="12"/>
        <v/>
      </c>
      <c r="BE28" s="70" t="str">
        <f t="shared" si="12"/>
        <v/>
      </c>
      <c r="BF28" s="70" t="str">
        <f t="shared" si="12"/>
        <v/>
      </c>
      <c r="BG28" s="70" t="str">
        <f t="shared" si="12"/>
        <v/>
      </c>
      <c r="BH28" s="70" t="str">
        <f t="shared" si="12"/>
        <v/>
      </c>
      <c r="BI28" s="70" t="str">
        <f t="shared" si="12"/>
        <v/>
      </c>
      <c r="BJ28" s="70" t="str">
        <f t="shared" si="12"/>
        <v/>
      </c>
      <c r="BK28" s="70" t="str">
        <f t="shared" si="12"/>
        <v/>
      </c>
      <c r="BL28" s="70" t="str">
        <f t="shared" si="12"/>
        <v/>
      </c>
      <c r="BM28" s="70" t="str">
        <f t="shared" si="12"/>
        <v/>
      </c>
      <c r="BN28" s="70" t="str">
        <f t="shared" ref="AS28:CC33" si="16">IF(AND(BN$3&gt;=$J28,BN$3&lt;=($J28+$I28-1)),$K28,"")</f>
        <v/>
      </c>
      <c r="BO28" s="70" t="str">
        <f t="shared" si="16"/>
        <v/>
      </c>
      <c r="BP28" s="70" t="str">
        <f t="shared" si="16"/>
        <v/>
      </c>
      <c r="BQ28" s="70" t="str">
        <f t="shared" si="16"/>
        <v/>
      </c>
      <c r="BR28" s="70" t="str">
        <f t="shared" si="16"/>
        <v/>
      </c>
      <c r="BS28" s="70" t="str">
        <f t="shared" si="16"/>
        <v/>
      </c>
      <c r="BT28" s="70" t="str">
        <f t="shared" si="16"/>
        <v/>
      </c>
      <c r="BU28" s="70" t="str">
        <f t="shared" si="16"/>
        <v/>
      </c>
      <c r="BV28" s="70" t="str">
        <f t="shared" si="16"/>
        <v/>
      </c>
      <c r="BW28" s="70" t="str">
        <f t="shared" si="16"/>
        <v/>
      </c>
      <c r="BX28" s="70" t="str">
        <f t="shared" si="16"/>
        <v/>
      </c>
      <c r="BY28" s="70" t="str">
        <f t="shared" si="16"/>
        <v/>
      </c>
      <c r="BZ28" s="70" t="str">
        <f t="shared" si="16"/>
        <v/>
      </c>
      <c r="CA28" s="70" t="str">
        <f t="shared" si="16"/>
        <v/>
      </c>
      <c r="CB28" s="70" t="str">
        <f t="shared" si="16"/>
        <v/>
      </c>
      <c r="CC28" s="70" t="str">
        <f t="shared" si="16"/>
        <v/>
      </c>
      <c r="CD28" s="70" t="str">
        <f t="shared" si="13"/>
        <v/>
      </c>
      <c r="CE28" s="70" t="str">
        <f t="shared" si="13"/>
        <v/>
      </c>
      <c r="CF28" s="70" t="str">
        <f t="shared" si="13"/>
        <v/>
      </c>
      <c r="CG28" s="70" t="str">
        <f t="shared" si="13"/>
        <v/>
      </c>
      <c r="CH28" s="70" t="str">
        <f t="shared" si="13"/>
        <v/>
      </c>
      <c r="CI28" s="70" t="str">
        <f t="shared" si="13"/>
        <v/>
      </c>
      <c r="CJ28" s="70" t="str">
        <f t="shared" si="13"/>
        <v/>
      </c>
      <c r="CK28" s="70" t="str">
        <f t="shared" si="13"/>
        <v/>
      </c>
      <c r="CL28" s="70" t="str">
        <f t="shared" si="13"/>
        <v/>
      </c>
      <c r="CM28" s="70" t="str">
        <f t="shared" si="13"/>
        <v/>
      </c>
      <c r="CN28" s="70" t="str">
        <f t="shared" si="13"/>
        <v/>
      </c>
      <c r="CO28" s="70" t="str">
        <f t="shared" si="13"/>
        <v/>
      </c>
      <c r="CP28" s="70" t="str">
        <f t="shared" si="13"/>
        <v/>
      </c>
      <c r="CQ28" s="70" t="str">
        <f t="shared" si="13"/>
        <v/>
      </c>
      <c r="CR28" s="70" t="str">
        <f t="shared" si="13"/>
        <v/>
      </c>
      <c r="CS28" s="70" t="str">
        <f t="shared" si="13"/>
        <v/>
      </c>
      <c r="CT28" s="70" t="str">
        <f t="shared" si="13"/>
        <v/>
      </c>
      <c r="CU28" s="70" t="str">
        <f t="shared" si="13"/>
        <v/>
      </c>
      <c r="CV28" s="70" t="str">
        <f t="shared" si="13"/>
        <v/>
      </c>
      <c r="CW28" s="70" t="str">
        <f t="shared" si="13"/>
        <v/>
      </c>
      <c r="CX28" s="70" t="str">
        <f t="shared" si="13"/>
        <v/>
      </c>
      <c r="CY28" s="70" t="str">
        <f t="shared" si="13"/>
        <v/>
      </c>
      <c r="CZ28" s="70" t="str">
        <f t="shared" si="13"/>
        <v/>
      </c>
      <c r="DA28" s="70" t="str">
        <f t="shared" si="13"/>
        <v/>
      </c>
      <c r="DB28" s="70" t="str">
        <f t="shared" si="13"/>
        <v/>
      </c>
      <c r="DC28" s="70" t="str">
        <f t="shared" si="13"/>
        <v/>
      </c>
      <c r="DD28" s="70" t="str">
        <f t="shared" si="13"/>
        <v/>
      </c>
      <c r="DE28" s="70" t="str">
        <f t="shared" si="13"/>
        <v/>
      </c>
      <c r="DF28" s="70" t="str">
        <f t="shared" si="13"/>
        <v/>
      </c>
      <c r="DG28" s="70" t="str">
        <f t="shared" si="13"/>
        <v/>
      </c>
      <c r="DH28" s="70" t="str">
        <f t="shared" si="13"/>
        <v/>
      </c>
      <c r="DI28" s="70" t="str">
        <f t="shared" si="13"/>
        <v/>
      </c>
      <c r="DJ28" s="29">
        <f>SUM(L28:DI28)</f>
        <v>0</v>
      </c>
      <c r="DK28" s="29"/>
      <c r="DL28" s="29">
        <f>DJ28*B$12</f>
        <v>0</v>
      </c>
      <c r="DM28" s="29"/>
      <c r="DN28" s="30">
        <v>191</v>
      </c>
      <c r="DO28" s="30"/>
      <c r="DP28" s="31">
        <f>DL28*DN28</f>
        <v>0</v>
      </c>
      <c r="DQ28" s="31"/>
    </row>
    <row r="29" spans="1:121" ht="15" customHeight="1">
      <c r="A29" s="64" t="s">
        <v>377</v>
      </c>
      <c r="B29" s="18">
        <f>IF(C15&gt;0,_xlfn.XLOOKUP(C15,LogicSheet!$P$3:$P$56,LogicSheet!$N$3:$N$56,,1,1),0)</f>
        <v>2</v>
      </c>
      <c r="C29" s="227">
        <f>MAX(B31,B32,B33)</f>
        <v>3</v>
      </c>
      <c r="E29" s="177"/>
      <c r="F29" s="179"/>
      <c r="G29" s="24" t="s">
        <v>131</v>
      </c>
      <c r="H29" s="24">
        <v>0</v>
      </c>
      <c r="I29" s="28">
        <f t="shared" si="4"/>
        <v>0</v>
      </c>
      <c r="J29" s="24">
        <v>1</v>
      </c>
      <c r="K29" s="24">
        <v>1</v>
      </c>
      <c r="L29" s="70" t="str">
        <f t="shared" si="11"/>
        <v/>
      </c>
      <c r="M29" s="70" t="str">
        <f t="shared" si="11"/>
        <v/>
      </c>
      <c r="N29" s="70" t="str">
        <f t="shared" si="11"/>
        <v/>
      </c>
      <c r="O29" s="70" t="str">
        <f t="shared" si="11"/>
        <v/>
      </c>
      <c r="P29" s="70" t="str">
        <f t="shared" si="11"/>
        <v/>
      </c>
      <c r="Q29" s="70" t="str">
        <f t="shared" si="11"/>
        <v/>
      </c>
      <c r="R29" s="70" t="str">
        <f t="shared" si="11"/>
        <v/>
      </c>
      <c r="S29" s="70" t="str">
        <f t="shared" si="11"/>
        <v/>
      </c>
      <c r="T29" s="70" t="str">
        <f t="shared" si="11"/>
        <v/>
      </c>
      <c r="U29" s="70" t="str">
        <f t="shared" si="11"/>
        <v/>
      </c>
      <c r="V29" s="70" t="str">
        <f t="shared" si="11"/>
        <v/>
      </c>
      <c r="W29" s="70" t="str">
        <f t="shared" si="11"/>
        <v/>
      </c>
      <c r="X29" s="70" t="str">
        <f t="shared" si="11"/>
        <v/>
      </c>
      <c r="Y29" s="70" t="str">
        <f t="shared" si="11"/>
        <v/>
      </c>
      <c r="Z29" s="70" t="str">
        <f t="shared" si="11"/>
        <v/>
      </c>
      <c r="AA29" s="70" t="str">
        <f t="shared" si="11"/>
        <v/>
      </c>
      <c r="AB29" s="70" t="str">
        <f t="shared" si="15"/>
        <v/>
      </c>
      <c r="AC29" s="70" t="str">
        <f t="shared" si="15"/>
        <v/>
      </c>
      <c r="AD29" s="70" t="str">
        <f t="shared" si="15"/>
        <v/>
      </c>
      <c r="AE29" s="70" t="str">
        <f t="shared" si="15"/>
        <v/>
      </c>
      <c r="AF29" s="70" t="str">
        <f t="shared" si="15"/>
        <v/>
      </c>
      <c r="AG29" s="70" t="str">
        <f t="shared" si="15"/>
        <v/>
      </c>
      <c r="AH29" s="70" t="str">
        <f t="shared" si="15"/>
        <v/>
      </c>
      <c r="AI29" s="70" t="str">
        <f t="shared" si="15"/>
        <v/>
      </c>
      <c r="AJ29" s="70" t="str">
        <f t="shared" si="15"/>
        <v/>
      </c>
      <c r="AK29" s="70" t="str">
        <f t="shared" si="15"/>
        <v/>
      </c>
      <c r="AL29" s="70" t="str">
        <f t="shared" si="15"/>
        <v/>
      </c>
      <c r="AM29" s="70" t="str">
        <f t="shared" si="15"/>
        <v/>
      </c>
      <c r="AN29" s="70" t="str">
        <f t="shared" si="15"/>
        <v/>
      </c>
      <c r="AO29" s="70" t="str">
        <f t="shared" si="15"/>
        <v/>
      </c>
      <c r="AP29" s="70" t="str">
        <f t="shared" si="15"/>
        <v/>
      </c>
      <c r="AQ29" s="70" t="str">
        <f t="shared" si="15"/>
        <v/>
      </c>
      <c r="AR29" s="70" t="str">
        <f t="shared" si="14"/>
        <v/>
      </c>
      <c r="AS29" s="70" t="str">
        <f t="shared" si="16"/>
        <v/>
      </c>
      <c r="AT29" s="70" t="str">
        <f t="shared" si="16"/>
        <v/>
      </c>
      <c r="AU29" s="70" t="str">
        <f t="shared" si="16"/>
        <v/>
      </c>
      <c r="AV29" s="70" t="str">
        <f t="shared" si="16"/>
        <v/>
      </c>
      <c r="AW29" s="70" t="str">
        <f t="shared" si="16"/>
        <v/>
      </c>
      <c r="AX29" s="70" t="str">
        <f t="shared" si="16"/>
        <v/>
      </c>
      <c r="AY29" s="70" t="str">
        <f t="shared" si="16"/>
        <v/>
      </c>
      <c r="AZ29" s="70" t="str">
        <f t="shared" si="16"/>
        <v/>
      </c>
      <c r="BA29" s="70" t="str">
        <f t="shared" si="16"/>
        <v/>
      </c>
      <c r="BB29" s="70" t="str">
        <f t="shared" si="16"/>
        <v/>
      </c>
      <c r="BC29" s="70" t="str">
        <f t="shared" si="16"/>
        <v/>
      </c>
      <c r="BD29" s="70" t="str">
        <f t="shared" si="16"/>
        <v/>
      </c>
      <c r="BE29" s="70" t="str">
        <f t="shared" si="16"/>
        <v/>
      </c>
      <c r="BF29" s="70" t="str">
        <f t="shared" si="16"/>
        <v/>
      </c>
      <c r="BG29" s="70" t="str">
        <f t="shared" si="16"/>
        <v/>
      </c>
      <c r="BH29" s="70" t="str">
        <f t="shared" si="16"/>
        <v/>
      </c>
      <c r="BI29" s="70" t="str">
        <f t="shared" si="16"/>
        <v/>
      </c>
      <c r="BJ29" s="70" t="str">
        <f t="shared" si="16"/>
        <v/>
      </c>
      <c r="BK29" s="70" t="str">
        <f t="shared" si="16"/>
        <v/>
      </c>
      <c r="BL29" s="70" t="str">
        <f t="shared" si="16"/>
        <v/>
      </c>
      <c r="BM29" s="70" t="str">
        <f t="shared" si="16"/>
        <v/>
      </c>
      <c r="BN29" s="70" t="str">
        <f t="shared" si="16"/>
        <v/>
      </c>
      <c r="BO29" s="70" t="str">
        <f t="shared" si="16"/>
        <v/>
      </c>
      <c r="BP29" s="70" t="str">
        <f t="shared" si="16"/>
        <v/>
      </c>
      <c r="BQ29" s="70" t="str">
        <f t="shared" si="16"/>
        <v/>
      </c>
      <c r="BR29" s="70" t="str">
        <f t="shared" si="16"/>
        <v/>
      </c>
      <c r="BS29" s="70" t="str">
        <f t="shared" si="16"/>
        <v/>
      </c>
      <c r="BT29" s="70" t="str">
        <f t="shared" si="16"/>
        <v/>
      </c>
      <c r="BU29" s="70" t="str">
        <f t="shared" si="16"/>
        <v/>
      </c>
      <c r="BV29" s="70" t="str">
        <f t="shared" si="16"/>
        <v/>
      </c>
      <c r="BW29" s="70" t="str">
        <f t="shared" si="16"/>
        <v/>
      </c>
      <c r="BX29" s="70" t="str">
        <f t="shared" si="13"/>
        <v/>
      </c>
      <c r="BY29" s="70" t="str">
        <f t="shared" si="13"/>
        <v/>
      </c>
      <c r="BZ29" s="70" t="str">
        <f t="shared" si="13"/>
        <v/>
      </c>
      <c r="CA29" s="70" t="str">
        <f t="shared" si="13"/>
        <v/>
      </c>
      <c r="CB29" s="70" t="str">
        <f t="shared" si="13"/>
        <v/>
      </c>
      <c r="CC29" s="70" t="str">
        <f t="shared" si="13"/>
        <v/>
      </c>
      <c r="CD29" s="70" t="str">
        <f t="shared" si="13"/>
        <v/>
      </c>
      <c r="CE29" s="70" t="str">
        <f t="shared" si="13"/>
        <v/>
      </c>
      <c r="CF29" s="70" t="str">
        <f t="shared" si="13"/>
        <v/>
      </c>
      <c r="CG29" s="70" t="str">
        <f t="shared" si="13"/>
        <v/>
      </c>
      <c r="CH29" s="70" t="str">
        <f t="shared" si="13"/>
        <v/>
      </c>
      <c r="CI29" s="70" t="str">
        <f t="shared" si="13"/>
        <v/>
      </c>
      <c r="CJ29" s="70" t="str">
        <f t="shared" si="13"/>
        <v/>
      </c>
      <c r="CK29" s="70" t="str">
        <f t="shared" si="13"/>
        <v/>
      </c>
      <c r="CL29" s="70" t="str">
        <f t="shared" si="13"/>
        <v/>
      </c>
      <c r="CM29" s="70" t="str">
        <f t="shared" si="13"/>
        <v/>
      </c>
      <c r="CN29" s="70" t="str">
        <f t="shared" si="13"/>
        <v/>
      </c>
      <c r="CO29" s="70" t="str">
        <f t="shared" si="13"/>
        <v/>
      </c>
      <c r="CP29" s="70" t="str">
        <f t="shared" si="13"/>
        <v/>
      </c>
      <c r="CQ29" s="70" t="str">
        <f t="shared" si="13"/>
        <v/>
      </c>
      <c r="CR29" s="70" t="str">
        <f t="shared" si="13"/>
        <v/>
      </c>
      <c r="CS29" s="70" t="str">
        <f t="shared" si="13"/>
        <v/>
      </c>
      <c r="CT29" s="70" t="str">
        <f t="shared" si="13"/>
        <v/>
      </c>
      <c r="CU29" s="70" t="str">
        <f t="shared" si="13"/>
        <v/>
      </c>
      <c r="CV29" s="70" t="str">
        <f t="shared" si="13"/>
        <v/>
      </c>
      <c r="CW29" s="70" t="str">
        <f t="shared" si="13"/>
        <v/>
      </c>
      <c r="CX29" s="70" t="str">
        <f t="shared" si="13"/>
        <v/>
      </c>
      <c r="CY29" s="70" t="str">
        <f t="shared" si="13"/>
        <v/>
      </c>
      <c r="CZ29" s="70" t="str">
        <f t="shared" si="13"/>
        <v/>
      </c>
      <c r="DA29" s="70" t="str">
        <f t="shared" si="13"/>
        <v/>
      </c>
      <c r="DB29" s="70" t="str">
        <f t="shared" si="13"/>
        <v/>
      </c>
      <c r="DC29" s="70" t="str">
        <f t="shared" si="13"/>
        <v/>
      </c>
      <c r="DD29" s="70" t="str">
        <f t="shared" si="13"/>
        <v/>
      </c>
      <c r="DE29" s="70" t="str">
        <f t="shared" si="13"/>
        <v/>
      </c>
      <c r="DF29" s="70" t="str">
        <f t="shared" si="13"/>
        <v/>
      </c>
      <c r="DG29" s="70" t="str">
        <f t="shared" si="13"/>
        <v/>
      </c>
      <c r="DH29" s="70" t="str">
        <f t="shared" si="13"/>
        <v/>
      </c>
      <c r="DI29" s="70" t="str">
        <f t="shared" si="13"/>
        <v/>
      </c>
      <c r="DJ29" s="32"/>
      <c r="DK29" s="32">
        <f>SUM(L29:DI29)</f>
        <v>0</v>
      </c>
      <c r="DL29" s="32"/>
      <c r="DM29" s="33">
        <f>DK29*B$12</f>
        <v>0</v>
      </c>
      <c r="DN29" s="34"/>
      <c r="DO29" s="34">
        <v>91</v>
      </c>
      <c r="DP29" s="35"/>
      <c r="DQ29" s="50">
        <f>DM29*DO29</f>
        <v>0</v>
      </c>
    </row>
    <row r="30" spans="1:121" ht="15">
      <c r="A30" s="64" t="s">
        <v>378</v>
      </c>
      <c r="B30" s="18">
        <f>IF(C16&gt;0,_xlfn.XLOOKUP(C16,LogicSheet!$T$3:$T$66,LogicSheet!$R$3:$R$66,,1,1),0)</f>
        <v>1</v>
      </c>
      <c r="C30" s="227"/>
      <c r="E30" s="176" t="s">
        <v>252</v>
      </c>
      <c r="F30" s="178" t="s">
        <v>236</v>
      </c>
      <c r="G30" s="28" t="s">
        <v>130</v>
      </c>
      <c r="H30" s="24">
        <v>0</v>
      </c>
      <c r="I30" s="28">
        <f t="shared" si="4"/>
        <v>0</v>
      </c>
      <c r="J30" s="24">
        <v>1</v>
      </c>
      <c r="K30" s="24">
        <v>1</v>
      </c>
      <c r="L30" s="70" t="str">
        <f t="shared" si="11"/>
        <v/>
      </c>
      <c r="M30" s="70" t="str">
        <f t="shared" si="11"/>
        <v/>
      </c>
      <c r="N30" s="70" t="str">
        <f t="shared" si="11"/>
        <v/>
      </c>
      <c r="O30" s="70" t="str">
        <f t="shared" si="11"/>
        <v/>
      </c>
      <c r="P30" s="70" t="str">
        <f t="shared" si="11"/>
        <v/>
      </c>
      <c r="Q30" s="70" t="str">
        <f t="shared" si="11"/>
        <v/>
      </c>
      <c r="R30" s="70" t="str">
        <f t="shared" si="11"/>
        <v/>
      </c>
      <c r="S30" s="70" t="str">
        <f t="shared" si="11"/>
        <v/>
      </c>
      <c r="T30" s="70" t="str">
        <f t="shared" si="11"/>
        <v/>
      </c>
      <c r="U30" s="70" t="str">
        <f t="shared" si="11"/>
        <v/>
      </c>
      <c r="V30" s="70" t="str">
        <f t="shared" si="11"/>
        <v/>
      </c>
      <c r="W30" s="70" t="str">
        <f t="shared" si="11"/>
        <v/>
      </c>
      <c r="X30" s="70" t="str">
        <f t="shared" si="11"/>
        <v/>
      </c>
      <c r="Y30" s="70" t="str">
        <f t="shared" si="11"/>
        <v/>
      </c>
      <c r="Z30" s="70" t="str">
        <f t="shared" si="11"/>
        <v/>
      </c>
      <c r="AA30" s="70" t="str">
        <f t="shared" si="11"/>
        <v/>
      </c>
      <c r="AB30" s="70" t="str">
        <f t="shared" si="15"/>
        <v/>
      </c>
      <c r="AC30" s="70" t="str">
        <f t="shared" si="15"/>
        <v/>
      </c>
      <c r="AD30" s="70" t="str">
        <f t="shared" si="15"/>
        <v/>
      </c>
      <c r="AE30" s="70" t="str">
        <f t="shared" si="15"/>
        <v/>
      </c>
      <c r="AF30" s="70" t="str">
        <f t="shared" si="15"/>
        <v/>
      </c>
      <c r="AG30" s="70" t="str">
        <f t="shared" si="15"/>
        <v/>
      </c>
      <c r="AH30" s="70" t="str">
        <f t="shared" si="15"/>
        <v/>
      </c>
      <c r="AI30" s="70" t="str">
        <f t="shared" si="15"/>
        <v/>
      </c>
      <c r="AJ30" s="70" t="str">
        <f t="shared" si="15"/>
        <v/>
      </c>
      <c r="AK30" s="70" t="str">
        <f t="shared" si="15"/>
        <v/>
      </c>
      <c r="AL30" s="70" t="str">
        <f t="shared" si="15"/>
        <v/>
      </c>
      <c r="AM30" s="70" t="str">
        <f t="shared" si="15"/>
        <v/>
      </c>
      <c r="AN30" s="70" t="str">
        <f t="shared" si="15"/>
        <v/>
      </c>
      <c r="AO30" s="70" t="str">
        <f t="shared" si="15"/>
        <v/>
      </c>
      <c r="AP30" s="70" t="str">
        <f t="shared" si="15"/>
        <v/>
      </c>
      <c r="AQ30" s="70" t="str">
        <f t="shared" si="15"/>
        <v/>
      </c>
      <c r="AR30" s="70" t="str">
        <f t="shared" si="14"/>
        <v/>
      </c>
      <c r="AS30" s="70" t="str">
        <f t="shared" si="16"/>
        <v/>
      </c>
      <c r="AT30" s="70" t="str">
        <f t="shared" si="16"/>
        <v/>
      </c>
      <c r="AU30" s="70" t="str">
        <f t="shared" si="16"/>
        <v/>
      </c>
      <c r="AV30" s="70" t="str">
        <f t="shared" si="16"/>
        <v/>
      </c>
      <c r="AW30" s="70" t="str">
        <f t="shared" si="16"/>
        <v/>
      </c>
      <c r="AX30" s="70" t="str">
        <f t="shared" si="16"/>
        <v/>
      </c>
      <c r="AY30" s="70" t="str">
        <f t="shared" si="16"/>
        <v/>
      </c>
      <c r="AZ30" s="70" t="str">
        <f t="shared" si="16"/>
        <v/>
      </c>
      <c r="BA30" s="70" t="str">
        <f t="shared" si="16"/>
        <v/>
      </c>
      <c r="BB30" s="70" t="str">
        <f t="shared" si="16"/>
        <v/>
      </c>
      <c r="BC30" s="70" t="str">
        <f t="shared" si="16"/>
        <v/>
      </c>
      <c r="BD30" s="70" t="str">
        <f t="shared" si="16"/>
        <v/>
      </c>
      <c r="BE30" s="70" t="str">
        <f t="shared" si="16"/>
        <v/>
      </c>
      <c r="BF30" s="70" t="str">
        <f t="shared" si="16"/>
        <v/>
      </c>
      <c r="BG30" s="70" t="str">
        <f t="shared" si="16"/>
        <v/>
      </c>
      <c r="BH30" s="70" t="str">
        <f t="shared" si="16"/>
        <v/>
      </c>
      <c r="BI30" s="70" t="str">
        <f t="shared" si="16"/>
        <v/>
      </c>
      <c r="BJ30" s="70" t="str">
        <f t="shared" si="16"/>
        <v/>
      </c>
      <c r="BK30" s="70" t="str">
        <f t="shared" si="16"/>
        <v/>
      </c>
      <c r="BL30" s="70" t="str">
        <f t="shared" si="16"/>
        <v/>
      </c>
      <c r="BM30" s="70" t="str">
        <f t="shared" si="16"/>
        <v/>
      </c>
      <c r="BN30" s="70" t="str">
        <f t="shared" si="16"/>
        <v/>
      </c>
      <c r="BO30" s="70" t="str">
        <f t="shared" si="16"/>
        <v/>
      </c>
      <c r="BP30" s="70" t="str">
        <f t="shared" si="16"/>
        <v/>
      </c>
      <c r="BQ30" s="70" t="str">
        <f t="shared" si="16"/>
        <v/>
      </c>
      <c r="BR30" s="70" t="str">
        <f t="shared" si="16"/>
        <v/>
      </c>
      <c r="BS30" s="70" t="str">
        <f t="shared" si="16"/>
        <v/>
      </c>
      <c r="BT30" s="70" t="str">
        <f t="shared" si="16"/>
        <v/>
      </c>
      <c r="BU30" s="70" t="str">
        <f t="shared" si="16"/>
        <v/>
      </c>
      <c r="BV30" s="70" t="str">
        <f t="shared" si="16"/>
        <v/>
      </c>
      <c r="BW30" s="70" t="str">
        <f t="shared" si="16"/>
        <v/>
      </c>
      <c r="BX30" s="70" t="str">
        <f t="shared" si="13"/>
        <v/>
      </c>
      <c r="BY30" s="70" t="str">
        <f t="shared" si="13"/>
        <v/>
      </c>
      <c r="BZ30" s="70" t="str">
        <f t="shared" si="13"/>
        <v/>
      </c>
      <c r="CA30" s="70" t="str">
        <f t="shared" si="13"/>
        <v/>
      </c>
      <c r="CB30" s="70" t="str">
        <f t="shared" si="13"/>
        <v/>
      </c>
      <c r="CC30" s="70" t="str">
        <f t="shared" si="13"/>
        <v/>
      </c>
      <c r="CD30" s="70" t="str">
        <f t="shared" si="13"/>
        <v/>
      </c>
      <c r="CE30" s="70" t="str">
        <f t="shared" si="13"/>
        <v/>
      </c>
      <c r="CF30" s="70" t="str">
        <f t="shared" si="13"/>
        <v/>
      </c>
      <c r="CG30" s="70" t="str">
        <f t="shared" si="13"/>
        <v/>
      </c>
      <c r="CH30" s="70" t="str">
        <f t="shared" si="13"/>
        <v/>
      </c>
      <c r="CI30" s="70" t="str">
        <f t="shared" si="13"/>
        <v/>
      </c>
      <c r="CJ30" s="70" t="str">
        <f t="shared" si="13"/>
        <v/>
      </c>
      <c r="CK30" s="70" t="str">
        <f t="shared" si="13"/>
        <v/>
      </c>
      <c r="CL30" s="70" t="str">
        <f t="shared" si="13"/>
        <v/>
      </c>
      <c r="CM30" s="70" t="str">
        <f t="shared" si="13"/>
        <v/>
      </c>
      <c r="CN30" s="70" t="str">
        <f t="shared" si="13"/>
        <v/>
      </c>
      <c r="CO30" s="70" t="str">
        <f t="shared" si="13"/>
        <v/>
      </c>
      <c r="CP30" s="70" t="str">
        <f t="shared" si="13"/>
        <v/>
      </c>
      <c r="CQ30" s="70" t="str">
        <f t="shared" si="13"/>
        <v/>
      </c>
      <c r="CR30" s="70" t="str">
        <f t="shared" si="13"/>
        <v/>
      </c>
      <c r="CS30" s="70" t="str">
        <f t="shared" si="13"/>
        <v/>
      </c>
      <c r="CT30" s="70" t="str">
        <f t="shared" si="13"/>
        <v/>
      </c>
      <c r="CU30" s="70" t="str">
        <f t="shared" si="13"/>
        <v/>
      </c>
      <c r="CV30" s="70" t="str">
        <f t="shared" si="13"/>
        <v/>
      </c>
      <c r="CW30" s="70" t="str">
        <f t="shared" si="13"/>
        <v/>
      </c>
      <c r="CX30" s="70" t="str">
        <f t="shared" si="13"/>
        <v/>
      </c>
      <c r="CY30" s="70" t="str">
        <f t="shared" si="13"/>
        <v/>
      </c>
      <c r="CZ30" s="70" t="str">
        <f t="shared" si="13"/>
        <v/>
      </c>
      <c r="DA30" s="70" t="str">
        <f t="shared" si="13"/>
        <v/>
      </c>
      <c r="DB30" s="70" t="str">
        <f t="shared" si="13"/>
        <v/>
      </c>
      <c r="DC30" s="70" t="str">
        <f t="shared" si="13"/>
        <v/>
      </c>
      <c r="DD30" s="70" t="str">
        <f t="shared" si="13"/>
        <v/>
      </c>
      <c r="DE30" s="70" t="str">
        <f t="shared" si="13"/>
        <v/>
      </c>
      <c r="DF30" s="70" t="str">
        <f t="shared" si="13"/>
        <v/>
      </c>
      <c r="DG30" s="70" t="str">
        <f t="shared" si="13"/>
        <v/>
      </c>
      <c r="DH30" s="70" t="str">
        <f t="shared" si="13"/>
        <v/>
      </c>
      <c r="DI30" s="70" t="str">
        <f t="shared" si="13"/>
        <v/>
      </c>
      <c r="DJ30" s="29">
        <f>SUM(L30:DI30)</f>
        <v>0</v>
      </c>
      <c r="DK30" s="29"/>
      <c r="DL30" s="29">
        <f>DJ30*B$12</f>
        <v>0</v>
      </c>
      <c r="DM30" s="36"/>
      <c r="DN30" s="30">
        <v>166.03578802477631</v>
      </c>
      <c r="DO30" s="30"/>
      <c r="DP30" s="31">
        <f>DL30*DN30</f>
        <v>0</v>
      </c>
      <c r="DQ30" s="51"/>
    </row>
    <row r="31" spans="1:121" ht="15" customHeight="1">
      <c r="A31" s="89" t="s">
        <v>379</v>
      </c>
      <c r="B31" s="90">
        <f>SUM(B29:B30)</f>
        <v>3</v>
      </c>
      <c r="C31" s="227"/>
      <c r="E31" s="177"/>
      <c r="F31" s="179"/>
      <c r="G31" s="24" t="s">
        <v>131</v>
      </c>
      <c r="H31" s="77">
        <f>0.5*C22</f>
        <v>0</v>
      </c>
      <c r="I31" s="28">
        <f t="shared" si="4"/>
        <v>0</v>
      </c>
      <c r="J31" s="77">
        <f>B7/2</f>
        <v>2</v>
      </c>
      <c r="K31" s="24">
        <v>1</v>
      </c>
      <c r="L31" s="70" t="str">
        <f t="shared" si="11"/>
        <v/>
      </c>
      <c r="M31" s="70" t="str">
        <f t="shared" si="11"/>
        <v/>
      </c>
      <c r="N31" s="70" t="str">
        <f t="shared" si="11"/>
        <v/>
      </c>
      <c r="O31" s="70" t="str">
        <f t="shared" si="11"/>
        <v/>
      </c>
      <c r="P31" s="70" t="str">
        <f t="shared" si="11"/>
        <v/>
      </c>
      <c r="Q31" s="70" t="str">
        <f t="shared" si="11"/>
        <v/>
      </c>
      <c r="R31" s="70" t="str">
        <f t="shared" si="11"/>
        <v/>
      </c>
      <c r="S31" s="70" t="str">
        <f t="shared" si="11"/>
        <v/>
      </c>
      <c r="T31" s="70" t="str">
        <f t="shared" si="11"/>
        <v/>
      </c>
      <c r="U31" s="70" t="str">
        <f t="shared" si="11"/>
        <v/>
      </c>
      <c r="V31" s="70" t="str">
        <f t="shared" si="11"/>
        <v/>
      </c>
      <c r="W31" s="70" t="str">
        <f t="shared" si="11"/>
        <v/>
      </c>
      <c r="X31" s="70" t="str">
        <f t="shared" si="11"/>
        <v/>
      </c>
      <c r="Y31" s="70" t="str">
        <f t="shared" si="11"/>
        <v/>
      </c>
      <c r="Z31" s="70" t="str">
        <f t="shared" si="11"/>
        <v/>
      </c>
      <c r="AA31" s="70" t="str">
        <f t="shared" si="11"/>
        <v/>
      </c>
      <c r="AB31" s="70" t="str">
        <f t="shared" si="15"/>
        <v/>
      </c>
      <c r="AC31" s="70" t="str">
        <f t="shared" si="15"/>
        <v/>
      </c>
      <c r="AD31" s="70" t="str">
        <f t="shared" si="15"/>
        <v/>
      </c>
      <c r="AE31" s="70" t="str">
        <f t="shared" si="15"/>
        <v/>
      </c>
      <c r="AF31" s="70" t="str">
        <f t="shared" si="15"/>
        <v/>
      </c>
      <c r="AG31" s="70" t="str">
        <f t="shared" si="15"/>
        <v/>
      </c>
      <c r="AH31" s="70" t="str">
        <f t="shared" si="15"/>
        <v/>
      </c>
      <c r="AI31" s="70" t="str">
        <f t="shared" si="15"/>
        <v/>
      </c>
      <c r="AJ31" s="70" t="str">
        <f t="shared" si="15"/>
        <v/>
      </c>
      <c r="AK31" s="70" t="str">
        <f t="shared" si="15"/>
        <v/>
      </c>
      <c r="AL31" s="70" t="str">
        <f t="shared" si="15"/>
        <v/>
      </c>
      <c r="AM31" s="70" t="str">
        <f t="shared" si="15"/>
        <v/>
      </c>
      <c r="AN31" s="70" t="str">
        <f t="shared" si="15"/>
        <v/>
      </c>
      <c r="AO31" s="70" t="str">
        <f t="shared" si="15"/>
        <v/>
      </c>
      <c r="AP31" s="70" t="str">
        <f t="shared" si="15"/>
        <v/>
      </c>
      <c r="AQ31" s="70" t="str">
        <f t="shared" si="15"/>
        <v/>
      </c>
      <c r="AR31" s="70" t="str">
        <f t="shared" si="14"/>
        <v/>
      </c>
      <c r="AS31" s="70" t="str">
        <f t="shared" si="16"/>
        <v/>
      </c>
      <c r="AT31" s="70" t="str">
        <f t="shared" si="16"/>
        <v/>
      </c>
      <c r="AU31" s="70" t="str">
        <f t="shared" si="16"/>
        <v/>
      </c>
      <c r="AV31" s="70" t="str">
        <f t="shared" si="16"/>
        <v/>
      </c>
      <c r="AW31" s="70" t="str">
        <f t="shared" si="16"/>
        <v/>
      </c>
      <c r="AX31" s="70" t="str">
        <f t="shared" si="16"/>
        <v/>
      </c>
      <c r="AY31" s="70" t="str">
        <f t="shared" si="16"/>
        <v/>
      </c>
      <c r="AZ31" s="70" t="str">
        <f t="shared" si="16"/>
        <v/>
      </c>
      <c r="BA31" s="70" t="str">
        <f t="shared" si="16"/>
        <v/>
      </c>
      <c r="BB31" s="70" t="str">
        <f t="shared" si="16"/>
        <v/>
      </c>
      <c r="BC31" s="70" t="str">
        <f t="shared" si="16"/>
        <v/>
      </c>
      <c r="BD31" s="70" t="str">
        <f t="shared" si="16"/>
        <v/>
      </c>
      <c r="BE31" s="70" t="str">
        <f t="shared" si="16"/>
        <v/>
      </c>
      <c r="BF31" s="70" t="str">
        <f t="shared" si="16"/>
        <v/>
      </c>
      <c r="BG31" s="70" t="str">
        <f t="shared" si="16"/>
        <v/>
      </c>
      <c r="BH31" s="70" t="str">
        <f t="shared" si="16"/>
        <v/>
      </c>
      <c r="BI31" s="70" t="str">
        <f t="shared" si="16"/>
        <v/>
      </c>
      <c r="BJ31" s="70" t="str">
        <f t="shared" si="16"/>
        <v/>
      </c>
      <c r="BK31" s="70" t="str">
        <f t="shared" si="16"/>
        <v/>
      </c>
      <c r="BL31" s="70" t="str">
        <f t="shared" si="16"/>
        <v/>
      </c>
      <c r="BM31" s="70" t="str">
        <f t="shared" si="16"/>
        <v/>
      </c>
      <c r="BN31" s="70" t="str">
        <f t="shared" si="16"/>
        <v/>
      </c>
      <c r="BO31" s="70" t="str">
        <f t="shared" si="16"/>
        <v/>
      </c>
      <c r="BP31" s="70" t="str">
        <f t="shared" si="16"/>
        <v/>
      </c>
      <c r="BQ31" s="70" t="str">
        <f t="shared" si="16"/>
        <v/>
      </c>
      <c r="BR31" s="70" t="str">
        <f t="shared" si="16"/>
        <v/>
      </c>
      <c r="BS31" s="70" t="str">
        <f t="shared" si="16"/>
        <v/>
      </c>
      <c r="BT31" s="70" t="str">
        <f t="shared" si="16"/>
        <v/>
      </c>
      <c r="BU31" s="70" t="str">
        <f t="shared" si="16"/>
        <v/>
      </c>
      <c r="BV31" s="70" t="str">
        <f t="shared" si="16"/>
        <v/>
      </c>
      <c r="BW31" s="70" t="str">
        <f t="shared" si="16"/>
        <v/>
      </c>
      <c r="BX31" s="70" t="str">
        <f t="shared" si="13"/>
        <v/>
      </c>
      <c r="BY31" s="70" t="str">
        <f t="shared" si="13"/>
        <v/>
      </c>
      <c r="BZ31" s="70" t="str">
        <f t="shared" si="13"/>
        <v/>
      </c>
      <c r="CA31" s="70" t="str">
        <f t="shared" si="13"/>
        <v/>
      </c>
      <c r="CB31" s="70" t="str">
        <f t="shared" si="13"/>
        <v/>
      </c>
      <c r="CC31" s="70" t="str">
        <f t="shared" si="13"/>
        <v/>
      </c>
      <c r="CD31" s="70" t="str">
        <f t="shared" ref="BX31:DI33" si="17">IF(AND(CD$3&gt;=$J31,CD$3&lt;=($J31+$I31-1)),$K31,"")</f>
        <v/>
      </c>
      <c r="CE31" s="70" t="str">
        <f t="shared" si="17"/>
        <v/>
      </c>
      <c r="CF31" s="70" t="str">
        <f t="shared" si="17"/>
        <v/>
      </c>
      <c r="CG31" s="70" t="str">
        <f t="shared" si="17"/>
        <v/>
      </c>
      <c r="CH31" s="70" t="str">
        <f t="shared" si="17"/>
        <v/>
      </c>
      <c r="CI31" s="70" t="str">
        <f t="shared" si="17"/>
        <v/>
      </c>
      <c r="CJ31" s="70" t="str">
        <f t="shared" si="17"/>
        <v/>
      </c>
      <c r="CK31" s="70" t="str">
        <f t="shared" si="17"/>
        <v/>
      </c>
      <c r="CL31" s="70" t="str">
        <f t="shared" si="17"/>
        <v/>
      </c>
      <c r="CM31" s="70" t="str">
        <f t="shared" si="17"/>
        <v/>
      </c>
      <c r="CN31" s="70" t="str">
        <f t="shared" si="17"/>
        <v/>
      </c>
      <c r="CO31" s="70" t="str">
        <f t="shared" si="17"/>
        <v/>
      </c>
      <c r="CP31" s="70" t="str">
        <f t="shared" si="17"/>
        <v/>
      </c>
      <c r="CQ31" s="70" t="str">
        <f t="shared" si="17"/>
        <v/>
      </c>
      <c r="CR31" s="70" t="str">
        <f t="shared" si="17"/>
        <v/>
      </c>
      <c r="CS31" s="70" t="str">
        <f t="shared" si="17"/>
        <v/>
      </c>
      <c r="CT31" s="70" t="str">
        <f t="shared" si="17"/>
        <v/>
      </c>
      <c r="CU31" s="70" t="str">
        <f t="shared" si="17"/>
        <v/>
      </c>
      <c r="CV31" s="70" t="str">
        <f t="shared" si="17"/>
        <v/>
      </c>
      <c r="CW31" s="70" t="str">
        <f t="shared" si="17"/>
        <v/>
      </c>
      <c r="CX31" s="70" t="str">
        <f t="shared" si="17"/>
        <v/>
      </c>
      <c r="CY31" s="70" t="str">
        <f t="shared" si="17"/>
        <v/>
      </c>
      <c r="CZ31" s="70" t="str">
        <f t="shared" si="17"/>
        <v/>
      </c>
      <c r="DA31" s="70" t="str">
        <f t="shared" si="17"/>
        <v/>
      </c>
      <c r="DB31" s="70" t="str">
        <f t="shared" si="17"/>
        <v/>
      </c>
      <c r="DC31" s="70" t="str">
        <f t="shared" si="17"/>
        <v/>
      </c>
      <c r="DD31" s="70" t="str">
        <f t="shared" si="17"/>
        <v/>
      </c>
      <c r="DE31" s="70" t="str">
        <f t="shared" si="17"/>
        <v/>
      </c>
      <c r="DF31" s="70" t="str">
        <f t="shared" si="17"/>
        <v/>
      </c>
      <c r="DG31" s="70" t="str">
        <f t="shared" si="17"/>
        <v/>
      </c>
      <c r="DH31" s="70" t="str">
        <f t="shared" si="17"/>
        <v/>
      </c>
      <c r="DI31" s="70" t="str">
        <f t="shared" si="17"/>
        <v/>
      </c>
      <c r="DJ31" s="32"/>
      <c r="DK31" s="32">
        <f>SUM(L31:DI31)</f>
        <v>0</v>
      </c>
      <c r="DL31" s="32"/>
      <c r="DM31" s="33">
        <f>DK31*B$12</f>
        <v>0</v>
      </c>
      <c r="DN31" s="34"/>
      <c r="DO31" s="34">
        <v>49.89676531314521</v>
      </c>
      <c r="DP31" s="35"/>
      <c r="DQ31" s="50">
        <f>DM31*DO31</f>
        <v>0</v>
      </c>
    </row>
    <row r="32" spans="1:121" ht="15">
      <c r="A32" s="64" t="s">
        <v>380</v>
      </c>
      <c r="B32" s="18">
        <f>IF(C17&gt;0,_xlfn.XLOOKUP(C17,LogicSheet!$X$3:$X$56,LogicSheet!$V$3:$V$56,"NA",1,1),0)</f>
        <v>0</v>
      </c>
      <c r="C32" s="227"/>
      <c r="E32" s="176" t="s">
        <v>253</v>
      </c>
      <c r="F32" s="178" t="s">
        <v>236</v>
      </c>
      <c r="G32" s="28" t="s">
        <v>130</v>
      </c>
      <c r="H32" s="24">
        <v>0</v>
      </c>
      <c r="I32" s="28">
        <f t="shared" si="4"/>
        <v>0</v>
      </c>
      <c r="J32" s="24">
        <v>1</v>
      </c>
      <c r="K32" s="24">
        <v>1</v>
      </c>
      <c r="L32" s="70" t="str">
        <f t="shared" si="11"/>
        <v/>
      </c>
      <c r="M32" s="70" t="str">
        <f t="shared" si="11"/>
        <v/>
      </c>
      <c r="N32" s="70" t="str">
        <f t="shared" si="11"/>
        <v/>
      </c>
      <c r="O32" s="70" t="str">
        <f t="shared" si="11"/>
        <v/>
      </c>
      <c r="P32" s="70" t="str">
        <f t="shared" si="11"/>
        <v/>
      </c>
      <c r="Q32" s="70" t="str">
        <f t="shared" si="11"/>
        <v/>
      </c>
      <c r="R32" s="70" t="str">
        <f t="shared" si="11"/>
        <v/>
      </c>
      <c r="S32" s="70" t="str">
        <f t="shared" si="11"/>
        <v/>
      </c>
      <c r="T32" s="70" t="str">
        <f t="shared" si="11"/>
        <v/>
      </c>
      <c r="U32" s="70" t="str">
        <f t="shared" si="11"/>
        <v/>
      </c>
      <c r="V32" s="70" t="str">
        <f t="shared" si="11"/>
        <v/>
      </c>
      <c r="W32" s="70" t="str">
        <f t="shared" si="11"/>
        <v/>
      </c>
      <c r="X32" s="70" t="str">
        <f t="shared" si="11"/>
        <v/>
      </c>
      <c r="Y32" s="70" t="str">
        <f t="shared" si="11"/>
        <v/>
      </c>
      <c r="Z32" s="70" t="str">
        <f t="shared" si="11"/>
        <v/>
      </c>
      <c r="AA32" s="70" t="str">
        <f t="shared" si="11"/>
        <v/>
      </c>
      <c r="AB32" s="70" t="str">
        <f t="shared" si="15"/>
        <v/>
      </c>
      <c r="AC32" s="70" t="str">
        <f t="shared" si="15"/>
        <v/>
      </c>
      <c r="AD32" s="70" t="str">
        <f t="shared" si="15"/>
        <v/>
      </c>
      <c r="AE32" s="70" t="str">
        <f t="shared" si="15"/>
        <v/>
      </c>
      <c r="AF32" s="70" t="str">
        <f t="shared" si="15"/>
        <v/>
      </c>
      <c r="AG32" s="70" t="str">
        <f t="shared" si="15"/>
        <v/>
      </c>
      <c r="AH32" s="70" t="str">
        <f t="shared" si="15"/>
        <v/>
      </c>
      <c r="AI32" s="70" t="str">
        <f t="shared" si="15"/>
        <v/>
      </c>
      <c r="AJ32" s="70" t="str">
        <f t="shared" si="15"/>
        <v/>
      </c>
      <c r="AK32" s="70" t="str">
        <f t="shared" si="15"/>
        <v/>
      </c>
      <c r="AL32" s="70" t="str">
        <f t="shared" si="15"/>
        <v/>
      </c>
      <c r="AM32" s="70" t="str">
        <f t="shared" si="15"/>
        <v/>
      </c>
      <c r="AN32" s="70" t="str">
        <f t="shared" si="15"/>
        <v/>
      </c>
      <c r="AO32" s="70" t="str">
        <f t="shared" si="15"/>
        <v/>
      </c>
      <c r="AP32" s="70" t="str">
        <f t="shared" si="15"/>
        <v/>
      </c>
      <c r="AQ32" s="70" t="str">
        <f t="shared" si="15"/>
        <v/>
      </c>
      <c r="AR32" s="70" t="str">
        <f t="shared" si="14"/>
        <v/>
      </c>
      <c r="AS32" s="70" t="str">
        <f t="shared" si="16"/>
        <v/>
      </c>
      <c r="AT32" s="70" t="str">
        <f t="shared" si="16"/>
        <v/>
      </c>
      <c r="AU32" s="70" t="str">
        <f t="shared" si="16"/>
        <v/>
      </c>
      <c r="AV32" s="70" t="str">
        <f t="shared" si="16"/>
        <v/>
      </c>
      <c r="AW32" s="70" t="str">
        <f t="shared" si="16"/>
        <v/>
      </c>
      <c r="AX32" s="70" t="str">
        <f t="shared" si="16"/>
        <v/>
      </c>
      <c r="AY32" s="70" t="str">
        <f t="shared" si="16"/>
        <v/>
      </c>
      <c r="AZ32" s="70" t="str">
        <f t="shared" si="16"/>
        <v/>
      </c>
      <c r="BA32" s="70" t="str">
        <f t="shared" si="16"/>
        <v/>
      </c>
      <c r="BB32" s="70" t="str">
        <f t="shared" si="16"/>
        <v/>
      </c>
      <c r="BC32" s="70" t="str">
        <f t="shared" si="16"/>
        <v/>
      </c>
      <c r="BD32" s="70" t="str">
        <f t="shared" si="16"/>
        <v/>
      </c>
      <c r="BE32" s="70" t="str">
        <f t="shared" si="16"/>
        <v/>
      </c>
      <c r="BF32" s="70" t="str">
        <f t="shared" si="16"/>
        <v/>
      </c>
      <c r="BG32" s="70" t="str">
        <f t="shared" si="16"/>
        <v/>
      </c>
      <c r="BH32" s="70" t="str">
        <f t="shared" si="16"/>
        <v/>
      </c>
      <c r="BI32" s="70" t="str">
        <f t="shared" si="16"/>
        <v/>
      </c>
      <c r="BJ32" s="70" t="str">
        <f t="shared" si="16"/>
        <v/>
      </c>
      <c r="BK32" s="70" t="str">
        <f t="shared" si="16"/>
        <v/>
      </c>
      <c r="BL32" s="70" t="str">
        <f t="shared" si="16"/>
        <v/>
      </c>
      <c r="BM32" s="70" t="str">
        <f t="shared" si="16"/>
        <v/>
      </c>
      <c r="BN32" s="70" t="str">
        <f t="shared" si="16"/>
        <v/>
      </c>
      <c r="BO32" s="70" t="str">
        <f t="shared" si="16"/>
        <v/>
      </c>
      <c r="BP32" s="70" t="str">
        <f t="shared" si="16"/>
        <v/>
      </c>
      <c r="BQ32" s="70" t="str">
        <f t="shared" si="16"/>
        <v/>
      </c>
      <c r="BR32" s="70" t="str">
        <f t="shared" si="16"/>
        <v/>
      </c>
      <c r="BS32" s="70" t="str">
        <f t="shared" si="16"/>
        <v/>
      </c>
      <c r="BT32" s="70" t="str">
        <f t="shared" si="16"/>
        <v/>
      </c>
      <c r="BU32" s="70" t="str">
        <f t="shared" si="16"/>
        <v/>
      </c>
      <c r="BV32" s="70" t="str">
        <f t="shared" si="16"/>
        <v/>
      </c>
      <c r="BW32" s="70" t="str">
        <f t="shared" si="16"/>
        <v/>
      </c>
      <c r="BX32" s="70" t="str">
        <f t="shared" si="17"/>
        <v/>
      </c>
      <c r="BY32" s="70" t="str">
        <f t="shared" si="17"/>
        <v/>
      </c>
      <c r="BZ32" s="70" t="str">
        <f t="shared" si="17"/>
        <v/>
      </c>
      <c r="CA32" s="70" t="str">
        <f t="shared" si="17"/>
        <v/>
      </c>
      <c r="CB32" s="70" t="str">
        <f t="shared" si="17"/>
        <v/>
      </c>
      <c r="CC32" s="70" t="str">
        <f t="shared" si="17"/>
        <v/>
      </c>
      <c r="CD32" s="70" t="str">
        <f t="shared" si="17"/>
        <v/>
      </c>
      <c r="CE32" s="70" t="str">
        <f t="shared" si="17"/>
        <v/>
      </c>
      <c r="CF32" s="70" t="str">
        <f t="shared" si="17"/>
        <v/>
      </c>
      <c r="CG32" s="70" t="str">
        <f t="shared" si="17"/>
        <v/>
      </c>
      <c r="CH32" s="70" t="str">
        <f t="shared" si="17"/>
        <v/>
      </c>
      <c r="CI32" s="70" t="str">
        <f t="shared" si="17"/>
        <v/>
      </c>
      <c r="CJ32" s="70" t="str">
        <f t="shared" si="17"/>
        <v/>
      </c>
      <c r="CK32" s="70" t="str">
        <f t="shared" si="17"/>
        <v/>
      </c>
      <c r="CL32" s="70" t="str">
        <f t="shared" si="17"/>
        <v/>
      </c>
      <c r="CM32" s="70" t="str">
        <f t="shared" si="17"/>
        <v/>
      </c>
      <c r="CN32" s="70" t="str">
        <f t="shared" si="17"/>
        <v/>
      </c>
      <c r="CO32" s="70" t="str">
        <f t="shared" si="17"/>
        <v/>
      </c>
      <c r="CP32" s="70" t="str">
        <f t="shared" si="17"/>
        <v/>
      </c>
      <c r="CQ32" s="70" t="str">
        <f t="shared" si="17"/>
        <v/>
      </c>
      <c r="CR32" s="70" t="str">
        <f t="shared" si="17"/>
        <v/>
      </c>
      <c r="CS32" s="70" t="str">
        <f t="shared" si="17"/>
        <v/>
      </c>
      <c r="CT32" s="70" t="str">
        <f t="shared" si="17"/>
        <v/>
      </c>
      <c r="CU32" s="70" t="str">
        <f t="shared" si="17"/>
        <v/>
      </c>
      <c r="CV32" s="70" t="str">
        <f t="shared" si="17"/>
        <v/>
      </c>
      <c r="CW32" s="70" t="str">
        <f t="shared" si="17"/>
        <v/>
      </c>
      <c r="CX32" s="70" t="str">
        <f t="shared" si="17"/>
        <v/>
      </c>
      <c r="CY32" s="70" t="str">
        <f t="shared" si="17"/>
        <v/>
      </c>
      <c r="CZ32" s="70" t="str">
        <f t="shared" si="17"/>
        <v/>
      </c>
      <c r="DA32" s="70" t="str">
        <f t="shared" si="17"/>
        <v/>
      </c>
      <c r="DB32" s="70" t="str">
        <f t="shared" si="17"/>
        <v/>
      </c>
      <c r="DC32" s="70" t="str">
        <f t="shared" si="17"/>
        <v/>
      </c>
      <c r="DD32" s="70" t="str">
        <f t="shared" si="17"/>
        <v/>
      </c>
      <c r="DE32" s="70" t="str">
        <f t="shared" si="17"/>
        <v/>
      </c>
      <c r="DF32" s="70" t="str">
        <f t="shared" si="17"/>
        <v/>
      </c>
      <c r="DG32" s="70" t="str">
        <f t="shared" si="17"/>
        <v/>
      </c>
      <c r="DH32" s="70" t="str">
        <f t="shared" si="17"/>
        <v/>
      </c>
      <c r="DI32" s="70" t="str">
        <f t="shared" si="17"/>
        <v/>
      </c>
      <c r="DJ32" s="29">
        <f>SUM(L32:DI32)</f>
        <v>0</v>
      </c>
      <c r="DK32" s="29"/>
      <c r="DL32" s="29">
        <f>DJ32*B$12</f>
        <v>0</v>
      </c>
      <c r="DM32" s="36"/>
      <c r="DN32" s="30">
        <v>166.03578802477631</v>
      </c>
      <c r="DO32" s="30"/>
      <c r="DP32" s="31">
        <f>DL32*DN32</f>
        <v>0</v>
      </c>
      <c r="DQ32" s="51"/>
    </row>
    <row r="33" spans="1:121" ht="15" customHeight="1">
      <c r="A33" s="64" t="s">
        <v>381</v>
      </c>
      <c r="B33" s="91"/>
      <c r="C33" s="227"/>
      <c r="E33" s="177"/>
      <c r="F33" s="179"/>
      <c r="G33" s="24" t="s">
        <v>131</v>
      </c>
      <c r="H33" s="77">
        <f>0.5*C23</f>
        <v>0</v>
      </c>
      <c r="I33" s="28">
        <f t="shared" si="4"/>
        <v>0</v>
      </c>
      <c r="J33" s="77">
        <f>B7/2</f>
        <v>2</v>
      </c>
      <c r="K33" s="24">
        <v>1</v>
      </c>
      <c r="L33" s="70" t="str">
        <f t="shared" si="11"/>
        <v/>
      </c>
      <c r="M33" s="70" t="str">
        <f t="shared" si="11"/>
        <v/>
      </c>
      <c r="N33" s="70" t="str">
        <f t="shared" si="11"/>
        <v/>
      </c>
      <c r="O33" s="70" t="str">
        <f t="shared" si="11"/>
        <v/>
      </c>
      <c r="P33" s="70" t="str">
        <f t="shared" si="11"/>
        <v/>
      </c>
      <c r="Q33" s="70" t="str">
        <f t="shared" si="11"/>
        <v/>
      </c>
      <c r="R33" s="70" t="str">
        <f t="shared" si="11"/>
        <v/>
      </c>
      <c r="S33" s="70" t="str">
        <f t="shared" si="11"/>
        <v/>
      </c>
      <c r="T33" s="70" t="str">
        <f t="shared" si="11"/>
        <v/>
      </c>
      <c r="U33" s="70" t="str">
        <f t="shared" si="11"/>
        <v/>
      </c>
      <c r="V33" s="70" t="str">
        <f t="shared" si="11"/>
        <v/>
      </c>
      <c r="W33" s="70" t="str">
        <f t="shared" si="11"/>
        <v/>
      </c>
      <c r="X33" s="70" t="str">
        <f t="shared" si="11"/>
        <v/>
      </c>
      <c r="Y33" s="70" t="str">
        <f t="shared" si="11"/>
        <v/>
      </c>
      <c r="Z33" s="70" t="str">
        <f t="shared" si="11"/>
        <v/>
      </c>
      <c r="AA33" s="70" t="str">
        <f t="shared" si="11"/>
        <v/>
      </c>
      <c r="AB33" s="70" t="str">
        <f t="shared" si="15"/>
        <v/>
      </c>
      <c r="AC33" s="70" t="str">
        <f t="shared" si="15"/>
        <v/>
      </c>
      <c r="AD33" s="70" t="str">
        <f t="shared" si="15"/>
        <v/>
      </c>
      <c r="AE33" s="70" t="str">
        <f t="shared" si="15"/>
        <v/>
      </c>
      <c r="AF33" s="70" t="str">
        <f t="shared" si="15"/>
        <v/>
      </c>
      <c r="AG33" s="70" t="str">
        <f t="shared" si="15"/>
        <v/>
      </c>
      <c r="AH33" s="70" t="str">
        <f t="shared" si="15"/>
        <v/>
      </c>
      <c r="AI33" s="70" t="str">
        <f t="shared" si="15"/>
        <v/>
      </c>
      <c r="AJ33" s="70" t="str">
        <f t="shared" si="15"/>
        <v/>
      </c>
      <c r="AK33" s="70" t="str">
        <f t="shared" si="15"/>
        <v/>
      </c>
      <c r="AL33" s="70" t="str">
        <f t="shared" si="15"/>
        <v/>
      </c>
      <c r="AM33" s="70" t="str">
        <f t="shared" si="15"/>
        <v/>
      </c>
      <c r="AN33" s="70" t="str">
        <f t="shared" si="15"/>
        <v/>
      </c>
      <c r="AO33" s="70" t="str">
        <f t="shared" si="15"/>
        <v/>
      </c>
      <c r="AP33" s="70" t="str">
        <f t="shared" si="15"/>
        <v/>
      </c>
      <c r="AQ33" s="70" t="str">
        <f t="shared" si="15"/>
        <v/>
      </c>
      <c r="AR33" s="70" t="str">
        <f t="shared" si="14"/>
        <v/>
      </c>
      <c r="AS33" s="70" t="str">
        <f t="shared" si="16"/>
        <v/>
      </c>
      <c r="AT33" s="70" t="str">
        <f t="shared" si="16"/>
        <v/>
      </c>
      <c r="AU33" s="70" t="str">
        <f t="shared" si="16"/>
        <v/>
      </c>
      <c r="AV33" s="70" t="str">
        <f t="shared" si="16"/>
        <v/>
      </c>
      <c r="AW33" s="70" t="str">
        <f t="shared" si="16"/>
        <v/>
      </c>
      <c r="AX33" s="70" t="str">
        <f t="shared" si="16"/>
        <v/>
      </c>
      <c r="AY33" s="70" t="str">
        <f t="shared" si="16"/>
        <v/>
      </c>
      <c r="AZ33" s="70" t="str">
        <f t="shared" si="16"/>
        <v/>
      </c>
      <c r="BA33" s="70" t="str">
        <f t="shared" si="16"/>
        <v/>
      </c>
      <c r="BB33" s="70" t="str">
        <f t="shared" si="16"/>
        <v/>
      </c>
      <c r="BC33" s="70" t="str">
        <f t="shared" si="16"/>
        <v/>
      </c>
      <c r="BD33" s="70" t="str">
        <f t="shared" si="16"/>
        <v/>
      </c>
      <c r="BE33" s="70" t="str">
        <f t="shared" si="16"/>
        <v/>
      </c>
      <c r="BF33" s="70" t="str">
        <f t="shared" si="16"/>
        <v/>
      </c>
      <c r="BG33" s="70" t="str">
        <f t="shared" si="16"/>
        <v/>
      </c>
      <c r="BH33" s="70" t="str">
        <f t="shared" si="16"/>
        <v/>
      </c>
      <c r="BI33" s="70" t="str">
        <f t="shared" si="16"/>
        <v/>
      </c>
      <c r="BJ33" s="70" t="str">
        <f t="shared" si="16"/>
        <v/>
      </c>
      <c r="BK33" s="70" t="str">
        <f t="shared" si="16"/>
        <v/>
      </c>
      <c r="BL33" s="70" t="str">
        <f t="shared" si="16"/>
        <v/>
      </c>
      <c r="BM33" s="70" t="str">
        <f t="shared" si="16"/>
        <v/>
      </c>
      <c r="BN33" s="70" t="str">
        <f t="shared" si="16"/>
        <v/>
      </c>
      <c r="BO33" s="70" t="str">
        <f t="shared" si="16"/>
        <v/>
      </c>
      <c r="BP33" s="70" t="str">
        <f t="shared" si="16"/>
        <v/>
      </c>
      <c r="BQ33" s="70" t="str">
        <f t="shared" si="16"/>
        <v/>
      </c>
      <c r="BR33" s="70" t="str">
        <f t="shared" si="16"/>
        <v/>
      </c>
      <c r="BS33" s="70" t="str">
        <f t="shared" si="16"/>
        <v/>
      </c>
      <c r="BT33" s="70" t="str">
        <f t="shared" si="16"/>
        <v/>
      </c>
      <c r="BU33" s="70" t="str">
        <f t="shared" si="16"/>
        <v/>
      </c>
      <c r="BV33" s="70" t="str">
        <f t="shared" si="16"/>
        <v/>
      </c>
      <c r="BW33" s="70" t="str">
        <f t="shared" si="16"/>
        <v/>
      </c>
      <c r="BX33" s="70" t="str">
        <f t="shared" si="17"/>
        <v/>
      </c>
      <c r="BY33" s="70" t="str">
        <f t="shared" si="17"/>
        <v/>
      </c>
      <c r="BZ33" s="70" t="str">
        <f t="shared" si="17"/>
        <v/>
      </c>
      <c r="CA33" s="70" t="str">
        <f t="shared" si="17"/>
        <v/>
      </c>
      <c r="CB33" s="70" t="str">
        <f t="shared" si="17"/>
        <v/>
      </c>
      <c r="CC33" s="70" t="str">
        <f t="shared" si="17"/>
        <v/>
      </c>
      <c r="CD33" s="70" t="str">
        <f t="shared" si="17"/>
        <v/>
      </c>
      <c r="CE33" s="70" t="str">
        <f t="shared" si="17"/>
        <v/>
      </c>
      <c r="CF33" s="70" t="str">
        <f t="shared" si="17"/>
        <v/>
      </c>
      <c r="CG33" s="70" t="str">
        <f t="shared" si="17"/>
        <v/>
      </c>
      <c r="CH33" s="70" t="str">
        <f t="shared" si="17"/>
        <v/>
      </c>
      <c r="CI33" s="70" t="str">
        <f t="shared" si="17"/>
        <v/>
      </c>
      <c r="CJ33" s="70" t="str">
        <f t="shared" si="17"/>
        <v/>
      </c>
      <c r="CK33" s="70" t="str">
        <f t="shared" si="17"/>
        <v/>
      </c>
      <c r="CL33" s="70" t="str">
        <f t="shared" si="17"/>
        <v/>
      </c>
      <c r="CM33" s="70" t="str">
        <f t="shared" si="17"/>
        <v/>
      </c>
      <c r="CN33" s="70" t="str">
        <f t="shared" si="17"/>
        <v/>
      </c>
      <c r="CO33" s="70" t="str">
        <f t="shared" si="17"/>
        <v/>
      </c>
      <c r="CP33" s="70" t="str">
        <f t="shared" si="17"/>
        <v/>
      </c>
      <c r="CQ33" s="70" t="str">
        <f t="shared" si="17"/>
        <v/>
      </c>
      <c r="CR33" s="70" t="str">
        <f t="shared" si="17"/>
        <v/>
      </c>
      <c r="CS33" s="70" t="str">
        <f t="shared" si="17"/>
        <v/>
      </c>
      <c r="CT33" s="70" t="str">
        <f t="shared" si="17"/>
        <v/>
      </c>
      <c r="CU33" s="70" t="str">
        <f t="shared" si="17"/>
        <v/>
      </c>
      <c r="CV33" s="70" t="str">
        <f t="shared" si="17"/>
        <v/>
      </c>
      <c r="CW33" s="70" t="str">
        <f t="shared" si="17"/>
        <v/>
      </c>
      <c r="CX33" s="70" t="str">
        <f t="shared" si="17"/>
        <v/>
      </c>
      <c r="CY33" s="70" t="str">
        <f t="shared" si="17"/>
        <v/>
      </c>
      <c r="CZ33" s="70" t="str">
        <f t="shared" si="17"/>
        <v/>
      </c>
      <c r="DA33" s="70" t="str">
        <f t="shared" si="17"/>
        <v/>
      </c>
      <c r="DB33" s="70" t="str">
        <f t="shared" si="17"/>
        <v/>
      </c>
      <c r="DC33" s="70" t="str">
        <f t="shared" si="17"/>
        <v/>
      </c>
      <c r="DD33" s="70" t="str">
        <f t="shared" si="17"/>
        <v/>
      </c>
      <c r="DE33" s="70" t="str">
        <f t="shared" si="17"/>
        <v/>
      </c>
      <c r="DF33" s="70" t="str">
        <f t="shared" si="17"/>
        <v/>
      </c>
      <c r="DG33" s="70" t="str">
        <f t="shared" si="17"/>
        <v/>
      </c>
      <c r="DH33" s="70" t="str">
        <f t="shared" si="17"/>
        <v/>
      </c>
      <c r="DI33" s="70" t="str">
        <f t="shared" si="17"/>
        <v/>
      </c>
      <c r="DJ33" s="32"/>
      <c r="DK33" s="32">
        <f>SUM(L33:DI33)</f>
        <v>0</v>
      </c>
      <c r="DL33" s="32"/>
      <c r="DM33" s="33">
        <f>DK33*B$12</f>
        <v>0</v>
      </c>
      <c r="DN33" s="34"/>
      <c r="DO33" s="34">
        <v>49.89676531314521</v>
      </c>
      <c r="DP33" s="35"/>
      <c r="DQ33" s="50">
        <f>DM33*DO33</f>
        <v>0</v>
      </c>
    </row>
    <row r="34" spans="1:121" ht="15">
      <c r="E34" s="47" t="s">
        <v>254</v>
      </c>
      <c r="F34" s="49"/>
      <c r="G34" s="49"/>
      <c r="H34" s="49"/>
      <c r="I34" s="49"/>
      <c r="J34" s="49"/>
      <c r="K34" s="49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37"/>
      <c r="DK34" s="37"/>
      <c r="DL34" s="38"/>
      <c r="DM34" s="38"/>
      <c r="DN34" s="39"/>
      <c r="DO34" s="39"/>
      <c r="DP34" s="40"/>
      <c r="DQ34" s="39"/>
    </row>
    <row r="35" spans="1:121" ht="15" customHeight="1">
      <c r="E35" s="176" t="s">
        <v>255</v>
      </c>
      <c r="F35" s="178" t="s">
        <v>231</v>
      </c>
      <c r="G35" s="28" t="s">
        <v>130</v>
      </c>
      <c r="H35" s="77">
        <f>IF(C25=1,0,1)</f>
        <v>1</v>
      </c>
      <c r="I35" s="28">
        <f t="shared" ref="I35:I48" si="18">H35*$B$7</f>
        <v>4</v>
      </c>
      <c r="J35" s="24">
        <v>1</v>
      </c>
      <c r="K35" s="24">
        <v>1</v>
      </c>
      <c r="L35" s="70">
        <f t="shared" ref="L35:AA48" si="19">IF(AND(L$3&gt;=$J35,L$3&lt;=($J35+$I35-1)),$K35,"")</f>
        <v>1</v>
      </c>
      <c r="M35" s="70">
        <f t="shared" si="19"/>
        <v>1</v>
      </c>
      <c r="N35" s="70">
        <f t="shared" si="19"/>
        <v>1</v>
      </c>
      <c r="O35" s="70">
        <f t="shared" si="19"/>
        <v>1</v>
      </c>
      <c r="P35" s="70" t="str">
        <f t="shared" si="19"/>
        <v/>
      </c>
      <c r="Q35" s="70" t="str">
        <f t="shared" si="19"/>
        <v/>
      </c>
      <c r="R35" s="70" t="str">
        <f t="shared" si="19"/>
        <v/>
      </c>
      <c r="S35" s="70" t="str">
        <f t="shared" si="19"/>
        <v/>
      </c>
      <c r="T35" s="70" t="str">
        <f t="shared" si="19"/>
        <v/>
      </c>
      <c r="U35" s="70" t="str">
        <f t="shared" si="19"/>
        <v/>
      </c>
      <c r="V35" s="70" t="str">
        <f t="shared" si="19"/>
        <v/>
      </c>
      <c r="W35" s="70" t="str">
        <f t="shared" si="19"/>
        <v/>
      </c>
      <c r="X35" s="70" t="str">
        <f t="shared" si="19"/>
        <v/>
      </c>
      <c r="Y35" s="70" t="str">
        <f t="shared" si="19"/>
        <v/>
      </c>
      <c r="Z35" s="70" t="str">
        <f t="shared" si="19"/>
        <v/>
      </c>
      <c r="AA35" s="70" t="str">
        <f t="shared" si="19"/>
        <v/>
      </c>
      <c r="AB35" s="70" t="str">
        <f t="shared" ref="AB35:AR48" si="20">IF(AND(AB$3&gt;=$J35,AB$3&lt;=($J35+$I35-1)),$K35,"")</f>
        <v/>
      </c>
      <c r="AC35" s="70" t="str">
        <f t="shared" si="20"/>
        <v/>
      </c>
      <c r="AD35" s="70" t="str">
        <f t="shared" si="20"/>
        <v/>
      </c>
      <c r="AE35" s="70" t="str">
        <f t="shared" si="20"/>
        <v/>
      </c>
      <c r="AF35" s="70" t="str">
        <f t="shared" si="20"/>
        <v/>
      </c>
      <c r="AG35" s="70" t="str">
        <f t="shared" si="20"/>
        <v/>
      </c>
      <c r="AH35" s="70" t="str">
        <f t="shared" si="20"/>
        <v/>
      </c>
      <c r="AI35" s="70" t="str">
        <f t="shared" si="20"/>
        <v/>
      </c>
      <c r="AJ35" s="70" t="str">
        <f t="shared" si="20"/>
        <v/>
      </c>
      <c r="AK35" s="70" t="str">
        <f t="shared" si="20"/>
        <v/>
      </c>
      <c r="AL35" s="70" t="str">
        <f t="shared" si="20"/>
        <v/>
      </c>
      <c r="AM35" s="70" t="str">
        <f t="shared" si="20"/>
        <v/>
      </c>
      <c r="AN35" s="70" t="str">
        <f t="shared" si="20"/>
        <v/>
      </c>
      <c r="AO35" s="70" t="str">
        <f t="shared" si="20"/>
        <v/>
      </c>
      <c r="AP35" s="70" t="str">
        <f t="shared" si="20"/>
        <v/>
      </c>
      <c r="AQ35" s="70" t="str">
        <f t="shared" si="20"/>
        <v/>
      </c>
      <c r="AR35" s="70" t="str">
        <f t="shared" si="20"/>
        <v/>
      </c>
      <c r="AS35" s="70" t="str">
        <f t="shared" ref="AR35:BW40" si="21">IF(AND(AS$3&gt;=$J35,AS$3&lt;=($J35+$I35-1)),$K35,"")</f>
        <v/>
      </c>
      <c r="AT35" s="70" t="str">
        <f t="shared" si="21"/>
        <v/>
      </c>
      <c r="AU35" s="70" t="str">
        <f t="shared" si="21"/>
        <v/>
      </c>
      <c r="AV35" s="70" t="str">
        <f t="shared" si="21"/>
        <v/>
      </c>
      <c r="AW35" s="70" t="str">
        <f t="shared" si="21"/>
        <v/>
      </c>
      <c r="AX35" s="70" t="str">
        <f t="shared" si="21"/>
        <v/>
      </c>
      <c r="AY35" s="70" t="str">
        <f t="shared" si="21"/>
        <v/>
      </c>
      <c r="AZ35" s="70" t="str">
        <f t="shared" si="21"/>
        <v/>
      </c>
      <c r="BA35" s="70" t="str">
        <f t="shared" si="21"/>
        <v/>
      </c>
      <c r="BB35" s="70" t="str">
        <f t="shared" si="21"/>
        <v/>
      </c>
      <c r="BC35" s="70" t="str">
        <f t="shared" si="21"/>
        <v/>
      </c>
      <c r="BD35" s="70" t="str">
        <f t="shared" si="21"/>
        <v/>
      </c>
      <c r="BE35" s="70" t="str">
        <f t="shared" si="21"/>
        <v/>
      </c>
      <c r="BF35" s="70" t="str">
        <f t="shared" si="21"/>
        <v/>
      </c>
      <c r="BG35" s="70" t="str">
        <f t="shared" si="21"/>
        <v/>
      </c>
      <c r="BH35" s="70" t="str">
        <f t="shared" si="21"/>
        <v/>
      </c>
      <c r="BI35" s="70" t="str">
        <f t="shared" si="21"/>
        <v/>
      </c>
      <c r="BJ35" s="70" t="str">
        <f t="shared" si="21"/>
        <v/>
      </c>
      <c r="BK35" s="70" t="str">
        <f t="shared" si="21"/>
        <v/>
      </c>
      <c r="BL35" s="70" t="str">
        <f t="shared" si="21"/>
        <v/>
      </c>
      <c r="BM35" s="70" t="str">
        <f t="shared" si="21"/>
        <v/>
      </c>
      <c r="BN35" s="70" t="str">
        <f t="shared" si="21"/>
        <v/>
      </c>
      <c r="BO35" s="70" t="str">
        <f t="shared" si="21"/>
        <v/>
      </c>
      <c r="BP35" s="70" t="str">
        <f t="shared" si="21"/>
        <v/>
      </c>
      <c r="BQ35" s="70" t="str">
        <f t="shared" si="21"/>
        <v/>
      </c>
      <c r="BR35" s="70" t="str">
        <f t="shared" si="21"/>
        <v/>
      </c>
      <c r="BS35" s="70" t="str">
        <f t="shared" si="21"/>
        <v/>
      </c>
      <c r="BT35" s="70" t="str">
        <f t="shared" si="21"/>
        <v/>
      </c>
      <c r="BU35" s="70" t="str">
        <f t="shared" si="21"/>
        <v/>
      </c>
      <c r="BV35" s="70" t="str">
        <f t="shared" si="21"/>
        <v/>
      </c>
      <c r="BW35" s="70" t="str">
        <f t="shared" si="21"/>
        <v/>
      </c>
      <c r="BX35" s="70" t="str">
        <f t="shared" ref="BX35:DI41" si="22">IF(AND(BX$3&gt;=$J35,BX$3&lt;=($J35+$I35-1)),$K35,"")</f>
        <v/>
      </c>
      <c r="BY35" s="70" t="str">
        <f t="shared" si="22"/>
        <v/>
      </c>
      <c r="BZ35" s="70" t="str">
        <f t="shared" si="22"/>
        <v/>
      </c>
      <c r="CA35" s="70" t="str">
        <f t="shared" si="22"/>
        <v/>
      </c>
      <c r="CB35" s="70" t="str">
        <f t="shared" si="22"/>
        <v/>
      </c>
      <c r="CC35" s="70" t="str">
        <f t="shared" si="22"/>
        <v/>
      </c>
      <c r="CD35" s="70" t="str">
        <f t="shared" si="22"/>
        <v/>
      </c>
      <c r="CE35" s="70" t="str">
        <f t="shared" si="22"/>
        <v/>
      </c>
      <c r="CF35" s="70" t="str">
        <f t="shared" si="22"/>
        <v/>
      </c>
      <c r="CG35" s="70" t="str">
        <f t="shared" si="22"/>
        <v/>
      </c>
      <c r="CH35" s="70" t="str">
        <f t="shared" si="22"/>
        <v/>
      </c>
      <c r="CI35" s="70" t="str">
        <f t="shared" si="22"/>
        <v/>
      </c>
      <c r="CJ35" s="70" t="str">
        <f t="shared" si="22"/>
        <v/>
      </c>
      <c r="CK35" s="70" t="str">
        <f t="shared" si="22"/>
        <v/>
      </c>
      <c r="CL35" s="70" t="str">
        <f t="shared" si="22"/>
        <v/>
      </c>
      <c r="CM35" s="70" t="str">
        <f t="shared" si="22"/>
        <v/>
      </c>
      <c r="CN35" s="70" t="str">
        <f t="shared" si="22"/>
        <v/>
      </c>
      <c r="CO35" s="70" t="str">
        <f t="shared" si="22"/>
        <v/>
      </c>
      <c r="CP35" s="70" t="str">
        <f t="shared" si="22"/>
        <v/>
      </c>
      <c r="CQ35" s="70" t="str">
        <f t="shared" si="22"/>
        <v/>
      </c>
      <c r="CR35" s="70" t="str">
        <f t="shared" si="22"/>
        <v/>
      </c>
      <c r="CS35" s="70" t="str">
        <f t="shared" si="22"/>
        <v/>
      </c>
      <c r="CT35" s="70" t="str">
        <f t="shared" si="22"/>
        <v/>
      </c>
      <c r="CU35" s="70" t="str">
        <f t="shared" si="22"/>
        <v/>
      </c>
      <c r="CV35" s="70" t="str">
        <f t="shared" si="22"/>
        <v/>
      </c>
      <c r="CW35" s="70" t="str">
        <f t="shared" si="22"/>
        <v/>
      </c>
      <c r="CX35" s="70" t="str">
        <f t="shared" si="22"/>
        <v/>
      </c>
      <c r="CY35" s="70" t="str">
        <f t="shared" si="22"/>
        <v/>
      </c>
      <c r="CZ35" s="70" t="str">
        <f t="shared" si="22"/>
        <v/>
      </c>
      <c r="DA35" s="70" t="str">
        <f t="shared" si="22"/>
        <v/>
      </c>
      <c r="DB35" s="70" t="str">
        <f t="shared" si="22"/>
        <v/>
      </c>
      <c r="DC35" s="70" t="str">
        <f t="shared" si="22"/>
        <v/>
      </c>
      <c r="DD35" s="70" t="str">
        <f t="shared" si="22"/>
        <v/>
      </c>
      <c r="DE35" s="70" t="str">
        <f t="shared" si="22"/>
        <v/>
      </c>
      <c r="DF35" s="70" t="str">
        <f t="shared" si="22"/>
        <v/>
      </c>
      <c r="DG35" s="70" t="str">
        <f t="shared" si="22"/>
        <v/>
      </c>
      <c r="DH35" s="70" t="str">
        <f t="shared" si="22"/>
        <v/>
      </c>
      <c r="DI35" s="70" t="str">
        <f t="shared" si="22"/>
        <v/>
      </c>
      <c r="DJ35" s="29">
        <f>SUM(L35:DI35)</f>
        <v>4</v>
      </c>
      <c r="DK35" s="29"/>
      <c r="DL35" s="29">
        <f>DJ35*B$12</f>
        <v>160</v>
      </c>
      <c r="DM35" s="36"/>
      <c r="DN35" s="41">
        <v>165</v>
      </c>
      <c r="DO35" s="42"/>
      <c r="DP35" s="31">
        <f>DL35*DN35</f>
        <v>26400</v>
      </c>
      <c r="DQ35" s="31"/>
    </row>
    <row r="36" spans="1:121" ht="15">
      <c r="E36" s="177"/>
      <c r="F36" s="179"/>
      <c r="G36" s="24" t="s">
        <v>131</v>
      </c>
      <c r="H36" s="24">
        <v>0</v>
      </c>
      <c r="I36" s="28">
        <f t="shared" si="18"/>
        <v>0</v>
      </c>
      <c r="J36" s="24">
        <v>1</v>
      </c>
      <c r="K36" s="24">
        <v>1</v>
      </c>
      <c r="L36" s="70" t="str">
        <f t="shared" si="19"/>
        <v/>
      </c>
      <c r="M36" s="70" t="str">
        <f t="shared" si="19"/>
        <v/>
      </c>
      <c r="N36" s="70" t="str">
        <f t="shared" si="19"/>
        <v/>
      </c>
      <c r="O36" s="70" t="str">
        <f t="shared" si="19"/>
        <v/>
      </c>
      <c r="P36" s="70" t="str">
        <f t="shared" si="19"/>
        <v/>
      </c>
      <c r="Q36" s="70" t="str">
        <f t="shared" si="19"/>
        <v/>
      </c>
      <c r="R36" s="70" t="str">
        <f t="shared" si="19"/>
        <v/>
      </c>
      <c r="S36" s="70" t="str">
        <f t="shared" si="19"/>
        <v/>
      </c>
      <c r="T36" s="70" t="str">
        <f t="shared" si="19"/>
        <v/>
      </c>
      <c r="U36" s="70" t="str">
        <f t="shared" si="19"/>
        <v/>
      </c>
      <c r="V36" s="70" t="str">
        <f t="shared" si="19"/>
        <v/>
      </c>
      <c r="W36" s="70" t="str">
        <f t="shared" si="19"/>
        <v/>
      </c>
      <c r="X36" s="70" t="str">
        <f t="shared" si="19"/>
        <v/>
      </c>
      <c r="Y36" s="70" t="str">
        <f t="shared" si="19"/>
        <v/>
      </c>
      <c r="Z36" s="70" t="str">
        <f t="shared" si="19"/>
        <v/>
      </c>
      <c r="AA36" s="70" t="str">
        <f t="shared" si="19"/>
        <v/>
      </c>
      <c r="AB36" s="70" t="str">
        <f t="shared" si="20"/>
        <v/>
      </c>
      <c r="AC36" s="70" t="str">
        <f t="shared" si="20"/>
        <v/>
      </c>
      <c r="AD36" s="70" t="str">
        <f t="shared" si="20"/>
        <v/>
      </c>
      <c r="AE36" s="70" t="str">
        <f t="shared" si="20"/>
        <v/>
      </c>
      <c r="AF36" s="70" t="str">
        <f t="shared" si="20"/>
        <v/>
      </c>
      <c r="AG36" s="70" t="str">
        <f t="shared" si="20"/>
        <v/>
      </c>
      <c r="AH36" s="70" t="str">
        <f t="shared" si="20"/>
        <v/>
      </c>
      <c r="AI36" s="70" t="str">
        <f t="shared" si="20"/>
        <v/>
      </c>
      <c r="AJ36" s="70" t="str">
        <f t="shared" si="20"/>
        <v/>
      </c>
      <c r="AK36" s="70" t="str">
        <f t="shared" si="20"/>
        <v/>
      </c>
      <c r="AL36" s="70" t="str">
        <f t="shared" si="20"/>
        <v/>
      </c>
      <c r="AM36" s="70" t="str">
        <f t="shared" si="20"/>
        <v/>
      </c>
      <c r="AN36" s="70" t="str">
        <f t="shared" si="20"/>
        <v/>
      </c>
      <c r="AO36" s="70" t="str">
        <f t="shared" si="20"/>
        <v/>
      </c>
      <c r="AP36" s="70" t="str">
        <f t="shared" si="20"/>
        <v/>
      </c>
      <c r="AQ36" s="70" t="str">
        <f t="shared" si="20"/>
        <v/>
      </c>
      <c r="AR36" s="70" t="str">
        <f t="shared" si="21"/>
        <v/>
      </c>
      <c r="AS36" s="70" t="str">
        <f t="shared" si="21"/>
        <v/>
      </c>
      <c r="AT36" s="70" t="str">
        <f t="shared" si="21"/>
        <v/>
      </c>
      <c r="AU36" s="70" t="str">
        <f t="shared" si="21"/>
        <v/>
      </c>
      <c r="AV36" s="70" t="str">
        <f t="shared" si="21"/>
        <v/>
      </c>
      <c r="AW36" s="70" t="str">
        <f t="shared" si="21"/>
        <v/>
      </c>
      <c r="AX36" s="70" t="str">
        <f t="shared" si="21"/>
        <v/>
      </c>
      <c r="AY36" s="70" t="str">
        <f t="shared" si="21"/>
        <v/>
      </c>
      <c r="AZ36" s="70" t="str">
        <f t="shared" si="21"/>
        <v/>
      </c>
      <c r="BA36" s="70" t="str">
        <f t="shared" si="21"/>
        <v/>
      </c>
      <c r="BB36" s="70" t="str">
        <f t="shared" si="21"/>
        <v/>
      </c>
      <c r="BC36" s="70" t="str">
        <f t="shared" si="21"/>
        <v/>
      </c>
      <c r="BD36" s="70" t="str">
        <f t="shared" si="21"/>
        <v/>
      </c>
      <c r="BE36" s="70" t="str">
        <f t="shared" si="21"/>
        <v/>
      </c>
      <c r="BF36" s="70" t="str">
        <f t="shared" si="21"/>
        <v/>
      </c>
      <c r="BG36" s="70" t="str">
        <f t="shared" si="21"/>
        <v/>
      </c>
      <c r="BH36" s="70" t="str">
        <f t="shared" si="21"/>
        <v/>
      </c>
      <c r="BI36" s="70" t="str">
        <f t="shared" si="21"/>
        <v/>
      </c>
      <c r="BJ36" s="70" t="str">
        <f t="shared" si="21"/>
        <v/>
      </c>
      <c r="BK36" s="70" t="str">
        <f t="shared" si="21"/>
        <v/>
      </c>
      <c r="BL36" s="70" t="str">
        <f t="shared" si="21"/>
        <v/>
      </c>
      <c r="BM36" s="70" t="str">
        <f t="shared" si="21"/>
        <v/>
      </c>
      <c r="BN36" s="70" t="str">
        <f t="shared" si="21"/>
        <v/>
      </c>
      <c r="BO36" s="70" t="str">
        <f t="shared" si="21"/>
        <v/>
      </c>
      <c r="BP36" s="70" t="str">
        <f t="shared" si="21"/>
        <v/>
      </c>
      <c r="BQ36" s="70" t="str">
        <f t="shared" si="21"/>
        <v/>
      </c>
      <c r="BR36" s="70" t="str">
        <f t="shared" si="21"/>
        <v/>
      </c>
      <c r="BS36" s="70" t="str">
        <f t="shared" si="21"/>
        <v/>
      </c>
      <c r="BT36" s="70" t="str">
        <f t="shared" si="21"/>
        <v/>
      </c>
      <c r="BU36" s="70" t="str">
        <f t="shared" si="21"/>
        <v/>
      </c>
      <c r="BV36" s="70" t="str">
        <f t="shared" si="21"/>
        <v/>
      </c>
      <c r="BW36" s="70" t="str">
        <f t="shared" si="21"/>
        <v/>
      </c>
      <c r="BX36" s="70" t="str">
        <f t="shared" si="22"/>
        <v/>
      </c>
      <c r="BY36" s="70" t="str">
        <f t="shared" si="22"/>
        <v/>
      </c>
      <c r="BZ36" s="70" t="str">
        <f t="shared" si="22"/>
        <v/>
      </c>
      <c r="CA36" s="70" t="str">
        <f t="shared" si="22"/>
        <v/>
      </c>
      <c r="CB36" s="70" t="str">
        <f t="shared" si="22"/>
        <v/>
      </c>
      <c r="CC36" s="70" t="str">
        <f t="shared" si="22"/>
        <v/>
      </c>
      <c r="CD36" s="70" t="str">
        <f t="shared" si="22"/>
        <v/>
      </c>
      <c r="CE36" s="70" t="str">
        <f t="shared" si="22"/>
        <v/>
      </c>
      <c r="CF36" s="70" t="str">
        <f t="shared" si="22"/>
        <v/>
      </c>
      <c r="CG36" s="70" t="str">
        <f t="shared" si="22"/>
        <v/>
      </c>
      <c r="CH36" s="70" t="str">
        <f t="shared" si="22"/>
        <v/>
      </c>
      <c r="CI36" s="70" t="str">
        <f t="shared" si="22"/>
        <v/>
      </c>
      <c r="CJ36" s="70" t="str">
        <f t="shared" si="22"/>
        <v/>
      </c>
      <c r="CK36" s="70" t="str">
        <f t="shared" si="22"/>
        <v/>
      </c>
      <c r="CL36" s="70" t="str">
        <f t="shared" si="22"/>
        <v/>
      </c>
      <c r="CM36" s="70" t="str">
        <f t="shared" si="22"/>
        <v/>
      </c>
      <c r="CN36" s="70" t="str">
        <f t="shared" si="22"/>
        <v/>
      </c>
      <c r="CO36" s="70" t="str">
        <f t="shared" si="22"/>
        <v/>
      </c>
      <c r="CP36" s="70" t="str">
        <f t="shared" si="22"/>
        <v/>
      </c>
      <c r="CQ36" s="70" t="str">
        <f t="shared" si="22"/>
        <v/>
      </c>
      <c r="CR36" s="70" t="str">
        <f t="shared" si="22"/>
        <v/>
      </c>
      <c r="CS36" s="70" t="str">
        <f t="shared" si="22"/>
        <v/>
      </c>
      <c r="CT36" s="70" t="str">
        <f t="shared" si="22"/>
        <v/>
      </c>
      <c r="CU36" s="70" t="str">
        <f t="shared" si="22"/>
        <v/>
      </c>
      <c r="CV36" s="70" t="str">
        <f t="shared" si="22"/>
        <v/>
      </c>
      <c r="CW36" s="70" t="str">
        <f t="shared" si="22"/>
        <v/>
      </c>
      <c r="CX36" s="70" t="str">
        <f t="shared" si="22"/>
        <v/>
      </c>
      <c r="CY36" s="70" t="str">
        <f t="shared" si="22"/>
        <v/>
      </c>
      <c r="CZ36" s="70" t="str">
        <f t="shared" si="22"/>
        <v/>
      </c>
      <c r="DA36" s="70" t="str">
        <f t="shared" si="22"/>
        <v/>
      </c>
      <c r="DB36" s="70" t="str">
        <f t="shared" si="22"/>
        <v/>
      </c>
      <c r="DC36" s="70" t="str">
        <f t="shared" si="22"/>
        <v/>
      </c>
      <c r="DD36" s="70" t="str">
        <f t="shared" si="22"/>
        <v/>
      </c>
      <c r="DE36" s="70" t="str">
        <f t="shared" si="22"/>
        <v/>
      </c>
      <c r="DF36" s="70" t="str">
        <f t="shared" si="22"/>
        <v/>
      </c>
      <c r="DG36" s="70" t="str">
        <f t="shared" si="22"/>
        <v/>
      </c>
      <c r="DH36" s="70" t="str">
        <f t="shared" si="22"/>
        <v/>
      </c>
      <c r="DI36" s="70" t="str">
        <f t="shared" si="22"/>
        <v/>
      </c>
      <c r="DJ36" s="32"/>
      <c r="DK36" s="32">
        <f>SUM(L36:DI36)</f>
        <v>0</v>
      </c>
      <c r="DL36" s="32"/>
      <c r="DM36" s="33">
        <f>DK36*B$12</f>
        <v>0</v>
      </c>
      <c r="DN36" s="43"/>
      <c r="DO36" s="34">
        <v>57</v>
      </c>
      <c r="DP36" s="35"/>
      <c r="DQ36" s="50">
        <f>DM36*DO36</f>
        <v>0</v>
      </c>
    </row>
    <row r="37" spans="1:121" ht="15">
      <c r="E37" s="176" t="s">
        <v>256</v>
      </c>
      <c r="F37" s="178" t="s">
        <v>251</v>
      </c>
      <c r="G37" s="28" t="s">
        <v>130</v>
      </c>
      <c r="H37" s="77">
        <f>C25</f>
        <v>0</v>
      </c>
      <c r="I37" s="28">
        <f t="shared" si="18"/>
        <v>0</v>
      </c>
      <c r="J37" s="24">
        <v>1</v>
      </c>
      <c r="K37" s="24">
        <v>1</v>
      </c>
      <c r="L37" s="70" t="str">
        <f t="shared" si="19"/>
        <v/>
      </c>
      <c r="M37" s="70" t="str">
        <f t="shared" si="19"/>
        <v/>
      </c>
      <c r="N37" s="70" t="str">
        <f t="shared" si="19"/>
        <v/>
      </c>
      <c r="O37" s="70" t="str">
        <f t="shared" si="19"/>
        <v/>
      </c>
      <c r="P37" s="70" t="str">
        <f t="shared" si="19"/>
        <v/>
      </c>
      <c r="Q37" s="70" t="str">
        <f t="shared" si="19"/>
        <v/>
      </c>
      <c r="R37" s="70" t="str">
        <f t="shared" si="19"/>
        <v/>
      </c>
      <c r="S37" s="70" t="str">
        <f t="shared" si="19"/>
        <v/>
      </c>
      <c r="T37" s="70" t="str">
        <f t="shared" si="19"/>
        <v/>
      </c>
      <c r="U37" s="70" t="str">
        <f t="shared" si="19"/>
        <v/>
      </c>
      <c r="V37" s="70" t="str">
        <f t="shared" si="19"/>
        <v/>
      </c>
      <c r="W37" s="70" t="str">
        <f t="shared" si="19"/>
        <v/>
      </c>
      <c r="X37" s="70" t="str">
        <f t="shared" si="19"/>
        <v/>
      </c>
      <c r="Y37" s="70" t="str">
        <f t="shared" si="19"/>
        <v/>
      </c>
      <c r="Z37" s="70" t="str">
        <f t="shared" si="19"/>
        <v/>
      </c>
      <c r="AA37" s="70" t="str">
        <f t="shared" si="19"/>
        <v/>
      </c>
      <c r="AB37" s="70" t="str">
        <f t="shared" si="20"/>
        <v/>
      </c>
      <c r="AC37" s="70" t="str">
        <f t="shared" si="20"/>
        <v/>
      </c>
      <c r="AD37" s="70" t="str">
        <f t="shared" si="20"/>
        <v/>
      </c>
      <c r="AE37" s="70" t="str">
        <f t="shared" si="20"/>
        <v/>
      </c>
      <c r="AF37" s="70" t="str">
        <f t="shared" si="20"/>
        <v/>
      </c>
      <c r="AG37" s="70" t="str">
        <f t="shared" si="20"/>
        <v/>
      </c>
      <c r="AH37" s="70" t="str">
        <f t="shared" si="20"/>
        <v/>
      </c>
      <c r="AI37" s="70" t="str">
        <f t="shared" si="20"/>
        <v/>
      </c>
      <c r="AJ37" s="70" t="str">
        <f t="shared" si="20"/>
        <v/>
      </c>
      <c r="AK37" s="70" t="str">
        <f t="shared" si="20"/>
        <v/>
      </c>
      <c r="AL37" s="70" t="str">
        <f t="shared" si="20"/>
        <v/>
      </c>
      <c r="AM37" s="70" t="str">
        <f t="shared" si="20"/>
        <v/>
      </c>
      <c r="AN37" s="70" t="str">
        <f t="shared" si="20"/>
        <v/>
      </c>
      <c r="AO37" s="70" t="str">
        <f t="shared" si="20"/>
        <v/>
      </c>
      <c r="AP37" s="70" t="str">
        <f t="shared" si="20"/>
        <v/>
      </c>
      <c r="AQ37" s="70" t="str">
        <f t="shared" si="20"/>
        <v/>
      </c>
      <c r="AR37" s="70" t="str">
        <f t="shared" si="21"/>
        <v/>
      </c>
      <c r="AS37" s="70" t="str">
        <f t="shared" si="21"/>
        <v/>
      </c>
      <c r="AT37" s="70" t="str">
        <f t="shared" si="21"/>
        <v/>
      </c>
      <c r="AU37" s="70" t="str">
        <f t="shared" si="21"/>
        <v/>
      </c>
      <c r="AV37" s="70" t="str">
        <f t="shared" si="21"/>
        <v/>
      </c>
      <c r="AW37" s="70" t="str">
        <f t="shared" si="21"/>
        <v/>
      </c>
      <c r="AX37" s="70" t="str">
        <f t="shared" si="21"/>
        <v/>
      </c>
      <c r="AY37" s="70" t="str">
        <f t="shared" si="21"/>
        <v/>
      </c>
      <c r="AZ37" s="70" t="str">
        <f t="shared" si="21"/>
        <v/>
      </c>
      <c r="BA37" s="70" t="str">
        <f t="shared" si="21"/>
        <v/>
      </c>
      <c r="BB37" s="70" t="str">
        <f t="shared" si="21"/>
        <v/>
      </c>
      <c r="BC37" s="70" t="str">
        <f t="shared" si="21"/>
        <v/>
      </c>
      <c r="BD37" s="70" t="str">
        <f t="shared" si="21"/>
        <v/>
      </c>
      <c r="BE37" s="70" t="str">
        <f t="shared" si="21"/>
        <v/>
      </c>
      <c r="BF37" s="70" t="str">
        <f t="shared" si="21"/>
        <v/>
      </c>
      <c r="BG37" s="70" t="str">
        <f t="shared" si="21"/>
        <v/>
      </c>
      <c r="BH37" s="70" t="str">
        <f t="shared" si="21"/>
        <v/>
      </c>
      <c r="BI37" s="70" t="str">
        <f t="shared" si="21"/>
        <v/>
      </c>
      <c r="BJ37" s="70" t="str">
        <f t="shared" si="21"/>
        <v/>
      </c>
      <c r="BK37" s="70" t="str">
        <f t="shared" si="21"/>
        <v/>
      </c>
      <c r="BL37" s="70" t="str">
        <f t="shared" si="21"/>
        <v/>
      </c>
      <c r="BM37" s="70" t="str">
        <f t="shared" si="21"/>
        <v/>
      </c>
      <c r="BN37" s="70" t="str">
        <f t="shared" si="21"/>
        <v/>
      </c>
      <c r="BO37" s="70" t="str">
        <f t="shared" si="21"/>
        <v/>
      </c>
      <c r="BP37" s="70" t="str">
        <f t="shared" si="21"/>
        <v/>
      </c>
      <c r="BQ37" s="70" t="str">
        <f t="shared" si="21"/>
        <v/>
      </c>
      <c r="BR37" s="70" t="str">
        <f t="shared" si="21"/>
        <v/>
      </c>
      <c r="BS37" s="70" t="str">
        <f t="shared" si="21"/>
        <v/>
      </c>
      <c r="BT37" s="70" t="str">
        <f t="shared" si="21"/>
        <v/>
      </c>
      <c r="BU37" s="70" t="str">
        <f t="shared" si="21"/>
        <v/>
      </c>
      <c r="BV37" s="70" t="str">
        <f t="shared" si="21"/>
        <v/>
      </c>
      <c r="BW37" s="70" t="str">
        <f t="shared" si="21"/>
        <v/>
      </c>
      <c r="BX37" s="70" t="str">
        <f t="shared" si="22"/>
        <v/>
      </c>
      <c r="BY37" s="70" t="str">
        <f t="shared" si="22"/>
        <v/>
      </c>
      <c r="BZ37" s="70" t="str">
        <f t="shared" si="22"/>
        <v/>
      </c>
      <c r="CA37" s="70" t="str">
        <f t="shared" si="22"/>
        <v/>
      </c>
      <c r="CB37" s="70" t="str">
        <f t="shared" si="22"/>
        <v/>
      </c>
      <c r="CC37" s="70" t="str">
        <f t="shared" si="22"/>
        <v/>
      </c>
      <c r="CD37" s="70" t="str">
        <f t="shared" si="22"/>
        <v/>
      </c>
      <c r="CE37" s="70" t="str">
        <f t="shared" si="22"/>
        <v/>
      </c>
      <c r="CF37" s="70" t="str">
        <f t="shared" si="22"/>
        <v/>
      </c>
      <c r="CG37" s="70" t="str">
        <f t="shared" si="22"/>
        <v/>
      </c>
      <c r="CH37" s="70" t="str">
        <f t="shared" si="22"/>
        <v/>
      </c>
      <c r="CI37" s="70" t="str">
        <f t="shared" si="22"/>
        <v/>
      </c>
      <c r="CJ37" s="70" t="str">
        <f t="shared" si="22"/>
        <v/>
      </c>
      <c r="CK37" s="70" t="str">
        <f t="shared" si="22"/>
        <v/>
      </c>
      <c r="CL37" s="70" t="str">
        <f t="shared" si="22"/>
        <v/>
      </c>
      <c r="CM37" s="70" t="str">
        <f t="shared" si="22"/>
        <v/>
      </c>
      <c r="CN37" s="70" t="str">
        <f t="shared" si="22"/>
        <v/>
      </c>
      <c r="CO37" s="70" t="str">
        <f t="shared" si="22"/>
        <v/>
      </c>
      <c r="CP37" s="70" t="str">
        <f t="shared" si="22"/>
        <v/>
      </c>
      <c r="CQ37" s="70" t="str">
        <f t="shared" si="22"/>
        <v/>
      </c>
      <c r="CR37" s="70" t="str">
        <f t="shared" si="22"/>
        <v/>
      </c>
      <c r="CS37" s="70" t="str">
        <f t="shared" si="22"/>
        <v/>
      </c>
      <c r="CT37" s="70" t="str">
        <f t="shared" si="22"/>
        <v/>
      </c>
      <c r="CU37" s="70" t="str">
        <f t="shared" si="22"/>
        <v/>
      </c>
      <c r="CV37" s="70" t="str">
        <f t="shared" si="22"/>
        <v/>
      </c>
      <c r="CW37" s="70" t="str">
        <f t="shared" si="22"/>
        <v/>
      </c>
      <c r="CX37" s="70" t="str">
        <f t="shared" si="22"/>
        <v/>
      </c>
      <c r="CY37" s="70" t="str">
        <f t="shared" si="22"/>
        <v/>
      </c>
      <c r="CZ37" s="70" t="str">
        <f t="shared" si="22"/>
        <v/>
      </c>
      <c r="DA37" s="70" t="str">
        <f t="shared" si="22"/>
        <v/>
      </c>
      <c r="DB37" s="70" t="str">
        <f t="shared" si="22"/>
        <v/>
      </c>
      <c r="DC37" s="70" t="str">
        <f t="shared" si="22"/>
        <v/>
      </c>
      <c r="DD37" s="70" t="str">
        <f t="shared" si="22"/>
        <v/>
      </c>
      <c r="DE37" s="70" t="str">
        <f t="shared" si="22"/>
        <v/>
      </c>
      <c r="DF37" s="70" t="str">
        <f t="shared" si="22"/>
        <v/>
      </c>
      <c r="DG37" s="70" t="str">
        <f t="shared" si="22"/>
        <v/>
      </c>
      <c r="DH37" s="70" t="str">
        <f t="shared" si="22"/>
        <v/>
      </c>
      <c r="DI37" s="70" t="str">
        <f t="shared" si="22"/>
        <v/>
      </c>
      <c r="DJ37" s="29">
        <f>SUM(L37:DI37)</f>
        <v>0</v>
      </c>
      <c r="DK37" s="29"/>
      <c r="DL37" s="29">
        <f>DJ37*B$12</f>
        <v>0</v>
      </c>
      <c r="DM37" s="36"/>
      <c r="DN37" s="42">
        <v>191</v>
      </c>
      <c r="DO37" s="30"/>
      <c r="DP37" s="31">
        <f>DL37*DN37</f>
        <v>0</v>
      </c>
      <c r="DQ37" s="51"/>
    </row>
    <row r="38" spans="1:121" ht="15">
      <c r="E38" s="177"/>
      <c r="F38" s="179"/>
      <c r="G38" s="24" t="s">
        <v>131</v>
      </c>
      <c r="H38" s="24">
        <v>0</v>
      </c>
      <c r="I38" s="28">
        <f t="shared" si="18"/>
        <v>0</v>
      </c>
      <c r="J38" s="24">
        <v>1</v>
      </c>
      <c r="K38" s="24">
        <v>1</v>
      </c>
      <c r="L38" s="70" t="str">
        <f t="shared" si="19"/>
        <v/>
      </c>
      <c r="M38" s="70" t="str">
        <f t="shared" si="19"/>
        <v/>
      </c>
      <c r="N38" s="70" t="str">
        <f t="shared" si="19"/>
        <v/>
      </c>
      <c r="O38" s="70" t="str">
        <f t="shared" si="19"/>
        <v/>
      </c>
      <c r="P38" s="70" t="str">
        <f t="shared" si="19"/>
        <v/>
      </c>
      <c r="Q38" s="70" t="str">
        <f t="shared" si="19"/>
        <v/>
      </c>
      <c r="R38" s="70" t="str">
        <f t="shared" si="19"/>
        <v/>
      </c>
      <c r="S38" s="70" t="str">
        <f t="shared" si="19"/>
        <v/>
      </c>
      <c r="T38" s="70" t="str">
        <f t="shared" si="19"/>
        <v/>
      </c>
      <c r="U38" s="70" t="str">
        <f t="shared" si="19"/>
        <v/>
      </c>
      <c r="V38" s="70" t="str">
        <f t="shared" si="19"/>
        <v/>
      </c>
      <c r="W38" s="70" t="str">
        <f t="shared" si="19"/>
        <v/>
      </c>
      <c r="X38" s="70" t="str">
        <f t="shared" si="19"/>
        <v/>
      </c>
      <c r="Y38" s="70" t="str">
        <f t="shared" si="19"/>
        <v/>
      </c>
      <c r="Z38" s="70" t="str">
        <f t="shared" si="19"/>
        <v/>
      </c>
      <c r="AA38" s="70" t="str">
        <f t="shared" si="19"/>
        <v/>
      </c>
      <c r="AB38" s="70" t="str">
        <f t="shared" si="20"/>
        <v/>
      </c>
      <c r="AC38" s="70" t="str">
        <f t="shared" si="20"/>
        <v/>
      </c>
      <c r="AD38" s="70" t="str">
        <f t="shared" si="20"/>
        <v/>
      </c>
      <c r="AE38" s="70" t="str">
        <f t="shared" si="20"/>
        <v/>
      </c>
      <c r="AF38" s="70" t="str">
        <f t="shared" si="20"/>
        <v/>
      </c>
      <c r="AG38" s="70" t="str">
        <f t="shared" si="20"/>
        <v/>
      </c>
      <c r="AH38" s="70" t="str">
        <f t="shared" si="20"/>
        <v/>
      </c>
      <c r="AI38" s="70" t="str">
        <f t="shared" si="20"/>
        <v/>
      </c>
      <c r="AJ38" s="70" t="str">
        <f t="shared" si="20"/>
        <v/>
      </c>
      <c r="AK38" s="70" t="str">
        <f t="shared" si="20"/>
        <v/>
      </c>
      <c r="AL38" s="70" t="str">
        <f t="shared" si="20"/>
        <v/>
      </c>
      <c r="AM38" s="70" t="str">
        <f t="shared" si="20"/>
        <v/>
      </c>
      <c r="AN38" s="70" t="str">
        <f t="shared" si="20"/>
        <v/>
      </c>
      <c r="AO38" s="70" t="str">
        <f t="shared" si="20"/>
        <v/>
      </c>
      <c r="AP38" s="70" t="str">
        <f t="shared" si="20"/>
        <v/>
      </c>
      <c r="AQ38" s="70" t="str">
        <f t="shared" si="20"/>
        <v/>
      </c>
      <c r="AR38" s="70" t="str">
        <f t="shared" si="21"/>
        <v/>
      </c>
      <c r="AS38" s="70" t="str">
        <f t="shared" si="21"/>
        <v/>
      </c>
      <c r="AT38" s="70" t="str">
        <f t="shared" si="21"/>
        <v/>
      </c>
      <c r="AU38" s="70" t="str">
        <f t="shared" si="21"/>
        <v/>
      </c>
      <c r="AV38" s="70" t="str">
        <f t="shared" si="21"/>
        <v/>
      </c>
      <c r="AW38" s="70" t="str">
        <f t="shared" si="21"/>
        <v/>
      </c>
      <c r="AX38" s="70" t="str">
        <f t="shared" si="21"/>
        <v/>
      </c>
      <c r="AY38" s="70" t="str">
        <f t="shared" si="21"/>
        <v/>
      </c>
      <c r="AZ38" s="70" t="str">
        <f t="shared" si="21"/>
        <v/>
      </c>
      <c r="BA38" s="70" t="str">
        <f t="shared" si="21"/>
        <v/>
      </c>
      <c r="BB38" s="70" t="str">
        <f t="shared" si="21"/>
        <v/>
      </c>
      <c r="BC38" s="70" t="str">
        <f t="shared" si="21"/>
        <v/>
      </c>
      <c r="BD38" s="70" t="str">
        <f t="shared" si="21"/>
        <v/>
      </c>
      <c r="BE38" s="70" t="str">
        <f t="shared" si="21"/>
        <v/>
      </c>
      <c r="BF38" s="70" t="str">
        <f t="shared" si="21"/>
        <v/>
      </c>
      <c r="BG38" s="70" t="str">
        <f t="shared" si="21"/>
        <v/>
      </c>
      <c r="BH38" s="70" t="str">
        <f t="shared" si="21"/>
        <v/>
      </c>
      <c r="BI38" s="70" t="str">
        <f t="shared" si="21"/>
        <v/>
      </c>
      <c r="BJ38" s="70" t="str">
        <f t="shared" si="21"/>
        <v/>
      </c>
      <c r="BK38" s="70" t="str">
        <f t="shared" si="21"/>
        <v/>
      </c>
      <c r="BL38" s="70" t="str">
        <f t="shared" si="21"/>
        <v/>
      </c>
      <c r="BM38" s="70" t="str">
        <f t="shared" si="21"/>
        <v/>
      </c>
      <c r="BN38" s="70" t="str">
        <f t="shared" si="21"/>
        <v/>
      </c>
      <c r="BO38" s="70" t="str">
        <f t="shared" si="21"/>
        <v/>
      </c>
      <c r="BP38" s="70" t="str">
        <f t="shared" si="21"/>
        <v/>
      </c>
      <c r="BQ38" s="70" t="str">
        <f t="shared" si="21"/>
        <v/>
      </c>
      <c r="BR38" s="70" t="str">
        <f t="shared" si="21"/>
        <v/>
      </c>
      <c r="BS38" s="70" t="str">
        <f t="shared" si="21"/>
        <v/>
      </c>
      <c r="BT38" s="70" t="str">
        <f t="shared" si="21"/>
        <v/>
      </c>
      <c r="BU38" s="70" t="str">
        <f t="shared" si="21"/>
        <v/>
      </c>
      <c r="BV38" s="70" t="str">
        <f t="shared" si="21"/>
        <v/>
      </c>
      <c r="BW38" s="70" t="str">
        <f t="shared" si="21"/>
        <v/>
      </c>
      <c r="BX38" s="70" t="str">
        <f t="shared" si="22"/>
        <v/>
      </c>
      <c r="BY38" s="70" t="str">
        <f t="shared" si="22"/>
        <v/>
      </c>
      <c r="BZ38" s="70" t="str">
        <f t="shared" si="22"/>
        <v/>
      </c>
      <c r="CA38" s="70" t="str">
        <f t="shared" si="22"/>
        <v/>
      </c>
      <c r="CB38" s="70" t="str">
        <f t="shared" si="22"/>
        <v/>
      </c>
      <c r="CC38" s="70" t="str">
        <f t="shared" si="22"/>
        <v/>
      </c>
      <c r="CD38" s="70" t="str">
        <f t="shared" si="22"/>
        <v/>
      </c>
      <c r="CE38" s="70" t="str">
        <f t="shared" si="22"/>
        <v/>
      </c>
      <c r="CF38" s="70" t="str">
        <f t="shared" si="22"/>
        <v/>
      </c>
      <c r="CG38" s="70" t="str">
        <f t="shared" si="22"/>
        <v/>
      </c>
      <c r="CH38" s="70" t="str">
        <f t="shared" si="22"/>
        <v/>
      </c>
      <c r="CI38" s="70" t="str">
        <f t="shared" si="22"/>
        <v/>
      </c>
      <c r="CJ38" s="70" t="str">
        <f t="shared" si="22"/>
        <v/>
      </c>
      <c r="CK38" s="70" t="str">
        <f t="shared" si="22"/>
        <v/>
      </c>
      <c r="CL38" s="70" t="str">
        <f t="shared" si="22"/>
        <v/>
      </c>
      <c r="CM38" s="70" t="str">
        <f t="shared" si="22"/>
        <v/>
      </c>
      <c r="CN38" s="70" t="str">
        <f t="shared" si="22"/>
        <v/>
      </c>
      <c r="CO38" s="70" t="str">
        <f t="shared" si="22"/>
        <v/>
      </c>
      <c r="CP38" s="70" t="str">
        <f t="shared" si="22"/>
        <v/>
      </c>
      <c r="CQ38" s="70" t="str">
        <f t="shared" si="22"/>
        <v/>
      </c>
      <c r="CR38" s="70" t="str">
        <f t="shared" si="22"/>
        <v/>
      </c>
      <c r="CS38" s="70" t="str">
        <f t="shared" si="22"/>
        <v/>
      </c>
      <c r="CT38" s="70" t="str">
        <f t="shared" si="22"/>
        <v/>
      </c>
      <c r="CU38" s="70" t="str">
        <f t="shared" si="22"/>
        <v/>
      </c>
      <c r="CV38" s="70" t="str">
        <f t="shared" si="22"/>
        <v/>
      </c>
      <c r="CW38" s="70" t="str">
        <f t="shared" si="22"/>
        <v/>
      </c>
      <c r="CX38" s="70" t="str">
        <f t="shared" si="22"/>
        <v/>
      </c>
      <c r="CY38" s="70" t="str">
        <f t="shared" si="22"/>
        <v/>
      </c>
      <c r="CZ38" s="70" t="str">
        <f t="shared" si="22"/>
        <v/>
      </c>
      <c r="DA38" s="70" t="str">
        <f t="shared" si="22"/>
        <v/>
      </c>
      <c r="DB38" s="70" t="str">
        <f t="shared" si="22"/>
        <v/>
      </c>
      <c r="DC38" s="70" t="str">
        <f t="shared" si="22"/>
        <v/>
      </c>
      <c r="DD38" s="70" t="str">
        <f t="shared" si="22"/>
        <v/>
      </c>
      <c r="DE38" s="70" t="str">
        <f t="shared" si="22"/>
        <v/>
      </c>
      <c r="DF38" s="70" t="str">
        <f t="shared" si="22"/>
        <v/>
      </c>
      <c r="DG38" s="70" t="str">
        <f t="shared" si="22"/>
        <v/>
      </c>
      <c r="DH38" s="70" t="str">
        <f t="shared" si="22"/>
        <v/>
      </c>
      <c r="DI38" s="70" t="str">
        <f t="shared" si="22"/>
        <v/>
      </c>
      <c r="DJ38" s="32"/>
      <c r="DK38" s="32">
        <f>SUM(L38:DI38)</f>
        <v>0</v>
      </c>
      <c r="DL38" s="32"/>
      <c r="DM38" s="33">
        <f>DK38*B$12</f>
        <v>0</v>
      </c>
      <c r="DN38" s="43"/>
      <c r="DO38" s="34">
        <v>91</v>
      </c>
      <c r="DP38" s="35"/>
      <c r="DQ38" s="50">
        <f>DM38*DO38</f>
        <v>0</v>
      </c>
    </row>
    <row r="39" spans="1:121" ht="15">
      <c r="E39" s="176" t="s">
        <v>257</v>
      </c>
      <c r="F39" s="178" t="s">
        <v>236</v>
      </c>
      <c r="G39" s="44" t="s">
        <v>130</v>
      </c>
      <c r="H39" s="24">
        <v>0</v>
      </c>
      <c r="I39" s="28">
        <f t="shared" si="18"/>
        <v>0</v>
      </c>
      <c r="J39" s="24">
        <v>1</v>
      </c>
      <c r="K39" s="24">
        <v>1</v>
      </c>
      <c r="L39" s="70" t="str">
        <f t="shared" si="19"/>
        <v/>
      </c>
      <c r="M39" s="70" t="str">
        <f t="shared" si="19"/>
        <v/>
      </c>
      <c r="N39" s="70" t="str">
        <f t="shared" si="19"/>
        <v/>
      </c>
      <c r="O39" s="70" t="str">
        <f t="shared" si="19"/>
        <v/>
      </c>
      <c r="P39" s="70" t="str">
        <f t="shared" si="19"/>
        <v/>
      </c>
      <c r="Q39" s="70" t="str">
        <f t="shared" si="19"/>
        <v/>
      </c>
      <c r="R39" s="70" t="str">
        <f t="shared" si="19"/>
        <v/>
      </c>
      <c r="S39" s="70" t="str">
        <f t="shared" si="19"/>
        <v/>
      </c>
      <c r="T39" s="70" t="str">
        <f t="shared" si="19"/>
        <v/>
      </c>
      <c r="U39" s="70" t="str">
        <f t="shared" si="19"/>
        <v/>
      </c>
      <c r="V39" s="70" t="str">
        <f t="shared" si="19"/>
        <v/>
      </c>
      <c r="W39" s="70" t="str">
        <f t="shared" si="19"/>
        <v/>
      </c>
      <c r="X39" s="70" t="str">
        <f t="shared" si="19"/>
        <v/>
      </c>
      <c r="Y39" s="70" t="str">
        <f t="shared" si="19"/>
        <v/>
      </c>
      <c r="Z39" s="70" t="str">
        <f t="shared" si="19"/>
        <v/>
      </c>
      <c r="AA39" s="70" t="str">
        <f t="shared" si="19"/>
        <v/>
      </c>
      <c r="AB39" s="70" t="str">
        <f t="shared" si="20"/>
        <v/>
      </c>
      <c r="AC39" s="70" t="str">
        <f t="shared" si="20"/>
        <v/>
      </c>
      <c r="AD39" s="70" t="str">
        <f t="shared" si="20"/>
        <v/>
      </c>
      <c r="AE39" s="70" t="str">
        <f t="shared" si="20"/>
        <v/>
      </c>
      <c r="AF39" s="70" t="str">
        <f t="shared" si="20"/>
        <v/>
      </c>
      <c r="AG39" s="70" t="str">
        <f t="shared" si="20"/>
        <v/>
      </c>
      <c r="AH39" s="70" t="str">
        <f t="shared" si="20"/>
        <v/>
      </c>
      <c r="AI39" s="70" t="str">
        <f t="shared" si="20"/>
        <v/>
      </c>
      <c r="AJ39" s="70" t="str">
        <f t="shared" si="20"/>
        <v/>
      </c>
      <c r="AK39" s="70" t="str">
        <f t="shared" si="20"/>
        <v/>
      </c>
      <c r="AL39" s="70" t="str">
        <f t="shared" si="20"/>
        <v/>
      </c>
      <c r="AM39" s="70" t="str">
        <f t="shared" si="20"/>
        <v/>
      </c>
      <c r="AN39" s="70" t="str">
        <f t="shared" si="20"/>
        <v/>
      </c>
      <c r="AO39" s="70" t="str">
        <f t="shared" si="20"/>
        <v/>
      </c>
      <c r="AP39" s="70" t="str">
        <f t="shared" si="20"/>
        <v/>
      </c>
      <c r="AQ39" s="70" t="str">
        <f t="shared" si="20"/>
        <v/>
      </c>
      <c r="AR39" s="70" t="str">
        <f t="shared" si="21"/>
        <v/>
      </c>
      <c r="AS39" s="70" t="str">
        <f t="shared" si="21"/>
        <v/>
      </c>
      <c r="AT39" s="70" t="str">
        <f t="shared" si="21"/>
        <v/>
      </c>
      <c r="AU39" s="70" t="str">
        <f t="shared" si="21"/>
        <v/>
      </c>
      <c r="AV39" s="70" t="str">
        <f t="shared" si="21"/>
        <v/>
      </c>
      <c r="AW39" s="70" t="str">
        <f t="shared" si="21"/>
        <v/>
      </c>
      <c r="AX39" s="70" t="str">
        <f t="shared" si="21"/>
        <v/>
      </c>
      <c r="AY39" s="70" t="str">
        <f t="shared" si="21"/>
        <v/>
      </c>
      <c r="AZ39" s="70" t="str">
        <f t="shared" si="21"/>
        <v/>
      </c>
      <c r="BA39" s="70" t="str">
        <f t="shared" si="21"/>
        <v/>
      </c>
      <c r="BB39" s="70" t="str">
        <f t="shared" si="21"/>
        <v/>
      </c>
      <c r="BC39" s="70" t="str">
        <f t="shared" si="21"/>
        <v/>
      </c>
      <c r="BD39" s="70" t="str">
        <f t="shared" si="21"/>
        <v/>
      </c>
      <c r="BE39" s="70" t="str">
        <f t="shared" si="21"/>
        <v/>
      </c>
      <c r="BF39" s="70" t="str">
        <f t="shared" si="21"/>
        <v/>
      </c>
      <c r="BG39" s="70" t="str">
        <f t="shared" si="21"/>
        <v/>
      </c>
      <c r="BH39" s="70" t="str">
        <f t="shared" si="21"/>
        <v/>
      </c>
      <c r="BI39" s="70" t="str">
        <f t="shared" si="21"/>
        <v/>
      </c>
      <c r="BJ39" s="70" t="str">
        <f t="shared" si="21"/>
        <v/>
      </c>
      <c r="BK39" s="70" t="str">
        <f t="shared" si="21"/>
        <v/>
      </c>
      <c r="BL39" s="70" t="str">
        <f t="shared" si="21"/>
        <v/>
      </c>
      <c r="BM39" s="70" t="str">
        <f t="shared" si="21"/>
        <v/>
      </c>
      <c r="BN39" s="70" t="str">
        <f t="shared" si="21"/>
        <v/>
      </c>
      <c r="BO39" s="70" t="str">
        <f t="shared" si="21"/>
        <v/>
      </c>
      <c r="BP39" s="70" t="str">
        <f t="shared" si="21"/>
        <v/>
      </c>
      <c r="BQ39" s="70" t="str">
        <f t="shared" si="21"/>
        <v/>
      </c>
      <c r="BR39" s="70" t="str">
        <f t="shared" si="21"/>
        <v/>
      </c>
      <c r="BS39" s="70" t="str">
        <f t="shared" si="21"/>
        <v/>
      </c>
      <c r="BT39" s="70" t="str">
        <f t="shared" si="21"/>
        <v/>
      </c>
      <c r="BU39" s="70" t="str">
        <f t="shared" si="21"/>
        <v/>
      </c>
      <c r="BV39" s="70" t="str">
        <f t="shared" si="21"/>
        <v/>
      </c>
      <c r="BW39" s="70" t="str">
        <f t="shared" si="21"/>
        <v/>
      </c>
      <c r="BX39" s="70" t="str">
        <f t="shared" si="22"/>
        <v/>
      </c>
      <c r="BY39" s="70" t="str">
        <f t="shared" si="22"/>
        <v/>
      </c>
      <c r="BZ39" s="70" t="str">
        <f t="shared" si="22"/>
        <v/>
      </c>
      <c r="CA39" s="70" t="str">
        <f t="shared" si="22"/>
        <v/>
      </c>
      <c r="CB39" s="70" t="str">
        <f t="shared" si="22"/>
        <v/>
      </c>
      <c r="CC39" s="70" t="str">
        <f t="shared" si="22"/>
        <v/>
      </c>
      <c r="CD39" s="70" t="str">
        <f t="shared" si="22"/>
        <v/>
      </c>
      <c r="CE39" s="70" t="str">
        <f t="shared" si="22"/>
        <v/>
      </c>
      <c r="CF39" s="70" t="str">
        <f t="shared" si="22"/>
        <v/>
      </c>
      <c r="CG39" s="70" t="str">
        <f t="shared" si="22"/>
        <v/>
      </c>
      <c r="CH39" s="70" t="str">
        <f t="shared" si="22"/>
        <v/>
      </c>
      <c r="CI39" s="70" t="str">
        <f t="shared" si="22"/>
        <v/>
      </c>
      <c r="CJ39" s="70" t="str">
        <f t="shared" si="22"/>
        <v/>
      </c>
      <c r="CK39" s="70" t="str">
        <f t="shared" si="22"/>
        <v/>
      </c>
      <c r="CL39" s="70" t="str">
        <f t="shared" si="22"/>
        <v/>
      </c>
      <c r="CM39" s="70" t="str">
        <f t="shared" si="22"/>
        <v/>
      </c>
      <c r="CN39" s="70" t="str">
        <f t="shared" si="22"/>
        <v/>
      </c>
      <c r="CO39" s="70" t="str">
        <f t="shared" si="22"/>
        <v/>
      </c>
      <c r="CP39" s="70" t="str">
        <f t="shared" si="22"/>
        <v/>
      </c>
      <c r="CQ39" s="70" t="str">
        <f t="shared" si="22"/>
        <v/>
      </c>
      <c r="CR39" s="70" t="str">
        <f t="shared" si="22"/>
        <v/>
      </c>
      <c r="CS39" s="70" t="str">
        <f t="shared" si="22"/>
        <v/>
      </c>
      <c r="CT39" s="70" t="str">
        <f t="shared" si="22"/>
        <v/>
      </c>
      <c r="CU39" s="70" t="str">
        <f t="shared" si="22"/>
        <v/>
      </c>
      <c r="CV39" s="70" t="str">
        <f t="shared" si="22"/>
        <v/>
      </c>
      <c r="CW39" s="70" t="str">
        <f t="shared" si="22"/>
        <v/>
      </c>
      <c r="CX39" s="70" t="str">
        <f t="shared" si="22"/>
        <v/>
      </c>
      <c r="CY39" s="70" t="str">
        <f t="shared" si="22"/>
        <v/>
      </c>
      <c r="CZ39" s="70" t="str">
        <f t="shared" si="22"/>
        <v/>
      </c>
      <c r="DA39" s="70" t="str">
        <f t="shared" si="22"/>
        <v/>
      </c>
      <c r="DB39" s="70" t="str">
        <f t="shared" si="22"/>
        <v/>
      </c>
      <c r="DC39" s="70" t="str">
        <f t="shared" si="22"/>
        <v/>
      </c>
      <c r="DD39" s="70" t="str">
        <f t="shared" si="22"/>
        <v/>
      </c>
      <c r="DE39" s="70" t="str">
        <f t="shared" si="22"/>
        <v/>
      </c>
      <c r="DF39" s="70" t="str">
        <f t="shared" si="22"/>
        <v/>
      </c>
      <c r="DG39" s="70" t="str">
        <f t="shared" si="22"/>
        <v/>
      </c>
      <c r="DH39" s="70" t="str">
        <f t="shared" si="22"/>
        <v/>
      </c>
      <c r="DI39" s="70" t="str">
        <f t="shared" si="22"/>
        <v/>
      </c>
      <c r="DJ39" s="29">
        <f>SUM(L39:DI39)</f>
        <v>0</v>
      </c>
      <c r="DK39" s="29"/>
      <c r="DL39" s="29">
        <f>DJ39*B$12</f>
        <v>0</v>
      </c>
      <c r="DM39" s="29"/>
      <c r="DN39" s="30">
        <v>150</v>
      </c>
      <c r="DO39" s="42"/>
      <c r="DP39" s="31">
        <f>DL39*DN39</f>
        <v>0</v>
      </c>
      <c r="DQ39" s="31"/>
    </row>
    <row r="40" spans="1:121" ht="15">
      <c r="E40" s="177"/>
      <c r="F40" s="179"/>
      <c r="G40" s="45" t="s">
        <v>131</v>
      </c>
      <c r="H40" s="24">
        <v>1</v>
      </c>
      <c r="I40" s="28">
        <f t="shared" si="18"/>
        <v>4</v>
      </c>
      <c r="J40" s="24">
        <v>1</v>
      </c>
      <c r="K40" s="77">
        <f>IF(SUM(C15:C17)&lt;500,1,IF(SUM(C15:C17)&lt;2500,2,3))</f>
        <v>1</v>
      </c>
      <c r="L40" s="70">
        <f t="shared" si="19"/>
        <v>1</v>
      </c>
      <c r="M40" s="70">
        <f t="shared" si="19"/>
        <v>1</v>
      </c>
      <c r="N40" s="70">
        <f t="shared" si="19"/>
        <v>1</v>
      </c>
      <c r="O40" s="70">
        <f t="shared" si="19"/>
        <v>1</v>
      </c>
      <c r="P40" s="70" t="str">
        <f t="shared" si="19"/>
        <v/>
      </c>
      <c r="Q40" s="70" t="str">
        <f t="shared" si="19"/>
        <v/>
      </c>
      <c r="R40" s="70" t="str">
        <f t="shared" si="19"/>
        <v/>
      </c>
      <c r="S40" s="70" t="str">
        <f t="shared" si="19"/>
        <v/>
      </c>
      <c r="T40" s="70" t="str">
        <f t="shared" si="19"/>
        <v/>
      </c>
      <c r="U40" s="70" t="str">
        <f t="shared" si="19"/>
        <v/>
      </c>
      <c r="V40" s="70" t="str">
        <f t="shared" si="19"/>
        <v/>
      </c>
      <c r="W40" s="70" t="str">
        <f t="shared" si="19"/>
        <v/>
      </c>
      <c r="X40" s="70" t="str">
        <f t="shared" si="19"/>
        <v/>
      </c>
      <c r="Y40" s="70" t="str">
        <f t="shared" si="19"/>
        <v/>
      </c>
      <c r="Z40" s="70" t="str">
        <f t="shared" si="19"/>
        <v/>
      </c>
      <c r="AA40" s="70" t="str">
        <f t="shared" si="19"/>
        <v/>
      </c>
      <c r="AB40" s="70" t="str">
        <f t="shared" si="20"/>
        <v/>
      </c>
      <c r="AC40" s="70" t="str">
        <f t="shared" si="20"/>
        <v/>
      </c>
      <c r="AD40" s="70" t="str">
        <f t="shared" si="20"/>
        <v/>
      </c>
      <c r="AE40" s="70" t="str">
        <f t="shared" si="20"/>
        <v/>
      </c>
      <c r="AF40" s="70" t="str">
        <f t="shared" si="20"/>
        <v/>
      </c>
      <c r="AG40" s="70" t="str">
        <f t="shared" si="20"/>
        <v/>
      </c>
      <c r="AH40" s="70" t="str">
        <f t="shared" si="20"/>
        <v/>
      </c>
      <c r="AI40" s="70" t="str">
        <f t="shared" si="20"/>
        <v/>
      </c>
      <c r="AJ40" s="70" t="str">
        <f t="shared" si="20"/>
        <v/>
      </c>
      <c r="AK40" s="70" t="str">
        <f t="shared" si="20"/>
        <v/>
      </c>
      <c r="AL40" s="70" t="str">
        <f t="shared" si="20"/>
        <v/>
      </c>
      <c r="AM40" s="70" t="str">
        <f t="shared" si="20"/>
        <v/>
      </c>
      <c r="AN40" s="70" t="str">
        <f t="shared" si="20"/>
        <v/>
      </c>
      <c r="AO40" s="70" t="str">
        <f t="shared" si="20"/>
        <v/>
      </c>
      <c r="AP40" s="70" t="str">
        <f t="shared" si="20"/>
        <v/>
      </c>
      <c r="AQ40" s="70" t="str">
        <f t="shared" si="20"/>
        <v/>
      </c>
      <c r="AR40" s="70" t="str">
        <f t="shared" si="21"/>
        <v/>
      </c>
      <c r="AS40" s="70" t="str">
        <f t="shared" si="21"/>
        <v/>
      </c>
      <c r="AT40" s="70" t="str">
        <f t="shared" si="21"/>
        <v/>
      </c>
      <c r="AU40" s="70" t="str">
        <f t="shared" si="21"/>
        <v/>
      </c>
      <c r="AV40" s="70" t="str">
        <f t="shared" si="21"/>
        <v/>
      </c>
      <c r="AW40" s="70" t="str">
        <f t="shared" si="21"/>
        <v/>
      </c>
      <c r="AX40" s="70" t="str">
        <f t="shared" si="21"/>
        <v/>
      </c>
      <c r="AY40" s="70" t="str">
        <f t="shared" si="21"/>
        <v/>
      </c>
      <c r="AZ40" s="70" t="str">
        <f t="shared" si="21"/>
        <v/>
      </c>
      <c r="BA40" s="70" t="str">
        <f t="shared" si="21"/>
        <v/>
      </c>
      <c r="BB40" s="70" t="str">
        <f t="shared" si="21"/>
        <v/>
      </c>
      <c r="BC40" s="70" t="str">
        <f t="shared" si="21"/>
        <v/>
      </c>
      <c r="BD40" s="70" t="str">
        <f t="shared" si="21"/>
        <v/>
      </c>
      <c r="BE40" s="70" t="str">
        <f t="shared" si="21"/>
        <v/>
      </c>
      <c r="BF40" s="70" t="str">
        <f t="shared" si="21"/>
        <v/>
      </c>
      <c r="BG40" s="70" t="str">
        <f t="shared" si="21"/>
        <v/>
      </c>
      <c r="BH40" s="70" t="str">
        <f t="shared" si="21"/>
        <v/>
      </c>
      <c r="BI40" s="70" t="str">
        <f t="shared" si="21"/>
        <v/>
      </c>
      <c r="BJ40" s="70" t="str">
        <f t="shared" si="21"/>
        <v/>
      </c>
      <c r="BK40" s="70" t="str">
        <f t="shared" si="21"/>
        <v/>
      </c>
      <c r="BL40" s="70" t="str">
        <f t="shared" si="21"/>
        <v/>
      </c>
      <c r="BM40" s="70" t="str">
        <f t="shared" si="21"/>
        <v/>
      </c>
      <c r="BN40" s="70" t="str">
        <f t="shared" si="21"/>
        <v/>
      </c>
      <c r="BO40" s="70" t="str">
        <f t="shared" si="21"/>
        <v/>
      </c>
      <c r="BP40" s="70" t="str">
        <f t="shared" si="21"/>
        <v/>
      </c>
      <c r="BQ40" s="70" t="str">
        <f t="shared" si="21"/>
        <v/>
      </c>
      <c r="BR40" s="70" t="str">
        <f t="shared" ref="AR40:BW46" si="23">IF(AND(BR$3&gt;=$J40,BR$3&lt;=($J40+$I40-1)),$K40,"")</f>
        <v/>
      </c>
      <c r="BS40" s="70" t="str">
        <f t="shared" si="23"/>
        <v/>
      </c>
      <c r="BT40" s="70" t="str">
        <f t="shared" si="23"/>
        <v/>
      </c>
      <c r="BU40" s="70" t="str">
        <f t="shared" si="23"/>
        <v/>
      </c>
      <c r="BV40" s="70" t="str">
        <f t="shared" si="23"/>
        <v/>
      </c>
      <c r="BW40" s="70" t="str">
        <f t="shared" si="23"/>
        <v/>
      </c>
      <c r="BX40" s="70" t="str">
        <f t="shared" si="22"/>
        <v/>
      </c>
      <c r="BY40" s="70" t="str">
        <f t="shared" si="22"/>
        <v/>
      </c>
      <c r="BZ40" s="70" t="str">
        <f t="shared" si="22"/>
        <v/>
      </c>
      <c r="CA40" s="70" t="str">
        <f t="shared" si="22"/>
        <v/>
      </c>
      <c r="CB40" s="70" t="str">
        <f t="shared" si="22"/>
        <v/>
      </c>
      <c r="CC40" s="70" t="str">
        <f t="shared" si="22"/>
        <v/>
      </c>
      <c r="CD40" s="70" t="str">
        <f t="shared" si="22"/>
        <v/>
      </c>
      <c r="CE40" s="70" t="str">
        <f t="shared" si="22"/>
        <v/>
      </c>
      <c r="CF40" s="70" t="str">
        <f t="shared" si="22"/>
        <v/>
      </c>
      <c r="CG40" s="70" t="str">
        <f t="shared" si="22"/>
        <v/>
      </c>
      <c r="CH40" s="70" t="str">
        <f t="shared" si="22"/>
        <v/>
      </c>
      <c r="CI40" s="70" t="str">
        <f t="shared" si="22"/>
        <v/>
      </c>
      <c r="CJ40" s="70" t="str">
        <f t="shared" si="22"/>
        <v/>
      </c>
      <c r="CK40" s="70" t="str">
        <f t="shared" si="22"/>
        <v/>
      </c>
      <c r="CL40" s="70" t="str">
        <f t="shared" si="22"/>
        <v/>
      </c>
      <c r="CM40" s="70" t="str">
        <f t="shared" si="22"/>
        <v/>
      </c>
      <c r="CN40" s="70" t="str">
        <f t="shared" si="22"/>
        <v/>
      </c>
      <c r="CO40" s="70" t="str">
        <f t="shared" si="22"/>
        <v/>
      </c>
      <c r="CP40" s="70" t="str">
        <f t="shared" si="22"/>
        <v/>
      </c>
      <c r="CQ40" s="70" t="str">
        <f t="shared" si="22"/>
        <v/>
      </c>
      <c r="CR40" s="70" t="str">
        <f t="shared" si="22"/>
        <v/>
      </c>
      <c r="CS40" s="70" t="str">
        <f t="shared" si="22"/>
        <v/>
      </c>
      <c r="CT40" s="70" t="str">
        <f t="shared" si="22"/>
        <v/>
      </c>
      <c r="CU40" s="70" t="str">
        <f t="shared" si="22"/>
        <v/>
      </c>
      <c r="CV40" s="70" t="str">
        <f t="shared" si="22"/>
        <v/>
      </c>
      <c r="CW40" s="70" t="str">
        <f t="shared" si="22"/>
        <v/>
      </c>
      <c r="CX40" s="70" t="str">
        <f t="shared" si="22"/>
        <v/>
      </c>
      <c r="CY40" s="70" t="str">
        <f t="shared" si="22"/>
        <v/>
      </c>
      <c r="CZ40" s="70" t="str">
        <f t="shared" si="22"/>
        <v/>
      </c>
      <c r="DA40" s="70" t="str">
        <f t="shared" si="22"/>
        <v/>
      </c>
      <c r="DB40" s="70" t="str">
        <f t="shared" si="22"/>
        <v/>
      </c>
      <c r="DC40" s="70" t="str">
        <f t="shared" si="22"/>
        <v/>
      </c>
      <c r="DD40" s="70" t="str">
        <f t="shared" si="22"/>
        <v/>
      </c>
      <c r="DE40" s="70" t="str">
        <f t="shared" si="22"/>
        <v/>
      </c>
      <c r="DF40" s="70" t="str">
        <f t="shared" si="22"/>
        <v/>
      </c>
      <c r="DG40" s="70" t="str">
        <f t="shared" si="22"/>
        <v/>
      </c>
      <c r="DH40" s="70" t="str">
        <f t="shared" si="22"/>
        <v/>
      </c>
      <c r="DI40" s="70" t="str">
        <f t="shared" si="22"/>
        <v/>
      </c>
      <c r="DJ40" s="32"/>
      <c r="DK40" s="32">
        <f>SUM(L40:DI40)</f>
        <v>4</v>
      </c>
      <c r="DL40" s="33"/>
      <c r="DM40" s="33">
        <f>DK40*B$12</f>
        <v>160</v>
      </c>
      <c r="DN40" s="43"/>
      <c r="DO40" s="34">
        <v>44</v>
      </c>
      <c r="DP40" s="35"/>
      <c r="DQ40" s="50">
        <f>DM40*DO40</f>
        <v>7040</v>
      </c>
    </row>
    <row r="41" spans="1:121" ht="15">
      <c r="E41" s="176" t="s">
        <v>258</v>
      </c>
      <c r="F41" s="178" t="s">
        <v>236</v>
      </c>
      <c r="G41" s="28" t="s">
        <v>130</v>
      </c>
      <c r="H41" s="24">
        <v>0</v>
      </c>
      <c r="I41" s="28">
        <f t="shared" si="18"/>
        <v>0</v>
      </c>
      <c r="J41" s="24">
        <v>1</v>
      </c>
      <c r="K41" s="24">
        <v>1</v>
      </c>
      <c r="L41" s="70" t="str">
        <f t="shared" si="19"/>
        <v/>
      </c>
      <c r="M41" s="70" t="str">
        <f t="shared" si="19"/>
        <v/>
      </c>
      <c r="N41" s="70" t="str">
        <f t="shared" si="19"/>
        <v/>
      </c>
      <c r="O41" s="70" t="str">
        <f t="shared" si="19"/>
        <v/>
      </c>
      <c r="P41" s="70" t="str">
        <f t="shared" si="19"/>
        <v/>
      </c>
      <c r="Q41" s="70" t="str">
        <f t="shared" si="19"/>
        <v/>
      </c>
      <c r="R41" s="70" t="str">
        <f t="shared" si="19"/>
        <v/>
      </c>
      <c r="S41" s="70" t="str">
        <f t="shared" si="19"/>
        <v/>
      </c>
      <c r="T41" s="70" t="str">
        <f t="shared" si="19"/>
        <v/>
      </c>
      <c r="U41" s="70" t="str">
        <f t="shared" si="19"/>
        <v/>
      </c>
      <c r="V41" s="70" t="str">
        <f t="shared" si="19"/>
        <v/>
      </c>
      <c r="W41" s="70" t="str">
        <f t="shared" si="19"/>
        <v/>
      </c>
      <c r="X41" s="70" t="str">
        <f t="shared" si="19"/>
        <v/>
      </c>
      <c r="Y41" s="70" t="str">
        <f t="shared" si="19"/>
        <v/>
      </c>
      <c r="Z41" s="70" t="str">
        <f t="shared" si="19"/>
        <v/>
      </c>
      <c r="AA41" s="70" t="str">
        <f t="shared" si="19"/>
        <v/>
      </c>
      <c r="AB41" s="70" t="str">
        <f t="shared" si="20"/>
        <v/>
      </c>
      <c r="AC41" s="70" t="str">
        <f t="shared" si="20"/>
        <v/>
      </c>
      <c r="AD41" s="70" t="str">
        <f t="shared" si="20"/>
        <v/>
      </c>
      <c r="AE41" s="70" t="str">
        <f t="shared" si="20"/>
        <v/>
      </c>
      <c r="AF41" s="70" t="str">
        <f t="shared" si="20"/>
        <v/>
      </c>
      <c r="AG41" s="70" t="str">
        <f t="shared" si="20"/>
        <v/>
      </c>
      <c r="AH41" s="70" t="str">
        <f t="shared" si="20"/>
        <v/>
      </c>
      <c r="AI41" s="70" t="str">
        <f t="shared" si="20"/>
        <v/>
      </c>
      <c r="AJ41" s="70" t="str">
        <f t="shared" si="20"/>
        <v/>
      </c>
      <c r="AK41" s="70" t="str">
        <f t="shared" si="20"/>
        <v/>
      </c>
      <c r="AL41" s="70" t="str">
        <f t="shared" si="20"/>
        <v/>
      </c>
      <c r="AM41" s="70" t="str">
        <f t="shared" si="20"/>
        <v/>
      </c>
      <c r="AN41" s="70" t="str">
        <f t="shared" si="20"/>
        <v/>
      </c>
      <c r="AO41" s="70" t="str">
        <f t="shared" si="20"/>
        <v/>
      </c>
      <c r="AP41" s="70" t="str">
        <f t="shared" si="20"/>
        <v/>
      </c>
      <c r="AQ41" s="70" t="str">
        <f t="shared" si="20"/>
        <v/>
      </c>
      <c r="AR41" s="70" t="str">
        <f t="shared" si="23"/>
        <v/>
      </c>
      <c r="AS41" s="70" t="str">
        <f t="shared" si="23"/>
        <v/>
      </c>
      <c r="AT41" s="70" t="str">
        <f t="shared" si="23"/>
        <v/>
      </c>
      <c r="AU41" s="70" t="str">
        <f t="shared" si="23"/>
        <v/>
      </c>
      <c r="AV41" s="70" t="str">
        <f t="shared" si="23"/>
        <v/>
      </c>
      <c r="AW41" s="70" t="str">
        <f t="shared" si="23"/>
        <v/>
      </c>
      <c r="AX41" s="70" t="str">
        <f t="shared" si="23"/>
        <v/>
      </c>
      <c r="AY41" s="70" t="str">
        <f t="shared" si="23"/>
        <v/>
      </c>
      <c r="AZ41" s="70" t="str">
        <f t="shared" si="23"/>
        <v/>
      </c>
      <c r="BA41" s="70" t="str">
        <f t="shared" si="23"/>
        <v/>
      </c>
      <c r="BB41" s="70" t="str">
        <f t="shared" si="23"/>
        <v/>
      </c>
      <c r="BC41" s="70" t="str">
        <f t="shared" si="23"/>
        <v/>
      </c>
      <c r="BD41" s="70" t="str">
        <f t="shared" si="23"/>
        <v/>
      </c>
      <c r="BE41" s="70" t="str">
        <f t="shared" si="23"/>
        <v/>
      </c>
      <c r="BF41" s="70" t="str">
        <f t="shared" si="23"/>
        <v/>
      </c>
      <c r="BG41" s="70" t="str">
        <f t="shared" si="23"/>
        <v/>
      </c>
      <c r="BH41" s="70" t="str">
        <f t="shared" si="23"/>
        <v/>
      </c>
      <c r="BI41" s="70" t="str">
        <f t="shared" si="23"/>
        <v/>
      </c>
      <c r="BJ41" s="70" t="str">
        <f t="shared" si="23"/>
        <v/>
      </c>
      <c r="BK41" s="70" t="str">
        <f t="shared" si="23"/>
        <v/>
      </c>
      <c r="BL41" s="70" t="str">
        <f t="shared" si="23"/>
        <v/>
      </c>
      <c r="BM41" s="70" t="str">
        <f t="shared" si="23"/>
        <v/>
      </c>
      <c r="BN41" s="70" t="str">
        <f t="shared" si="23"/>
        <v/>
      </c>
      <c r="BO41" s="70" t="str">
        <f t="shared" si="23"/>
        <v/>
      </c>
      <c r="BP41" s="70" t="str">
        <f t="shared" si="23"/>
        <v/>
      </c>
      <c r="BQ41" s="70" t="str">
        <f t="shared" si="23"/>
        <v/>
      </c>
      <c r="BR41" s="70" t="str">
        <f t="shared" si="23"/>
        <v/>
      </c>
      <c r="BS41" s="70" t="str">
        <f t="shared" si="23"/>
        <v/>
      </c>
      <c r="BT41" s="70" t="str">
        <f t="shared" si="23"/>
        <v/>
      </c>
      <c r="BU41" s="70" t="str">
        <f t="shared" si="23"/>
        <v/>
      </c>
      <c r="BV41" s="70" t="str">
        <f t="shared" si="23"/>
        <v/>
      </c>
      <c r="BW41" s="70" t="str">
        <f t="shared" si="23"/>
        <v/>
      </c>
      <c r="BX41" s="70" t="str">
        <f t="shared" si="22"/>
        <v/>
      </c>
      <c r="BY41" s="70" t="str">
        <f t="shared" si="22"/>
        <v/>
      </c>
      <c r="BZ41" s="70" t="str">
        <f t="shared" si="22"/>
        <v/>
      </c>
      <c r="CA41" s="70" t="str">
        <f t="shared" si="22"/>
        <v/>
      </c>
      <c r="CB41" s="70" t="str">
        <f t="shared" si="22"/>
        <v/>
      </c>
      <c r="CC41" s="70" t="str">
        <f t="shared" si="22"/>
        <v/>
      </c>
      <c r="CD41" s="70" t="str">
        <f t="shared" si="22"/>
        <v/>
      </c>
      <c r="CE41" s="70" t="str">
        <f t="shared" si="22"/>
        <v/>
      </c>
      <c r="CF41" s="70" t="str">
        <f t="shared" si="22"/>
        <v/>
      </c>
      <c r="CG41" s="70" t="str">
        <f t="shared" si="22"/>
        <v/>
      </c>
      <c r="CH41" s="70" t="str">
        <f t="shared" si="22"/>
        <v/>
      </c>
      <c r="CI41" s="70" t="str">
        <f t="shared" si="22"/>
        <v/>
      </c>
      <c r="CJ41" s="70" t="str">
        <f t="shared" si="22"/>
        <v/>
      </c>
      <c r="CK41" s="70" t="str">
        <f t="shared" si="22"/>
        <v/>
      </c>
      <c r="CL41" s="70" t="str">
        <f t="shared" si="22"/>
        <v/>
      </c>
      <c r="CM41" s="70" t="str">
        <f t="shared" si="22"/>
        <v/>
      </c>
      <c r="CN41" s="70" t="str">
        <f t="shared" si="22"/>
        <v/>
      </c>
      <c r="CO41" s="70" t="str">
        <f t="shared" si="22"/>
        <v/>
      </c>
      <c r="CP41" s="70" t="str">
        <f t="shared" si="22"/>
        <v/>
      </c>
      <c r="CQ41" s="70" t="str">
        <f t="shared" si="22"/>
        <v/>
      </c>
      <c r="CR41" s="70" t="str">
        <f t="shared" si="22"/>
        <v/>
      </c>
      <c r="CS41" s="70" t="str">
        <f t="shared" si="22"/>
        <v/>
      </c>
      <c r="CT41" s="70" t="str">
        <f t="shared" si="22"/>
        <v/>
      </c>
      <c r="CU41" s="70" t="str">
        <f t="shared" si="22"/>
        <v/>
      </c>
      <c r="CV41" s="70" t="str">
        <f t="shared" si="22"/>
        <v/>
      </c>
      <c r="CW41" s="70" t="str">
        <f t="shared" si="22"/>
        <v/>
      </c>
      <c r="CX41" s="70" t="str">
        <f t="shared" si="22"/>
        <v/>
      </c>
      <c r="CY41" s="70" t="str">
        <f t="shared" ref="BX41:DI45" si="24">IF(AND(CY$3&gt;=$J41,CY$3&lt;=($J41+$I41-1)),$K41,"")</f>
        <v/>
      </c>
      <c r="CZ41" s="70" t="str">
        <f t="shared" si="24"/>
        <v/>
      </c>
      <c r="DA41" s="70" t="str">
        <f t="shared" si="24"/>
        <v/>
      </c>
      <c r="DB41" s="70" t="str">
        <f t="shared" si="24"/>
        <v/>
      </c>
      <c r="DC41" s="70" t="str">
        <f t="shared" si="24"/>
        <v/>
      </c>
      <c r="DD41" s="70" t="str">
        <f t="shared" si="24"/>
        <v/>
      </c>
      <c r="DE41" s="70" t="str">
        <f t="shared" si="24"/>
        <v/>
      </c>
      <c r="DF41" s="70" t="str">
        <f t="shared" si="24"/>
        <v/>
      </c>
      <c r="DG41" s="70" t="str">
        <f t="shared" si="24"/>
        <v/>
      </c>
      <c r="DH41" s="70" t="str">
        <f t="shared" si="24"/>
        <v/>
      </c>
      <c r="DI41" s="70" t="str">
        <f t="shared" si="24"/>
        <v/>
      </c>
      <c r="DJ41" s="29">
        <f>SUM(L41:DI41)</f>
        <v>0</v>
      </c>
      <c r="DK41" s="29"/>
      <c r="DL41" s="29">
        <f>DJ41*B$12</f>
        <v>0</v>
      </c>
      <c r="DM41" s="36"/>
      <c r="DN41" s="42">
        <v>80.290777701307633</v>
      </c>
      <c r="DO41" s="30"/>
      <c r="DP41" s="31">
        <f>DL41*DN41</f>
        <v>0</v>
      </c>
      <c r="DQ41" s="51"/>
    </row>
    <row r="42" spans="1:121" ht="15">
      <c r="E42" s="177"/>
      <c r="F42" s="179"/>
      <c r="G42" s="24" t="s">
        <v>131</v>
      </c>
      <c r="H42" s="24">
        <v>0</v>
      </c>
      <c r="I42" s="28">
        <f t="shared" si="18"/>
        <v>0</v>
      </c>
      <c r="J42" s="24">
        <v>1</v>
      </c>
      <c r="K42" s="24">
        <v>1</v>
      </c>
      <c r="L42" s="70" t="str">
        <f t="shared" si="19"/>
        <v/>
      </c>
      <c r="M42" s="70" t="str">
        <f t="shared" si="19"/>
        <v/>
      </c>
      <c r="N42" s="70" t="str">
        <f t="shared" si="19"/>
        <v/>
      </c>
      <c r="O42" s="70" t="str">
        <f t="shared" si="19"/>
        <v/>
      </c>
      <c r="P42" s="70" t="str">
        <f t="shared" si="19"/>
        <v/>
      </c>
      <c r="Q42" s="70" t="str">
        <f t="shared" si="19"/>
        <v/>
      </c>
      <c r="R42" s="70" t="str">
        <f t="shared" si="19"/>
        <v/>
      </c>
      <c r="S42" s="70" t="str">
        <f t="shared" si="19"/>
        <v/>
      </c>
      <c r="T42" s="70" t="str">
        <f t="shared" si="19"/>
        <v/>
      </c>
      <c r="U42" s="70" t="str">
        <f t="shared" si="19"/>
        <v/>
      </c>
      <c r="V42" s="70" t="str">
        <f t="shared" si="19"/>
        <v/>
      </c>
      <c r="W42" s="70" t="str">
        <f t="shared" si="19"/>
        <v/>
      </c>
      <c r="X42" s="70" t="str">
        <f t="shared" si="19"/>
        <v/>
      </c>
      <c r="Y42" s="70" t="str">
        <f t="shared" si="19"/>
        <v/>
      </c>
      <c r="Z42" s="70" t="str">
        <f t="shared" si="19"/>
        <v/>
      </c>
      <c r="AA42" s="70" t="str">
        <f t="shared" si="19"/>
        <v/>
      </c>
      <c r="AB42" s="70" t="str">
        <f t="shared" si="20"/>
        <v/>
      </c>
      <c r="AC42" s="70" t="str">
        <f t="shared" si="20"/>
        <v/>
      </c>
      <c r="AD42" s="70" t="str">
        <f t="shared" si="20"/>
        <v/>
      </c>
      <c r="AE42" s="70" t="str">
        <f t="shared" si="20"/>
        <v/>
      </c>
      <c r="AF42" s="70" t="str">
        <f t="shared" si="20"/>
        <v/>
      </c>
      <c r="AG42" s="70" t="str">
        <f t="shared" si="20"/>
        <v/>
      </c>
      <c r="AH42" s="70" t="str">
        <f t="shared" si="20"/>
        <v/>
      </c>
      <c r="AI42" s="70" t="str">
        <f t="shared" si="20"/>
        <v/>
      </c>
      <c r="AJ42" s="70" t="str">
        <f t="shared" si="20"/>
        <v/>
      </c>
      <c r="AK42" s="70" t="str">
        <f t="shared" si="20"/>
        <v/>
      </c>
      <c r="AL42" s="70" t="str">
        <f t="shared" si="20"/>
        <v/>
      </c>
      <c r="AM42" s="70" t="str">
        <f t="shared" si="20"/>
        <v/>
      </c>
      <c r="AN42" s="70" t="str">
        <f t="shared" si="20"/>
        <v/>
      </c>
      <c r="AO42" s="70" t="str">
        <f t="shared" si="20"/>
        <v/>
      </c>
      <c r="AP42" s="70" t="str">
        <f t="shared" si="20"/>
        <v/>
      </c>
      <c r="AQ42" s="70" t="str">
        <f t="shared" si="20"/>
        <v/>
      </c>
      <c r="AR42" s="70" t="str">
        <f t="shared" si="23"/>
        <v/>
      </c>
      <c r="AS42" s="70" t="str">
        <f t="shared" si="23"/>
        <v/>
      </c>
      <c r="AT42" s="70" t="str">
        <f t="shared" si="23"/>
        <v/>
      </c>
      <c r="AU42" s="70" t="str">
        <f t="shared" si="23"/>
        <v/>
      </c>
      <c r="AV42" s="70" t="str">
        <f t="shared" si="23"/>
        <v/>
      </c>
      <c r="AW42" s="70" t="str">
        <f t="shared" si="23"/>
        <v/>
      </c>
      <c r="AX42" s="70" t="str">
        <f t="shared" si="23"/>
        <v/>
      </c>
      <c r="AY42" s="70" t="str">
        <f t="shared" si="23"/>
        <v/>
      </c>
      <c r="AZ42" s="70" t="str">
        <f t="shared" si="23"/>
        <v/>
      </c>
      <c r="BA42" s="70" t="str">
        <f t="shared" si="23"/>
        <v/>
      </c>
      <c r="BB42" s="70" t="str">
        <f t="shared" si="23"/>
        <v/>
      </c>
      <c r="BC42" s="70" t="str">
        <f t="shared" si="23"/>
        <v/>
      </c>
      <c r="BD42" s="70" t="str">
        <f t="shared" si="23"/>
        <v/>
      </c>
      <c r="BE42" s="70" t="str">
        <f t="shared" si="23"/>
        <v/>
      </c>
      <c r="BF42" s="70" t="str">
        <f t="shared" si="23"/>
        <v/>
      </c>
      <c r="BG42" s="70" t="str">
        <f t="shared" si="23"/>
        <v/>
      </c>
      <c r="BH42" s="70" t="str">
        <f t="shared" si="23"/>
        <v/>
      </c>
      <c r="BI42" s="70" t="str">
        <f t="shared" si="23"/>
        <v/>
      </c>
      <c r="BJ42" s="70" t="str">
        <f t="shared" si="23"/>
        <v/>
      </c>
      <c r="BK42" s="70" t="str">
        <f t="shared" si="23"/>
        <v/>
      </c>
      <c r="BL42" s="70" t="str">
        <f t="shared" si="23"/>
        <v/>
      </c>
      <c r="BM42" s="70" t="str">
        <f t="shared" si="23"/>
        <v/>
      </c>
      <c r="BN42" s="70" t="str">
        <f t="shared" si="23"/>
        <v/>
      </c>
      <c r="BO42" s="70" t="str">
        <f t="shared" si="23"/>
        <v/>
      </c>
      <c r="BP42" s="70" t="str">
        <f t="shared" si="23"/>
        <v/>
      </c>
      <c r="BQ42" s="70" t="str">
        <f t="shared" si="23"/>
        <v/>
      </c>
      <c r="BR42" s="70" t="str">
        <f t="shared" si="23"/>
        <v/>
      </c>
      <c r="BS42" s="70" t="str">
        <f t="shared" si="23"/>
        <v/>
      </c>
      <c r="BT42" s="70" t="str">
        <f t="shared" si="23"/>
        <v/>
      </c>
      <c r="BU42" s="70" t="str">
        <f t="shared" si="23"/>
        <v/>
      </c>
      <c r="BV42" s="70" t="str">
        <f t="shared" si="23"/>
        <v/>
      </c>
      <c r="BW42" s="70" t="str">
        <f t="shared" si="23"/>
        <v/>
      </c>
      <c r="BX42" s="70" t="str">
        <f t="shared" si="24"/>
        <v/>
      </c>
      <c r="BY42" s="70" t="str">
        <f t="shared" si="24"/>
        <v/>
      </c>
      <c r="BZ42" s="70" t="str">
        <f t="shared" si="24"/>
        <v/>
      </c>
      <c r="CA42" s="70" t="str">
        <f t="shared" si="24"/>
        <v/>
      </c>
      <c r="CB42" s="70" t="str">
        <f t="shared" si="24"/>
        <v/>
      </c>
      <c r="CC42" s="70" t="str">
        <f t="shared" si="24"/>
        <v/>
      </c>
      <c r="CD42" s="70" t="str">
        <f t="shared" si="24"/>
        <v/>
      </c>
      <c r="CE42" s="70" t="str">
        <f t="shared" si="24"/>
        <v/>
      </c>
      <c r="CF42" s="70" t="str">
        <f t="shared" si="24"/>
        <v/>
      </c>
      <c r="CG42" s="70" t="str">
        <f t="shared" si="24"/>
        <v/>
      </c>
      <c r="CH42" s="70" t="str">
        <f t="shared" si="24"/>
        <v/>
      </c>
      <c r="CI42" s="70" t="str">
        <f t="shared" si="24"/>
        <v/>
      </c>
      <c r="CJ42" s="70" t="str">
        <f t="shared" si="24"/>
        <v/>
      </c>
      <c r="CK42" s="70" t="str">
        <f t="shared" si="24"/>
        <v/>
      </c>
      <c r="CL42" s="70" t="str">
        <f t="shared" si="24"/>
        <v/>
      </c>
      <c r="CM42" s="70" t="str">
        <f t="shared" si="24"/>
        <v/>
      </c>
      <c r="CN42" s="70" t="str">
        <f t="shared" si="24"/>
        <v/>
      </c>
      <c r="CO42" s="70" t="str">
        <f t="shared" si="24"/>
        <v/>
      </c>
      <c r="CP42" s="70" t="str">
        <f t="shared" si="24"/>
        <v/>
      </c>
      <c r="CQ42" s="70" t="str">
        <f t="shared" si="24"/>
        <v/>
      </c>
      <c r="CR42" s="70" t="str">
        <f t="shared" si="24"/>
        <v/>
      </c>
      <c r="CS42" s="70" t="str">
        <f t="shared" si="24"/>
        <v/>
      </c>
      <c r="CT42" s="70" t="str">
        <f t="shared" si="24"/>
        <v/>
      </c>
      <c r="CU42" s="70" t="str">
        <f t="shared" si="24"/>
        <v/>
      </c>
      <c r="CV42" s="70" t="str">
        <f t="shared" si="24"/>
        <v/>
      </c>
      <c r="CW42" s="70" t="str">
        <f t="shared" si="24"/>
        <v/>
      </c>
      <c r="CX42" s="70" t="str">
        <f t="shared" si="24"/>
        <v/>
      </c>
      <c r="CY42" s="70" t="str">
        <f t="shared" si="24"/>
        <v/>
      </c>
      <c r="CZ42" s="70" t="str">
        <f t="shared" si="24"/>
        <v/>
      </c>
      <c r="DA42" s="70" t="str">
        <f t="shared" si="24"/>
        <v/>
      </c>
      <c r="DB42" s="70" t="str">
        <f t="shared" si="24"/>
        <v/>
      </c>
      <c r="DC42" s="70" t="str">
        <f t="shared" si="24"/>
        <v/>
      </c>
      <c r="DD42" s="70" t="str">
        <f t="shared" si="24"/>
        <v/>
      </c>
      <c r="DE42" s="70" t="str">
        <f t="shared" si="24"/>
        <v/>
      </c>
      <c r="DF42" s="70" t="str">
        <f t="shared" si="24"/>
        <v/>
      </c>
      <c r="DG42" s="70" t="str">
        <f t="shared" si="24"/>
        <v/>
      </c>
      <c r="DH42" s="70" t="str">
        <f t="shared" si="24"/>
        <v/>
      </c>
      <c r="DI42" s="70" t="str">
        <f t="shared" si="24"/>
        <v/>
      </c>
      <c r="DJ42" s="32"/>
      <c r="DK42" s="32">
        <f>SUM(L42:DI42)</f>
        <v>0</v>
      </c>
      <c r="DL42" s="33"/>
      <c r="DM42" s="33">
        <f>DK42*B$12</f>
        <v>0</v>
      </c>
      <c r="DN42" s="43"/>
      <c r="DO42" s="34">
        <v>25.094631796283551</v>
      </c>
      <c r="DP42" s="35"/>
      <c r="DQ42" s="50">
        <f>DM42*DO42</f>
        <v>0</v>
      </c>
    </row>
    <row r="43" spans="1:121" ht="15">
      <c r="E43" s="176" t="s">
        <v>258</v>
      </c>
      <c r="F43" s="178" t="s">
        <v>259</v>
      </c>
      <c r="G43" s="28" t="s">
        <v>130</v>
      </c>
      <c r="H43" s="24">
        <v>0</v>
      </c>
      <c r="I43" s="28">
        <f t="shared" si="18"/>
        <v>0</v>
      </c>
      <c r="J43" s="24">
        <v>1</v>
      </c>
      <c r="K43" s="24">
        <v>1</v>
      </c>
      <c r="L43" s="70" t="str">
        <f t="shared" si="19"/>
        <v/>
      </c>
      <c r="M43" s="70" t="str">
        <f t="shared" si="19"/>
        <v/>
      </c>
      <c r="N43" s="70" t="str">
        <f t="shared" si="19"/>
        <v/>
      </c>
      <c r="O43" s="70" t="str">
        <f t="shared" si="19"/>
        <v/>
      </c>
      <c r="P43" s="70" t="str">
        <f t="shared" si="19"/>
        <v/>
      </c>
      <c r="Q43" s="70" t="str">
        <f t="shared" si="19"/>
        <v/>
      </c>
      <c r="R43" s="70" t="str">
        <f t="shared" si="19"/>
        <v/>
      </c>
      <c r="S43" s="70" t="str">
        <f t="shared" si="19"/>
        <v/>
      </c>
      <c r="T43" s="70" t="str">
        <f t="shared" si="19"/>
        <v/>
      </c>
      <c r="U43" s="70" t="str">
        <f t="shared" si="19"/>
        <v/>
      </c>
      <c r="V43" s="70" t="str">
        <f t="shared" si="19"/>
        <v/>
      </c>
      <c r="W43" s="70" t="str">
        <f t="shared" si="19"/>
        <v/>
      </c>
      <c r="X43" s="70" t="str">
        <f t="shared" si="19"/>
        <v/>
      </c>
      <c r="Y43" s="70" t="str">
        <f t="shared" si="19"/>
        <v/>
      </c>
      <c r="Z43" s="70" t="str">
        <f t="shared" si="19"/>
        <v/>
      </c>
      <c r="AA43" s="70" t="str">
        <f t="shared" si="19"/>
        <v/>
      </c>
      <c r="AB43" s="70" t="str">
        <f t="shared" si="20"/>
        <v/>
      </c>
      <c r="AC43" s="70" t="str">
        <f t="shared" si="20"/>
        <v/>
      </c>
      <c r="AD43" s="70" t="str">
        <f t="shared" si="20"/>
        <v/>
      </c>
      <c r="AE43" s="70" t="str">
        <f t="shared" si="20"/>
        <v/>
      </c>
      <c r="AF43" s="70" t="str">
        <f t="shared" si="20"/>
        <v/>
      </c>
      <c r="AG43" s="70" t="str">
        <f t="shared" si="20"/>
        <v/>
      </c>
      <c r="AH43" s="70" t="str">
        <f t="shared" si="20"/>
        <v/>
      </c>
      <c r="AI43" s="70" t="str">
        <f t="shared" si="20"/>
        <v/>
      </c>
      <c r="AJ43" s="70" t="str">
        <f t="shared" si="20"/>
        <v/>
      </c>
      <c r="AK43" s="70" t="str">
        <f t="shared" si="20"/>
        <v/>
      </c>
      <c r="AL43" s="70" t="str">
        <f t="shared" si="20"/>
        <v/>
      </c>
      <c r="AM43" s="70" t="str">
        <f t="shared" si="20"/>
        <v/>
      </c>
      <c r="AN43" s="70" t="str">
        <f t="shared" si="20"/>
        <v/>
      </c>
      <c r="AO43" s="70" t="str">
        <f t="shared" si="20"/>
        <v/>
      </c>
      <c r="AP43" s="70" t="str">
        <f t="shared" si="20"/>
        <v/>
      </c>
      <c r="AQ43" s="70" t="str">
        <f t="shared" si="20"/>
        <v/>
      </c>
      <c r="AR43" s="70" t="str">
        <f t="shared" si="23"/>
        <v/>
      </c>
      <c r="AS43" s="70" t="str">
        <f t="shared" si="23"/>
        <v/>
      </c>
      <c r="AT43" s="70" t="str">
        <f t="shared" si="23"/>
        <v/>
      </c>
      <c r="AU43" s="70" t="str">
        <f t="shared" si="23"/>
        <v/>
      </c>
      <c r="AV43" s="70" t="str">
        <f t="shared" si="23"/>
        <v/>
      </c>
      <c r="AW43" s="70" t="str">
        <f t="shared" si="23"/>
        <v/>
      </c>
      <c r="AX43" s="70" t="str">
        <f t="shared" si="23"/>
        <v/>
      </c>
      <c r="AY43" s="70" t="str">
        <f t="shared" si="23"/>
        <v/>
      </c>
      <c r="AZ43" s="70" t="str">
        <f t="shared" si="23"/>
        <v/>
      </c>
      <c r="BA43" s="70" t="str">
        <f t="shared" si="23"/>
        <v/>
      </c>
      <c r="BB43" s="70" t="str">
        <f t="shared" si="23"/>
        <v/>
      </c>
      <c r="BC43" s="70" t="str">
        <f t="shared" si="23"/>
        <v/>
      </c>
      <c r="BD43" s="70" t="str">
        <f t="shared" si="23"/>
        <v/>
      </c>
      <c r="BE43" s="70" t="str">
        <f t="shared" si="23"/>
        <v/>
      </c>
      <c r="BF43" s="70" t="str">
        <f t="shared" si="23"/>
        <v/>
      </c>
      <c r="BG43" s="70" t="str">
        <f t="shared" si="23"/>
        <v/>
      </c>
      <c r="BH43" s="70" t="str">
        <f t="shared" si="23"/>
        <v/>
      </c>
      <c r="BI43" s="70" t="str">
        <f t="shared" si="23"/>
        <v/>
      </c>
      <c r="BJ43" s="70" t="str">
        <f t="shared" si="23"/>
        <v/>
      </c>
      <c r="BK43" s="70" t="str">
        <f t="shared" si="23"/>
        <v/>
      </c>
      <c r="BL43" s="70" t="str">
        <f t="shared" si="23"/>
        <v/>
      </c>
      <c r="BM43" s="70" t="str">
        <f t="shared" si="23"/>
        <v/>
      </c>
      <c r="BN43" s="70" t="str">
        <f t="shared" si="23"/>
        <v/>
      </c>
      <c r="BO43" s="70" t="str">
        <f t="shared" si="23"/>
        <v/>
      </c>
      <c r="BP43" s="70" t="str">
        <f t="shared" si="23"/>
        <v/>
      </c>
      <c r="BQ43" s="70" t="str">
        <f t="shared" si="23"/>
        <v/>
      </c>
      <c r="BR43" s="70" t="str">
        <f t="shared" si="23"/>
        <v/>
      </c>
      <c r="BS43" s="70" t="str">
        <f t="shared" si="23"/>
        <v/>
      </c>
      <c r="BT43" s="70" t="str">
        <f t="shared" si="23"/>
        <v/>
      </c>
      <c r="BU43" s="70" t="str">
        <f t="shared" si="23"/>
        <v/>
      </c>
      <c r="BV43" s="70" t="str">
        <f t="shared" si="23"/>
        <v/>
      </c>
      <c r="BW43" s="70" t="str">
        <f t="shared" si="23"/>
        <v/>
      </c>
      <c r="BX43" s="70" t="str">
        <f t="shared" si="24"/>
        <v/>
      </c>
      <c r="BY43" s="70" t="str">
        <f t="shared" si="24"/>
        <v/>
      </c>
      <c r="BZ43" s="70" t="str">
        <f t="shared" si="24"/>
        <v/>
      </c>
      <c r="CA43" s="70" t="str">
        <f t="shared" si="24"/>
        <v/>
      </c>
      <c r="CB43" s="70" t="str">
        <f t="shared" si="24"/>
        <v/>
      </c>
      <c r="CC43" s="70" t="str">
        <f t="shared" si="24"/>
        <v/>
      </c>
      <c r="CD43" s="70" t="str">
        <f t="shared" si="24"/>
        <v/>
      </c>
      <c r="CE43" s="70" t="str">
        <f t="shared" si="24"/>
        <v/>
      </c>
      <c r="CF43" s="70" t="str">
        <f t="shared" si="24"/>
        <v/>
      </c>
      <c r="CG43" s="70" t="str">
        <f t="shared" si="24"/>
        <v/>
      </c>
      <c r="CH43" s="70" t="str">
        <f t="shared" si="24"/>
        <v/>
      </c>
      <c r="CI43" s="70" t="str">
        <f t="shared" si="24"/>
        <v/>
      </c>
      <c r="CJ43" s="70" t="str">
        <f t="shared" si="24"/>
        <v/>
      </c>
      <c r="CK43" s="70" t="str">
        <f t="shared" si="24"/>
        <v/>
      </c>
      <c r="CL43" s="70" t="str">
        <f t="shared" si="24"/>
        <v/>
      </c>
      <c r="CM43" s="70" t="str">
        <f t="shared" si="24"/>
        <v/>
      </c>
      <c r="CN43" s="70" t="str">
        <f t="shared" si="24"/>
        <v/>
      </c>
      <c r="CO43" s="70" t="str">
        <f t="shared" si="24"/>
        <v/>
      </c>
      <c r="CP43" s="70" t="str">
        <f t="shared" si="24"/>
        <v/>
      </c>
      <c r="CQ43" s="70" t="str">
        <f t="shared" si="24"/>
        <v/>
      </c>
      <c r="CR43" s="70" t="str">
        <f t="shared" si="24"/>
        <v/>
      </c>
      <c r="CS43" s="70" t="str">
        <f t="shared" si="24"/>
        <v/>
      </c>
      <c r="CT43" s="70" t="str">
        <f t="shared" si="24"/>
        <v/>
      </c>
      <c r="CU43" s="70" t="str">
        <f t="shared" si="24"/>
        <v/>
      </c>
      <c r="CV43" s="70" t="str">
        <f t="shared" si="24"/>
        <v/>
      </c>
      <c r="CW43" s="70" t="str">
        <f t="shared" si="24"/>
        <v/>
      </c>
      <c r="CX43" s="70" t="str">
        <f t="shared" si="24"/>
        <v/>
      </c>
      <c r="CY43" s="70" t="str">
        <f t="shared" si="24"/>
        <v/>
      </c>
      <c r="CZ43" s="70" t="str">
        <f t="shared" si="24"/>
        <v/>
      </c>
      <c r="DA43" s="70" t="str">
        <f t="shared" si="24"/>
        <v/>
      </c>
      <c r="DB43" s="70" t="str">
        <f t="shared" si="24"/>
        <v/>
      </c>
      <c r="DC43" s="70" t="str">
        <f t="shared" si="24"/>
        <v/>
      </c>
      <c r="DD43" s="70" t="str">
        <f t="shared" si="24"/>
        <v/>
      </c>
      <c r="DE43" s="70" t="str">
        <f t="shared" si="24"/>
        <v/>
      </c>
      <c r="DF43" s="70" t="str">
        <f t="shared" si="24"/>
        <v/>
      </c>
      <c r="DG43" s="70" t="str">
        <f t="shared" si="24"/>
        <v/>
      </c>
      <c r="DH43" s="70" t="str">
        <f t="shared" si="24"/>
        <v/>
      </c>
      <c r="DI43" s="70" t="str">
        <f t="shared" si="24"/>
        <v/>
      </c>
      <c r="DJ43" s="29">
        <f>SUM(L43:DI43)</f>
        <v>0</v>
      </c>
      <c r="DK43" s="29"/>
      <c r="DL43" s="29">
        <f>DJ43*B$12</f>
        <v>0</v>
      </c>
      <c r="DM43" s="36"/>
      <c r="DN43" s="42">
        <v>68.25</v>
      </c>
      <c r="DO43" s="30"/>
      <c r="DP43" s="31">
        <f>DL43*DN43</f>
        <v>0</v>
      </c>
      <c r="DQ43" s="51"/>
    </row>
    <row r="44" spans="1:121" ht="15">
      <c r="E44" s="177"/>
      <c r="F44" s="179"/>
      <c r="G44" s="24" t="s">
        <v>131</v>
      </c>
      <c r="H44" s="24">
        <v>0</v>
      </c>
      <c r="I44" s="28">
        <f t="shared" si="18"/>
        <v>0</v>
      </c>
      <c r="J44" s="24">
        <v>1</v>
      </c>
      <c r="K44" s="24">
        <v>1</v>
      </c>
      <c r="L44" s="70" t="str">
        <f t="shared" si="19"/>
        <v/>
      </c>
      <c r="M44" s="70" t="str">
        <f t="shared" si="19"/>
        <v/>
      </c>
      <c r="N44" s="70" t="str">
        <f t="shared" si="19"/>
        <v/>
      </c>
      <c r="O44" s="70" t="str">
        <f t="shared" si="19"/>
        <v/>
      </c>
      <c r="P44" s="70" t="str">
        <f t="shared" si="19"/>
        <v/>
      </c>
      <c r="Q44" s="70" t="str">
        <f t="shared" si="19"/>
        <v/>
      </c>
      <c r="R44" s="70" t="str">
        <f t="shared" si="19"/>
        <v/>
      </c>
      <c r="S44" s="70" t="str">
        <f t="shared" si="19"/>
        <v/>
      </c>
      <c r="T44" s="70" t="str">
        <f t="shared" si="19"/>
        <v/>
      </c>
      <c r="U44" s="70" t="str">
        <f t="shared" si="19"/>
        <v/>
      </c>
      <c r="V44" s="70" t="str">
        <f t="shared" si="19"/>
        <v/>
      </c>
      <c r="W44" s="70" t="str">
        <f t="shared" si="19"/>
        <v/>
      </c>
      <c r="X44" s="70" t="str">
        <f t="shared" si="19"/>
        <v/>
      </c>
      <c r="Y44" s="70" t="str">
        <f t="shared" si="19"/>
        <v/>
      </c>
      <c r="Z44" s="70" t="str">
        <f t="shared" si="19"/>
        <v/>
      </c>
      <c r="AA44" s="70" t="str">
        <f t="shared" si="19"/>
        <v/>
      </c>
      <c r="AB44" s="70" t="str">
        <f t="shared" si="20"/>
        <v/>
      </c>
      <c r="AC44" s="70" t="str">
        <f t="shared" si="20"/>
        <v/>
      </c>
      <c r="AD44" s="70" t="str">
        <f t="shared" si="20"/>
        <v/>
      </c>
      <c r="AE44" s="70" t="str">
        <f t="shared" si="20"/>
        <v/>
      </c>
      <c r="AF44" s="70" t="str">
        <f t="shared" si="20"/>
        <v/>
      </c>
      <c r="AG44" s="70" t="str">
        <f t="shared" si="20"/>
        <v/>
      </c>
      <c r="AH44" s="70" t="str">
        <f t="shared" si="20"/>
        <v/>
      </c>
      <c r="AI44" s="70" t="str">
        <f t="shared" si="20"/>
        <v/>
      </c>
      <c r="AJ44" s="70" t="str">
        <f t="shared" si="20"/>
        <v/>
      </c>
      <c r="AK44" s="70" t="str">
        <f t="shared" si="20"/>
        <v/>
      </c>
      <c r="AL44" s="70" t="str">
        <f t="shared" si="20"/>
        <v/>
      </c>
      <c r="AM44" s="70" t="str">
        <f t="shared" si="20"/>
        <v/>
      </c>
      <c r="AN44" s="70" t="str">
        <f t="shared" si="20"/>
        <v/>
      </c>
      <c r="AO44" s="70" t="str">
        <f t="shared" si="20"/>
        <v/>
      </c>
      <c r="AP44" s="70" t="str">
        <f t="shared" si="20"/>
        <v/>
      </c>
      <c r="AQ44" s="70" t="str">
        <f t="shared" si="20"/>
        <v/>
      </c>
      <c r="AR44" s="70" t="str">
        <f t="shared" si="23"/>
        <v/>
      </c>
      <c r="AS44" s="70" t="str">
        <f t="shared" si="23"/>
        <v/>
      </c>
      <c r="AT44" s="70" t="str">
        <f t="shared" si="23"/>
        <v/>
      </c>
      <c r="AU44" s="70" t="str">
        <f t="shared" si="23"/>
        <v/>
      </c>
      <c r="AV44" s="70" t="str">
        <f t="shared" si="23"/>
        <v/>
      </c>
      <c r="AW44" s="70" t="str">
        <f t="shared" si="23"/>
        <v/>
      </c>
      <c r="AX44" s="70" t="str">
        <f t="shared" si="23"/>
        <v/>
      </c>
      <c r="AY44" s="70" t="str">
        <f t="shared" si="23"/>
        <v/>
      </c>
      <c r="AZ44" s="70" t="str">
        <f t="shared" si="23"/>
        <v/>
      </c>
      <c r="BA44" s="70" t="str">
        <f t="shared" si="23"/>
        <v/>
      </c>
      <c r="BB44" s="70" t="str">
        <f t="shared" si="23"/>
        <v/>
      </c>
      <c r="BC44" s="70" t="str">
        <f t="shared" si="23"/>
        <v/>
      </c>
      <c r="BD44" s="70" t="str">
        <f t="shared" si="23"/>
        <v/>
      </c>
      <c r="BE44" s="70" t="str">
        <f t="shared" si="23"/>
        <v/>
      </c>
      <c r="BF44" s="70" t="str">
        <f t="shared" si="23"/>
        <v/>
      </c>
      <c r="BG44" s="70" t="str">
        <f t="shared" si="23"/>
        <v/>
      </c>
      <c r="BH44" s="70" t="str">
        <f t="shared" si="23"/>
        <v/>
      </c>
      <c r="BI44" s="70" t="str">
        <f t="shared" si="23"/>
        <v/>
      </c>
      <c r="BJ44" s="70" t="str">
        <f t="shared" si="23"/>
        <v/>
      </c>
      <c r="BK44" s="70" t="str">
        <f t="shared" si="23"/>
        <v/>
      </c>
      <c r="BL44" s="70" t="str">
        <f t="shared" si="23"/>
        <v/>
      </c>
      <c r="BM44" s="70" t="str">
        <f t="shared" si="23"/>
        <v/>
      </c>
      <c r="BN44" s="70" t="str">
        <f t="shared" si="23"/>
        <v/>
      </c>
      <c r="BO44" s="70" t="str">
        <f t="shared" si="23"/>
        <v/>
      </c>
      <c r="BP44" s="70" t="str">
        <f t="shared" si="23"/>
        <v/>
      </c>
      <c r="BQ44" s="70" t="str">
        <f t="shared" si="23"/>
        <v/>
      </c>
      <c r="BR44" s="70" t="str">
        <f t="shared" si="23"/>
        <v/>
      </c>
      <c r="BS44" s="70" t="str">
        <f t="shared" si="23"/>
        <v/>
      </c>
      <c r="BT44" s="70" t="str">
        <f t="shared" si="23"/>
        <v/>
      </c>
      <c r="BU44" s="70" t="str">
        <f t="shared" si="23"/>
        <v/>
      </c>
      <c r="BV44" s="70" t="str">
        <f t="shared" si="23"/>
        <v/>
      </c>
      <c r="BW44" s="70" t="str">
        <f t="shared" si="23"/>
        <v/>
      </c>
      <c r="BX44" s="70" t="str">
        <f t="shared" si="24"/>
        <v/>
      </c>
      <c r="BY44" s="70" t="str">
        <f t="shared" si="24"/>
        <v/>
      </c>
      <c r="BZ44" s="70" t="str">
        <f t="shared" si="24"/>
        <v/>
      </c>
      <c r="CA44" s="70" t="str">
        <f t="shared" si="24"/>
        <v/>
      </c>
      <c r="CB44" s="70" t="str">
        <f t="shared" si="24"/>
        <v/>
      </c>
      <c r="CC44" s="70" t="str">
        <f t="shared" si="24"/>
        <v/>
      </c>
      <c r="CD44" s="70" t="str">
        <f t="shared" si="24"/>
        <v/>
      </c>
      <c r="CE44" s="70" t="str">
        <f t="shared" si="24"/>
        <v/>
      </c>
      <c r="CF44" s="70" t="str">
        <f t="shared" si="24"/>
        <v/>
      </c>
      <c r="CG44" s="70" t="str">
        <f t="shared" si="24"/>
        <v/>
      </c>
      <c r="CH44" s="70" t="str">
        <f t="shared" si="24"/>
        <v/>
      </c>
      <c r="CI44" s="70" t="str">
        <f t="shared" si="24"/>
        <v/>
      </c>
      <c r="CJ44" s="70" t="str">
        <f t="shared" si="24"/>
        <v/>
      </c>
      <c r="CK44" s="70" t="str">
        <f t="shared" si="24"/>
        <v/>
      </c>
      <c r="CL44" s="70" t="str">
        <f t="shared" si="24"/>
        <v/>
      </c>
      <c r="CM44" s="70" t="str">
        <f t="shared" si="24"/>
        <v/>
      </c>
      <c r="CN44" s="70" t="str">
        <f t="shared" si="24"/>
        <v/>
      </c>
      <c r="CO44" s="70" t="str">
        <f t="shared" si="24"/>
        <v/>
      </c>
      <c r="CP44" s="70" t="str">
        <f t="shared" si="24"/>
        <v/>
      </c>
      <c r="CQ44" s="70" t="str">
        <f t="shared" si="24"/>
        <v/>
      </c>
      <c r="CR44" s="70" t="str">
        <f t="shared" si="24"/>
        <v/>
      </c>
      <c r="CS44" s="70" t="str">
        <f t="shared" si="24"/>
        <v/>
      </c>
      <c r="CT44" s="70" t="str">
        <f t="shared" si="24"/>
        <v/>
      </c>
      <c r="CU44" s="70" t="str">
        <f t="shared" si="24"/>
        <v/>
      </c>
      <c r="CV44" s="70" t="str">
        <f t="shared" si="24"/>
        <v/>
      </c>
      <c r="CW44" s="70" t="str">
        <f t="shared" si="24"/>
        <v/>
      </c>
      <c r="CX44" s="70" t="str">
        <f t="shared" si="24"/>
        <v/>
      </c>
      <c r="CY44" s="70" t="str">
        <f t="shared" si="24"/>
        <v/>
      </c>
      <c r="CZ44" s="70" t="str">
        <f t="shared" si="24"/>
        <v/>
      </c>
      <c r="DA44" s="70" t="str">
        <f t="shared" si="24"/>
        <v/>
      </c>
      <c r="DB44" s="70" t="str">
        <f t="shared" si="24"/>
        <v/>
      </c>
      <c r="DC44" s="70" t="str">
        <f t="shared" si="24"/>
        <v/>
      </c>
      <c r="DD44" s="70" t="str">
        <f t="shared" si="24"/>
        <v/>
      </c>
      <c r="DE44" s="70" t="str">
        <f t="shared" si="24"/>
        <v/>
      </c>
      <c r="DF44" s="70" t="str">
        <f t="shared" si="24"/>
        <v/>
      </c>
      <c r="DG44" s="70" t="str">
        <f t="shared" si="24"/>
        <v/>
      </c>
      <c r="DH44" s="70" t="str">
        <f t="shared" si="24"/>
        <v/>
      </c>
      <c r="DI44" s="70" t="str">
        <f t="shared" si="24"/>
        <v/>
      </c>
      <c r="DJ44" s="32"/>
      <c r="DK44" s="32">
        <f>SUM(L44:DI44)</f>
        <v>0</v>
      </c>
      <c r="DL44" s="33"/>
      <c r="DM44" s="33">
        <f>DK44*B$12</f>
        <v>0</v>
      </c>
      <c r="DN44" s="43"/>
      <c r="DO44" s="34">
        <v>20.070543702684098</v>
      </c>
      <c r="DP44" s="35"/>
      <c r="DQ44" s="50">
        <f>DM44*DO44</f>
        <v>0</v>
      </c>
    </row>
    <row r="45" spans="1:121" ht="15">
      <c r="E45" s="176" t="s">
        <v>260</v>
      </c>
      <c r="F45" s="178"/>
      <c r="G45" s="28" t="s">
        <v>130</v>
      </c>
      <c r="H45" s="24">
        <v>0</v>
      </c>
      <c r="I45" s="28">
        <f t="shared" si="18"/>
        <v>0</v>
      </c>
      <c r="J45" s="24">
        <v>1</v>
      </c>
      <c r="K45" s="24">
        <v>1</v>
      </c>
      <c r="L45" s="70" t="str">
        <f t="shared" si="19"/>
        <v/>
      </c>
      <c r="M45" s="70" t="str">
        <f t="shared" si="19"/>
        <v/>
      </c>
      <c r="N45" s="70" t="str">
        <f t="shared" si="19"/>
        <v/>
      </c>
      <c r="O45" s="70" t="str">
        <f t="shared" si="19"/>
        <v/>
      </c>
      <c r="P45" s="70" t="str">
        <f t="shared" si="19"/>
        <v/>
      </c>
      <c r="Q45" s="70" t="str">
        <f t="shared" si="19"/>
        <v/>
      </c>
      <c r="R45" s="70" t="str">
        <f t="shared" si="19"/>
        <v/>
      </c>
      <c r="S45" s="70" t="str">
        <f t="shared" si="19"/>
        <v/>
      </c>
      <c r="T45" s="70" t="str">
        <f t="shared" si="19"/>
        <v/>
      </c>
      <c r="U45" s="70" t="str">
        <f t="shared" si="19"/>
        <v/>
      </c>
      <c r="V45" s="70" t="str">
        <f t="shared" si="19"/>
        <v/>
      </c>
      <c r="W45" s="70" t="str">
        <f t="shared" si="19"/>
        <v/>
      </c>
      <c r="X45" s="70" t="str">
        <f t="shared" si="19"/>
        <v/>
      </c>
      <c r="Y45" s="70" t="str">
        <f t="shared" si="19"/>
        <v/>
      </c>
      <c r="Z45" s="70" t="str">
        <f t="shared" si="19"/>
        <v/>
      </c>
      <c r="AA45" s="70" t="str">
        <f t="shared" si="19"/>
        <v/>
      </c>
      <c r="AB45" s="70" t="str">
        <f t="shared" si="20"/>
        <v/>
      </c>
      <c r="AC45" s="70" t="str">
        <f t="shared" si="20"/>
        <v/>
      </c>
      <c r="AD45" s="70" t="str">
        <f t="shared" si="20"/>
        <v/>
      </c>
      <c r="AE45" s="70" t="str">
        <f t="shared" si="20"/>
        <v/>
      </c>
      <c r="AF45" s="70" t="str">
        <f t="shared" si="20"/>
        <v/>
      </c>
      <c r="AG45" s="70" t="str">
        <f t="shared" si="20"/>
        <v/>
      </c>
      <c r="AH45" s="70" t="str">
        <f t="shared" si="20"/>
        <v/>
      </c>
      <c r="AI45" s="70" t="str">
        <f t="shared" si="20"/>
        <v/>
      </c>
      <c r="AJ45" s="70" t="str">
        <f t="shared" si="20"/>
        <v/>
      </c>
      <c r="AK45" s="70" t="str">
        <f t="shared" si="20"/>
        <v/>
      </c>
      <c r="AL45" s="70" t="str">
        <f t="shared" si="20"/>
        <v/>
      </c>
      <c r="AM45" s="70" t="str">
        <f t="shared" si="20"/>
        <v/>
      </c>
      <c r="AN45" s="70" t="str">
        <f t="shared" si="20"/>
        <v/>
      </c>
      <c r="AO45" s="70" t="str">
        <f t="shared" si="20"/>
        <v/>
      </c>
      <c r="AP45" s="70" t="str">
        <f t="shared" si="20"/>
        <v/>
      </c>
      <c r="AQ45" s="70" t="str">
        <f t="shared" si="20"/>
        <v/>
      </c>
      <c r="AR45" s="70" t="str">
        <f t="shared" si="23"/>
        <v/>
      </c>
      <c r="AS45" s="70" t="str">
        <f t="shared" si="23"/>
        <v/>
      </c>
      <c r="AT45" s="70" t="str">
        <f t="shared" si="23"/>
        <v/>
      </c>
      <c r="AU45" s="70" t="str">
        <f t="shared" si="23"/>
        <v/>
      </c>
      <c r="AV45" s="70" t="str">
        <f t="shared" si="23"/>
        <v/>
      </c>
      <c r="AW45" s="70" t="str">
        <f t="shared" si="23"/>
        <v/>
      </c>
      <c r="AX45" s="70" t="str">
        <f t="shared" si="23"/>
        <v/>
      </c>
      <c r="AY45" s="70" t="str">
        <f t="shared" si="23"/>
        <v/>
      </c>
      <c r="AZ45" s="70" t="str">
        <f t="shared" si="23"/>
        <v/>
      </c>
      <c r="BA45" s="70" t="str">
        <f t="shared" si="23"/>
        <v/>
      </c>
      <c r="BB45" s="70" t="str">
        <f t="shared" si="23"/>
        <v/>
      </c>
      <c r="BC45" s="70" t="str">
        <f t="shared" si="23"/>
        <v/>
      </c>
      <c r="BD45" s="70" t="str">
        <f t="shared" si="23"/>
        <v/>
      </c>
      <c r="BE45" s="70" t="str">
        <f t="shared" si="23"/>
        <v/>
      </c>
      <c r="BF45" s="70" t="str">
        <f t="shared" si="23"/>
        <v/>
      </c>
      <c r="BG45" s="70" t="str">
        <f t="shared" si="23"/>
        <v/>
      </c>
      <c r="BH45" s="70" t="str">
        <f t="shared" si="23"/>
        <v/>
      </c>
      <c r="BI45" s="70" t="str">
        <f t="shared" si="23"/>
        <v/>
      </c>
      <c r="BJ45" s="70" t="str">
        <f t="shared" si="23"/>
        <v/>
      </c>
      <c r="BK45" s="70" t="str">
        <f t="shared" si="23"/>
        <v/>
      </c>
      <c r="BL45" s="70" t="str">
        <f t="shared" si="23"/>
        <v/>
      </c>
      <c r="BM45" s="70" t="str">
        <f t="shared" si="23"/>
        <v/>
      </c>
      <c r="BN45" s="70" t="str">
        <f t="shared" si="23"/>
        <v/>
      </c>
      <c r="BO45" s="70" t="str">
        <f t="shared" si="23"/>
        <v/>
      </c>
      <c r="BP45" s="70" t="str">
        <f t="shared" si="23"/>
        <v/>
      </c>
      <c r="BQ45" s="70" t="str">
        <f t="shared" si="23"/>
        <v/>
      </c>
      <c r="BR45" s="70" t="str">
        <f t="shared" si="23"/>
        <v/>
      </c>
      <c r="BS45" s="70" t="str">
        <f t="shared" si="23"/>
        <v/>
      </c>
      <c r="BT45" s="70" t="str">
        <f t="shared" si="23"/>
        <v/>
      </c>
      <c r="BU45" s="70" t="str">
        <f t="shared" si="23"/>
        <v/>
      </c>
      <c r="BV45" s="70" t="str">
        <f t="shared" si="23"/>
        <v/>
      </c>
      <c r="BW45" s="70" t="str">
        <f t="shared" si="23"/>
        <v/>
      </c>
      <c r="BX45" s="70" t="str">
        <f t="shared" si="24"/>
        <v/>
      </c>
      <c r="BY45" s="70" t="str">
        <f t="shared" si="24"/>
        <v/>
      </c>
      <c r="BZ45" s="70" t="str">
        <f t="shared" si="24"/>
        <v/>
      </c>
      <c r="CA45" s="70" t="str">
        <f t="shared" si="24"/>
        <v/>
      </c>
      <c r="CB45" s="70" t="str">
        <f t="shared" si="24"/>
        <v/>
      </c>
      <c r="CC45" s="70" t="str">
        <f t="shared" si="24"/>
        <v/>
      </c>
      <c r="CD45" s="70" t="str">
        <f t="shared" si="24"/>
        <v/>
      </c>
      <c r="CE45" s="70" t="str">
        <f t="shared" si="24"/>
        <v/>
      </c>
      <c r="CF45" s="70" t="str">
        <f t="shared" si="24"/>
        <v/>
      </c>
      <c r="CG45" s="70" t="str">
        <f t="shared" si="24"/>
        <v/>
      </c>
      <c r="CH45" s="70" t="str">
        <f t="shared" si="24"/>
        <v/>
      </c>
      <c r="CI45" s="70" t="str">
        <f t="shared" si="24"/>
        <v/>
      </c>
      <c r="CJ45" s="70" t="str">
        <f t="shared" si="24"/>
        <v/>
      </c>
      <c r="CK45" s="70" t="str">
        <f t="shared" si="24"/>
        <v/>
      </c>
      <c r="CL45" s="70" t="str">
        <f t="shared" si="24"/>
        <v/>
      </c>
      <c r="CM45" s="70" t="str">
        <f t="shared" si="24"/>
        <v/>
      </c>
      <c r="CN45" s="70" t="str">
        <f t="shared" si="24"/>
        <v/>
      </c>
      <c r="CO45" s="70" t="str">
        <f t="shared" si="24"/>
        <v/>
      </c>
      <c r="CP45" s="70" t="str">
        <f t="shared" si="24"/>
        <v/>
      </c>
      <c r="CQ45" s="70" t="str">
        <f t="shared" si="24"/>
        <v/>
      </c>
      <c r="CR45" s="70" t="str">
        <f t="shared" si="24"/>
        <v/>
      </c>
      <c r="CS45" s="70" t="str">
        <f t="shared" si="24"/>
        <v/>
      </c>
      <c r="CT45" s="70" t="str">
        <f t="shared" si="24"/>
        <v/>
      </c>
      <c r="CU45" s="70" t="str">
        <f t="shared" si="24"/>
        <v/>
      </c>
      <c r="CV45" s="70" t="str">
        <f t="shared" si="24"/>
        <v/>
      </c>
      <c r="CW45" s="70" t="str">
        <f t="shared" si="24"/>
        <v/>
      </c>
      <c r="CX45" s="70" t="str">
        <f t="shared" si="24"/>
        <v/>
      </c>
      <c r="CY45" s="70" t="str">
        <f t="shared" si="24"/>
        <v/>
      </c>
      <c r="CZ45" s="70" t="str">
        <f t="shared" si="24"/>
        <v/>
      </c>
      <c r="DA45" s="70" t="str">
        <f t="shared" si="24"/>
        <v/>
      </c>
      <c r="DB45" s="70" t="str">
        <f t="shared" si="24"/>
        <v/>
      </c>
      <c r="DC45" s="70" t="str">
        <f t="shared" si="24"/>
        <v/>
      </c>
      <c r="DD45" s="70" t="str">
        <f t="shared" si="24"/>
        <v/>
      </c>
      <c r="DE45" s="70" t="str">
        <f t="shared" si="24"/>
        <v/>
      </c>
      <c r="DF45" s="70" t="str">
        <f t="shared" si="24"/>
        <v/>
      </c>
      <c r="DG45" s="70" t="str">
        <f t="shared" si="24"/>
        <v/>
      </c>
      <c r="DH45" s="70" t="str">
        <f t="shared" si="24"/>
        <v/>
      </c>
      <c r="DI45" s="70" t="str">
        <f t="shared" si="24"/>
        <v/>
      </c>
      <c r="DJ45" s="29">
        <f>SUM(L45:DI45)</f>
        <v>0</v>
      </c>
      <c r="DK45" s="29"/>
      <c r="DL45" s="29">
        <f>DJ45*B$12</f>
        <v>0</v>
      </c>
      <c r="DM45" s="36"/>
      <c r="DN45" s="42">
        <v>150</v>
      </c>
      <c r="DO45" s="30"/>
      <c r="DP45" s="31">
        <f>DL45*DN45</f>
        <v>0</v>
      </c>
      <c r="DQ45" s="51"/>
    </row>
    <row r="46" spans="1:121" ht="15">
      <c r="E46" s="177"/>
      <c r="F46" s="179"/>
      <c r="G46" s="24" t="s">
        <v>131</v>
      </c>
      <c r="H46" s="24">
        <v>0</v>
      </c>
      <c r="I46" s="28">
        <f t="shared" si="18"/>
        <v>0</v>
      </c>
      <c r="J46" s="24">
        <v>1</v>
      </c>
      <c r="K46" s="24">
        <v>1</v>
      </c>
      <c r="L46" s="70" t="str">
        <f t="shared" si="19"/>
        <v/>
      </c>
      <c r="M46" s="70" t="str">
        <f t="shared" si="19"/>
        <v/>
      </c>
      <c r="N46" s="70" t="str">
        <f t="shared" si="19"/>
        <v/>
      </c>
      <c r="O46" s="70" t="str">
        <f t="shared" si="19"/>
        <v/>
      </c>
      <c r="P46" s="70" t="str">
        <f t="shared" si="19"/>
        <v/>
      </c>
      <c r="Q46" s="70" t="str">
        <f t="shared" si="19"/>
        <v/>
      </c>
      <c r="R46" s="70" t="str">
        <f t="shared" si="19"/>
        <v/>
      </c>
      <c r="S46" s="70" t="str">
        <f t="shared" si="19"/>
        <v/>
      </c>
      <c r="T46" s="70" t="str">
        <f t="shared" si="19"/>
        <v/>
      </c>
      <c r="U46" s="70" t="str">
        <f t="shared" si="19"/>
        <v/>
      </c>
      <c r="V46" s="70" t="str">
        <f t="shared" si="19"/>
        <v/>
      </c>
      <c r="W46" s="70" t="str">
        <f t="shared" si="19"/>
        <v/>
      </c>
      <c r="X46" s="70" t="str">
        <f t="shared" si="19"/>
        <v/>
      </c>
      <c r="Y46" s="70" t="str">
        <f t="shared" si="19"/>
        <v/>
      </c>
      <c r="Z46" s="70" t="str">
        <f t="shared" si="19"/>
        <v/>
      </c>
      <c r="AA46" s="70" t="str">
        <f t="shared" si="19"/>
        <v/>
      </c>
      <c r="AB46" s="70" t="str">
        <f t="shared" si="20"/>
        <v/>
      </c>
      <c r="AC46" s="70" t="str">
        <f t="shared" si="20"/>
        <v/>
      </c>
      <c r="AD46" s="70" t="str">
        <f t="shared" si="20"/>
        <v/>
      </c>
      <c r="AE46" s="70" t="str">
        <f t="shared" si="20"/>
        <v/>
      </c>
      <c r="AF46" s="70" t="str">
        <f t="shared" si="20"/>
        <v/>
      </c>
      <c r="AG46" s="70" t="str">
        <f t="shared" si="20"/>
        <v/>
      </c>
      <c r="AH46" s="70" t="str">
        <f t="shared" si="20"/>
        <v/>
      </c>
      <c r="AI46" s="70" t="str">
        <f t="shared" si="20"/>
        <v/>
      </c>
      <c r="AJ46" s="70" t="str">
        <f t="shared" si="20"/>
        <v/>
      </c>
      <c r="AK46" s="70" t="str">
        <f t="shared" si="20"/>
        <v/>
      </c>
      <c r="AL46" s="70" t="str">
        <f t="shared" si="20"/>
        <v/>
      </c>
      <c r="AM46" s="70" t="str">
        <f t="shared" si="20"/>
        <v/>
      </c>
      <c r="AN46" s="70" t="str">
        <f t="shared" si="20"/>
        <v/>
      </c>
      <c r="AO46" s="70" t="str">
        <f t="shared" si="20"/>
        <v/>
      </c>
      <c r="AP46" s="70" t="str">
        <f t="shared" si="20"/>
        <v/>
      </c>
      <c r="AQ46" s="70" t="str">
        <f t="shared" si="20"/>
        <v/>
      </c>
      <c r="AR46" s="70" t="str">
        <f t="shared" si="23"/>
        <v/>
      </c>
      <c r="AS46" s="70" t="str">
        <f t="shared" si="23"/>
        <v/>
      </c>
      <c r="AT46" s="70" t="str">
        <f t="shared" si="23"/>
        <v/>
      </c>
      <c r="AU46" s="70" t="str">
        <f t="shared" si="23"/>
        <v/>
      </c>
      <c r="AV46" s="70" t="str">
        <f t="shared" si="23"/>
        <v/>
      </c>
      <c r="AW46" s="70" t="str">
        <f t="shared" ref="AR46:DI48" si="25">IF(AND(AW$3&gt;=$J46,AW$3&lt;=($J46+$I46-1)),$K46,"")</f>
        <v/>
      </c>
      <c r="AX46" s="70" t="str">
        <f t="shared" si="25"/>
        <v/>
      </c>
      <c r="AY46" s="70" t="str">
        <f t="shared" si="25"/>
        <v/>
      </c>
      <c r="AZ46" s="70" t="str">
        <f t="shared" si="25"/>
        <v/>
      </c>
      <c r="BA46" s="70" t="str">
        <f t="shared" si="25"/>
        <v/>
      </c>
      <c r="BB46" s="70" t="str">
        <f t="shared" si="25"/>
        <v/>
      </c>
      <c r="BC46" s="70" t="str">
        <f t="shared" si="25"/>
        <v/>
      </c>
      <c r="BD46" s="70" t="str">
        <f t="shared" si="25"/>
        <v/>
      </c>
      <c r="BE46" s="70" t="str">
        <f t="shared" si="25"/>
        <v/>
      </c>
      <c r="BF46" s="70" t="str">
        <f t="shared" si="25"/>
        <v/>
      </c>
      <c r="BG46" s="70" t="str">
        <f t="shared" si="25"/>
        <v/>
      </c>
      <c r="BH46" s="70" t="str">
        <f t="shared" si="25"/>
        <v/>
      </c>
      <c r="BI46" s="70" t="str">
        <f t="shared" si="25"/>
        <v/>
      </c>
      <c r="BJ46" s="70" t="str">
        <f t="shared" si="25"/>
        <v/>
      </c>
      <c r="BK46" s="70" t="str">
        <f t="shared" si="25"/>
        <v/>
      </c>
      <c r="BL46" s="70" t="str">
        <f t="shared" si="25"/>
        <v/>
      </c>
      <c r="BM46" s="70" t="str">
        <f t="shared" si="25"/>
        <v/>
      </c>
      <c r="BN46" s="70" t="str">
        <f t="shared" si="25"/>
        <v/>
      </c>
      <c r="BO46" s="70" t="str">
        <f t="shared" si="25"/>
        <v/>
      </c>
      <c r="BP46" s="70" t="str">
        <f t="shared" si="25"/>
        <v/>
      </c>
      <c r="BQ46" s="70" t="str">
        <f t="shared" si="25"/>
        <v/>
      </c>
      <c r="BR46" s="70" t="str">
        <f t="shared" si="25"/>
        <v/>
      </c>
      <c r="BS46" s="70" t="str">
        <f t="shared" si="25"/>
        <v/>
      </c>
      <c r="BT46" s="70" t="str">
        <f t="shared" si="25"/>
        <v/>
      </c>
      <c r="BU46" s="70" t="str">
        <f t="shared" si="25"/>
        <v/>
      </c>
      <c r="BV46" s="70" t="str">
        <f t="shared" si="25"/>
        <v/>
      </c>
      <c r="BW46" s="70" t="str">
        <f t="shared" si="25"/>
        <v/>
      </c>
      <c r="BX46" s="70" t="str">
        <f t="shared" si="25"/>
        <v/>
      </c>
      <c r="BY46" s="70" t="str">
        <f t="shared" si="25"/>
        <v/>
      </c>
      <c r="BZ46" s="70" t="str">
        <f t="shared" si="25"/>
        <v/>
      </c>
      <c r="CA46" s="70" t="str">
        <f t="shared" si="25"/>
        <v/>
      </c>
      <c r="CB46" s="70" t="str">
        <f t="shared" si="25"/>
        <v/>
      </c>
      <c r="CC46" s="70" t="str">
        <f t="shared" si="25"/>
        <v/>
      </c>
      <c r="CD46" s="70" t="str">
        <f t="shared" si="25"/>
        <v/>
      </c>
      <c r="CE46" s="70" t="str">
        <f t="shared" si="25"/>
        <v/>
      </c>
      <c r="CF46" s="70" t="str">
        <f t="shared" si="25"/>
        <v/>
      </c>
      <c r="CG46" s="70" t="str">
        <f t="shared" si="25"/>
        <v/>
      </c>
      <c r="CH46" s="70" t="str">
        <f t="shared" si="25"/>
        <v/>
      </c>
      <c r="CI46" s="70" t="str">
        <f t="shared" si="25"/>
        <v/>
      </c>
      <c r="CJ46" s="70" t="str">
        <f t="shared" si="25"/>
        <v/>
      </c>
      <c r="CK46" s="70" t="str">
        <f t="shared" si="25"/>
        <v/>
      </c>
      <c r="CL46" s="70" t="str">
        <f t="shared" si="25"/>
        <v/>
      </c>
      <c r="CM46" s="70" t="str">
        <f t="shared" si="25"/>
        <v/>
      </c>
      <c r="CN46" s="70" t="str">
        <f t="shared" si="25"/>
        <v/>
      </c>
      <c r="CO46" s="70" t="str">
        <f t="shared" si="25"/>
        <v/>
      </c>
      <c r="CP46" s="70" t="str">
        <f t="shared" si="25"/>
        <v/>
      </c>
      <c r="CQ46" s="70" t="str">
        <f t="shared" si="25"/>
        <v/>
      </c>
      <c r="CR46" s="70" t="str">
        <f t="shared" si="25"/>
        <v/>
      </c>
      <c r="CS46" s="70" t="str">
        <f t="shared" si="25"/>
        <v/>
      </c>
      <c r="CT46" s="70" t="str">
        <f t="shared" si="25"/>
        <v/>
      </c>
      <c r="CU46" s="70" t="str">
        <f t="shared" si="25"/>
        <v/>
      </c>
      <c r="CV46" s="70" t="str">
        <f t="shared" si="25"/>
        <v/>
      </c>
      <c r="CW46" s="70" t="str">
        <f t="shared" si="25"/>
        <v/>
      </c>
      <c r="CX46" s="70" t="str">
        <f t="shared" si="25"/>
        <v/>
      </c>
      <c r="CY46" s="70" t="str">
        <f t="shared" si="25"/>
        <v/>
      </c>
      <c r="CZ46" s="70" t="str">
        <f t="shared" si="25"/>
        <v/>
      </c>
      <c r="DA46" s="70" t="str">
        <f t="shared" si="25"/>
        <v/>
      </c>
      <c r="DB46" s="70" t="str">
        <f t="shared" si="25"/>
        <v/>
      </c>
      <c r="DC46" s="70" t="str">
        <f t="shared" si="25"/>
        <v/>
      </c>
      <c r="DD46" s="70" t="str">
        <f t="shared" si="25"/>
        <v/>
      </c>
      <c r="DE46" s="70" t="str">
        <f t="shared" si="25"/>
        <v/>
      </c>
      <c r="DF46" s="70" t="str">
        <f t="shared" si="25"/>
        <v/>
      </c>
      <c r="DG46" s="70" t="str">
        <f t="shared" si="25"/>
        <v/>
      </c>
      <c r="DH46" s="70" t="str">
        <f t="shared" si="25"/>
        <v/>
      </c>
      <c r="DI46" s="70" t="str">
        <f t="shared" si="25"/>
        <v/>
      </c>
      <c r="DJ46" s="32"/>
      <c r="DK46" s="32">
        <f>SUM(L46:DI46)</f>
        <v>0</v>
      </c>
      <c r="DL46" s="33"/>
      <c r="DM46" s="33">
        <f>DK46*B$12</f>
        <v>0</v>
      </c>
      <c r="DN46" s="43"/>
      <c r="DO46" s="34">
        <v>44</v>
      </c>
      <c r="DP46" s="35"/>
      <c r="DQ46" s="50">
        <f>DM46*DO46</f>
        <v>0</v>
      </c>
    </row>
    <row r="47" spans="1:121" ht="15">
      <c r="E47" s="176" t="s">
        <v>261</v>
      </c>
      <c r="F47" s="178"/>
      <c r="G47" s="28" t="s">
        <v>130</v>
      </c>
      <c r="H47" s="24">
        <v>0</v>
      </c>
      <c r="I47" s="28">
        <f t="shared" si="18"/>
        <v>0</v>
      </c>
      <c r="J47" s="24">
        <v>1</v>
      </c>
      <c r="K47" s="24">
        <v>1</v>
      </c>
      <c r="L47" s="70" t="str">
        <f t="shared" si="19"/>
        <v/>
      </c>
      <c r="M47" s="70" t="str">
        <f t="shared" si="19"/>
        <v/>
      </c>
      <c r="N47" s="70" t="str">
        <f t="shared" si="19"/>
        <v/>
      </c>
      <c r="O47" s="70" t="str">
        <f t="shared" si="19"/>
        <v/>
      </c>
      <c r="P47" s="70" t="str">
        <f t="shared" si="19"/>
        <v/>
      </c>
      <c r="Q47" s="70" t="str">
        <f t="shared" si="19"/>
        <v/>
      </c>
      <c r="R47" s="70" t="str">
        <f t="shared" si="19"/>
        <v/>
      </c>
      <c r="S47" s="70" t="str">
        <f t="shared" si="19"/>
        <v/>
      </c>
      <c r="T47" s="70" t="str">
        <f t="shared" si="19"/>
        <v/>
      </c>
      <c r="U47" s="70" t="str">
        <f t="shared" si="19"/>
        <v/>
      </c>
      <c r="V47" s="70" t="str">
        <f t="shared" si="19"/>
        <v/>
      </c>
      <c r="W47" s="70" t="str">
        <f t="shared" si="19"/>
        <v/>
      </c>
      <c r="X47" s="70" t="str">
        <f t="shared" si="19"/>
        <v/>
      </c>
      <c r="Y47" s="70" t="str">
        <f t="shared" si="19"/>
        <v/>
      </c>
      <c r="Z47" s="70" t="str">
        <f t="shared" si="19"/>
        <v/>
      </c>
      <c r="AA47" s="70" t="str">
        <f t="shared" si="19"/>
        <v/>
      </c>
      <c r="AB47" s="70" t="str">
        <f t="shared" si="20"/>
        <v/>
      </c>
      <c r="AC47" s="70" t="str">
        <f t="shared" si="20"/>
        <v/>
      </c>
      <c r="AD47" s="70" t="str">
        <f t="shared" si="20"/>
        <v/>
      </c>
      <c r="AE47" s="70" t="str">
        <f t="shared" si="20"/>
        <v/>
      </c>
      <c r="AF47" s="70" t="str">
        <f t="shared" si="20"/>
        <v/>
      </c>
      <c r="AG47" s="70" t="str">
        <f t="shared" si="20"/>
        <v/>
      </c>
      <c r="AH47" s="70" t="str">
        <f t="shared" si="20"/>
        <v/>
      </c>
      <c r="AI47" s="70" t="str">
        <f t="shared" si="20"/>
        <v/>
      </c>
      <c r="AJ47" s="70" t="str">
        <f t="shared" si="20"/>
        <v/>
      </c>
      <c r="AK47" s="70" t="str">
        <f t="shared" si="20"/>
        <v/>
      </c>
      <c r="AL47" s="70" t="str">
        <f t="shared" si="20"/>
        <v/>
      </c>
      <c r="AM47" s="70" t="str">
        <f t="shared" si="20"/>
        <v/>
      </c>
      <c r="AN47" s="70" t="str">
        <f t="shared" si="20"/>
        <v/>
      </c>
      <c r="AO47" s="70" t="str">
        <f t="shared" si="20"/>
        <v/>
      </c>
      <c r="AP47" s="70" t="str">
        <f t="shared" si="20"/>
        <v/>
      </c>
      <c r="AQ47" s="70" t="str">
        <f t="shared" si="20"/>
        <v/>
      </c>
      <c r="AR47" s="70" t="str">
        <f t="shared" si="25"/>
        <v/>
      </c>
      <c r="AS47" s="70" t="str">
        <f t="shared" si="25"/>
        <v/>
      </c>
      <c r="AT47" s="70" t="str">
        <f t="shared" si="25"/>
        <v/>
      </c>
      <c r="AU47" s="70" t="str">
        <f t="shared" si="25"/>
        <v/>
      </c>
      <c r="AV47" s="70" t="str">
        <f t="shared" si="25"/>
        <v/>
      </c>
      <c r="AW47" s="70" t="str">
        <f t="shared" si="25"/>
        <v/>
      </c>
      <c r="AX47" s="70" t="str">
        <f t="shared" si="25"/>
        <v/>
      </c>
      <c r="AY47" s="70" t="str">
        <f t="shared" si="25"/>
        <v/>
      </c>
      <c r="AZ47" s="70" t="str">
        <f t="shared" si="25"/>
        <v/>
      </c>
      <c r="BA47" s="70" t="str">
        <f t="shared" si="25"/>
        <v/>
      </c>
      <c r="BB47" s="70" t="str">
        <f t="shared" si="25"/>
        <v/>
      </c>
      <c r="BC47" s="70" t="str">
        <f t="shared" si="25"/>
        <v/>
      </c>
      <c r="BD47" s="70" t="str">
        <f t="shared" si="25"/>
        <v/>
      </c>
      <c r="BE47" s="70" t="str">
        <f t="shared" si="25"/>
        <v/>
      </c>
      <c r="BF47" s="70" t="str">
        <f t="shared" si="25"/>
        <v/>
      </c>
      <c r="BG47" s="70" t="str">
        <f t="shared" si="25"/>
        <v/>
      </c>
      <c r="BH47" s="70" t="str">
        <f t="shared" si="25"/>
        <v/>
      </c>
      <c r="BI47" s="70" t="str">
        <f t="shared" si="25"/>
        <v/>
      </c>
      <c r="BJ47" s="70" t="str">
        <f t="shared" si="25"/>
        <v/>
      </c>
      <c r="BK47" s="70" t="str">
        <f t="shared" si="25"/>
        <v/>
      </c>
      <c r="BL47" s="70" t="str">
        <f t="shared" si="25"/>
        <v/>
      </c>
      <c r="BM47" s="70" t="str">
        <f t="shared" si="25"/>
        <v/>
      </c>
      <c r="BN47" s="70" t="str">
        <f t="shared" si="25"/>
        <v/>
      </c>
      <c r="BO47" s="70" t="str">
        <f t="shared" si="25"/>
        <v/>
      </c>
      <c r="BP47" s="70" t="str">
        <f t="shared" si="25"/>
        <v/>
      </c>
      <c r="BQ47" s="70" t="str">
        <f t="shared" si="25"/>
        <v/>
      </c>
      <c r="BR47" s="70" t="str">
        <f t="shared" si="25"/>
        <v/>
      </c>
      <c r="BS47" s="70" t="str">
        <f t="shared" si="25"/>
        <v/>
      </c>
      <c r="BT47" s="70" t="str">
        <f t="shared" si="25"/>
        <v/>
      </c>
      <c r="BU47" s="70" t="str">
        <f t="shared" si="25"/>
        <v/>
      </c>
      <c r="BV47" s="70" t="str">
        <f t="shared" si="25"/>
        <v/>
      </c>
      <c r="BW47" s="70" t="str">
        <f t="shared" si="25"/>
        <v/>
      </c>
      <c r="BX47" s="70" t="str">
        <f t="shared" si="25"/>
        <v/>
      </c>
      <c r="BY47" s="70" t="str">
        <f t="shared" si="25"/>
        <v/>
      </c>
      <c r="BZ47" s="70" t="str">
        <f t="shared" si="25"/>
        <v/>
      </c>
      <c r="CA47" s="70" t="str">
        <f t="shared" si="25"/>
        <v/>
      </c>
      <c r="CB47" s="70" t="str">
        <f t="shared" si="25"/>
        <v/>
      </c>
      <c r="CC47" s="70" t="str">
        <f t="shared" si="25"/>
        <v/>
      </c>
      <c r="CD47" s="70" t="str">
        <f t="shared" si="25"/>
        <v/>
      </c>
      <c r="CE47" s="70" t="str">
        <f t="shared" si="25"/>
        <v/>
      </c>
      <c r="CF47" s="70" t="str">
        <f t="shared" si="25"/>
        <v/>
      </c>
      <c r="CG47" s="70" t="str">
        <f t="shared" si="25"/>
        <v/>
      </c>
      <c r="CH47" s="70" t="str">
        <f t="shared" si="25"/>
        <v/>
      </c>
      <c r="CI47" s="70" t="str">
        <f t="shared" si="25"/>
        <v/>
      </c>
      <c r="CJ47" s="70" t="str">
        <f t="shared" si="25"/>
        <v/>
      </c>
      <c r="CK47" s="70" t="str">
        <f t="shared" si="25"/>
        <v/>
      </c>
      <c r="CL47" s="70" t="str">
        <f t="shared" si="25"/>
        <v/>
      </c>
      <c r="CM47" s="70" t="str">
        <f t="shared" si="25"/>
        <v/>
      </c>
      <c r="CN47" s="70" t="str">
        <f t="shared" si="25"/>
        <v/>
      </c>
      <c r="CO47" s="70" t="str">
        <f t="shared" si="25"/>
        <v/>
      </c>
      <c r="CP47" s="70" t="str">
        <f t="shared" si="25"/>
        <v/>
      </c>
      <c r="CQ47" s="70" t="str">
        <f t="shared" si="25"/>
        <v/>
      </c>
      <c r="CR47" s="70" t="str">
        <f t="shared" si="25"/>
        <v/>
      </c>
      <c r="CS47" s="70" t="str">
        <f t="shared" si="25"/>
        <v/>
      </c>
      <c r="CT47" s="70" t="str">
        <f t="shared" si="25"/>
        <v/>
      </c>
      <c r="CU47" s="70" t="str">
        <f t="shared" si="25"/>
        <v/>
      </c>
      <c r="CV47" s="70" t="str">
        <f t="shared" si="25"/>
        <v/>
      </c>
      <c r="CW47" s="70" t="str">
        <f t="shared" si="25"/>
        <v/>
      </c>
      <c r="CX47" s="70" t="str">
        <f t="shared" si="25"/>
        <v/>
      </c>
      <c r="CY47" s="70" t="str">
        <f t="shared" si="25"/>
        <v/>
      </c>
      <c r="CZ47" s="70" t="str">
        <f t="shared" si="25"/>
        <v/>
      </c>
      <c r="DA47" s="70" t="str">
        <f t="shared" si="25"/>
        <v/>
      </c>
      <c r="DB47" s="70" t="str">
        <f t="shared" si="25"/>
        <v/>
      </c>
      <c r="DC47" s="70" t="str">
        <f t="shared" si="25"/>
        <v/>
      </c>
      <c r="DD47" s="70" t="str">
        <f t="shared" si="25"/>
        <v/>
      </c>
      <c r="DE47" s="70" t="str">
        <f t="shared" si="25"/>
        <v/>
      </c>
      <c r="DF47" s="70" t="str">
        <f t="shared" si="25"/>
        <v/>
      </c>
      <c r="DG47" s="70" t="str">
        <f t="shared" si="25"/>
        <v/>
      </c>
      <c r="DH47" s="70" t="str">
        <f t="shared" si="25"/>
        <v/>
      </c>
      <c r="DI47" s="70" t="str">
        <f t="shared" si="25"/>
        <v/>
      </c>
      <c r="DJ47" s="29">
        <f>SUM(L47:DI47)</f>
        <v>0</v>
      </c>
      <c r="DK47" s="29"/>
      <c r="DL47" s="29">
        <f>DJ47*B$12</f>
        <v>0</v>
      </c>
      <c r="DM47" s="36"/>
      <c r="DN47" s="42">
        <v>165</v>
      </c>
      <c r="DO47" s="30"/>
      <c r="DP47" s="31">
        <f>DL47*DN47</f>
        <v>0</v>
      </c>
      <c r="DQ47" s="51"/>
    </row>
    <row r="48" spans="1:121" ht="15">
      <c r="E48" s="177"/>
      <c r="F48" s="179"/>
      <c r="G48" s="24" t="s">
        <v>131</v>
      </c>
      <c r="H48" s="24">
        <v>0</v>
      </c>
      <c r="I48" s="28">
        <f t="shared" si="18"/>
        <v>0</v>
      </c>
      <c r="J48" s="24">
        <v>1</v>
      </c>
      <c r="K48" s="24">
        <v>1</v>
      </c>
      <c r="L48" s="70" t="str">
        <f t="shared" si="19"/>
        <v/>
      </c>
      <c r="M48" s="70" t="str">
        <f t="shared" si="19"/>
        <v/>
      </c>
      <c r="N48" s="70" t="str">
        <f t="shared" si="19"/>
        <v/>
      </c>
      <c r="O48" s="70" t="str">
        <f t="shared" si="19"/>
        <v/>
      </c>
      <c r="P48" s="70" t="str">
        <f t="shared" si="19"/>
        <v/>
      </c>
      <c r="Q48" s="70" t="str">
        <f t="shared" si="19"/>
        <v/>
      </c>
      <c r="R48" s="70" t="str">
        <f t="shared" si="19"/>
        <v/>
      </c>
      <c r="S48" s="70" t="str">
        <f t="shared" si="19"/>
        <v/>
      </c>
      <c r="T48" s="70" t="str">
        <f t="shared" si="19"/>
        <v/>
      </c>
      <c r="U48" s="70" t="str">
        <f t="shared" si="19"/>
        <v/>
      </c>
      <c r="V48" s="70" t="str">
        <f t="shared" si="19"/>
        <v/>
      </c>
      <c r="W48" s="70" t="str">
        <f t="shared" si="19"/>
        <v/>
      </c>
      <c r="X48" s="70" t="str">
        <f t="shared" si="19"/>
        <v/>
      </c>
      <c r="Y48" s="70" t="str">
        <f t="shared" si="19"/>
        <v/>
      </c>
      <c r="Z48" s="70" t="str">
        <f t="shared" si="19"/>
        <v/>
      </c>
      <c r="AA48" s="70" t="str">
        <f t="shared" si="19"/>
        <v/>
      </c>
      <c r="AB48" s="70" t="str">
        <f t="shared" si="20"/>
        <v/>
      </c>
      <c r="AC48" s="70" t="str">
        <f t="shared" si="20"/>
        <v/>
      </c>
      <c r="AD48" s="70" t="str">
        <f t="shared" si="20"/>
        <v/>
      </c>
      <c r="AE48" s="70" t="str">
        <f t="shared" si="20"/>
        <v/>
      </c>
      <c r="AF48" s="70" t="str">
        <f t="shared" si="20"/>
        <v/>
      </c>
      <c r="AG48" s="70" t="str">
        <f t="shared" si="20"/>
        <v/>
      </c>
      <c r="AH48" s="70" t="str">
        <f t="shared" si="20"/>
        <v/>
      </c>
      <c r="AI48" s="70" t="str">
        <f t="shared" si="20"/>
        <v/>
      </c>
      <c r="AJ48" s="70" t="str">
        <f t="shared" si="20"/>
        <v/>
      </c>
      <c r="AK48" s="70" t="str">
        <f t="shared" si="20"/>
        <v/>
      </c>
      <c r="AL48" s="70" t="str">
        <f t="shared" si="20"/>
        <v/>
      </c>
      <c r="AM48" s="70" t="str">
        <f t="shared" si="20"/>
        <v/>
      </c>
      <c r="AN48" s="70" t="str">
        <f t="shared" si="20"/>
        <v/>
      </c>
      <c r="AO48" s="70" t="str">
        <f t="shared" si="20"/>
        <v/>
      </c>
      <c r="AP48" s="70" t="str">
        <f t="shared" si="20"/>
        <v/>
      </c>
      <c r="AQ48" s="70" t="str">
        <f t="shared" si="20"/>
        <v/>
      </c>
      <c r="AR48" s="70" t="str">
        <f t="shared" si="25"/>
        <v/>
      </c>
      <c r="AS48" s="70" t="str">
        <f t="shared" si="25"/>
        <v/>
      </c>
      <c r="AT48" s="70" t="str">
        <f t="shared" si="25"/>
        <v/>
      </c>
      <c r="AU48" s="70" t="str">
        <f t="shared" si="25"/>
        <v/>
      </c>
      <c r="AV48" s="70" t="str">
        <f t="shared" si="25"/>
        <v/>
      </c>
      <c r="AW48" s="70" t="str">
        <f t="shared" si="25"/>
        <v/>
      </c>
      <c r="AX48" s="70" t="str">
        <f t="shared" si="25"/>
        <v/>
      </c>
      <c r="AY48" s="70" t="str">
        <f t="shared" si="25"/>
        <v/>
      </c>
      <c r="AZ48" s="70" t="str">
        <f t="shared" si="25"/>
        <v/>
      </c>
      <c r="BA48" s="70" t="str">
        <f t="shared" si="25"/>
        <v/>
      </c>
      <c r="BB48" s="70" t="str">
        <f t="shared" si="25"/>
        <v/>
      </c>
      <c r="BC48" s="70" t="str">
        <f t="shared" si="25"/>
        <v/>
      </c>
      <c r="BD48" s="70" t="str">
        <f t="shared" si="25"/>
        <v/>
      </c>
      <c r="BE48" s="70" t="str">
        <f t="shared" si="25"/>
        <v/>
      </c>
      <c r="BF48" s="70" t="str">
        <f t="shared" si="25"/>
        <v/>
      </c>
      <c r="BG48" s="70" t="str">
        <f t="shared" si="25"/>
        <v/>
      </c>
      <c r="BH48" s="70" t="str">
        <f t="shared" si="25"/>
        <v/>
      </c>
      <c r="BI48" s="70" t="str">
        <f t="shared" si="25"/>
        <v/>
      </c>
      <c r="BJ48" s="70" t="str">
        <f t="shared" si="25"/>
        <v/>
      </c>
      <c r="BK48" s="70" t="str">
        <f t="shared" si="25"/>
        <v/>
      </c>
      <c r="BL48" s="70" t="str">
        <f t="shared" si="25"/>
        <v/>
      </c>
      <c r="BM48" s="70" t="str">
        <f t="shared" si="25"/>
        <v/>
      </c>
      <c r="BN48" s="70" t="str">
        <f t="shared" si="25"/>
        <v/>
      </c>
      <c r="BO48" s="70" t="str">
        <f t="shared" si="25"/>
        <v/>
      </c>
      <c r="BP48" s="70" t="str">
        <f t="shared" si="25"/>
        <v/>
      </c>
      <c r="BQ48" s="70" t="str">
        <f t="shared" si="25"/>
        <v/>
      </c>
      <c r="BR48" s="70" t="str">
        <f t="shared" si="25"/>
        <v/>
      </c>
      <c r="BS48" s="70" t="str">
        <f t="shared" si="25"/>
        <v/>
      </c>
      <c r="BT48" s="70" t="str">
        <f t="shared" si="25"/>
        <v/>
      </c>
      <c r="BU48" s="70" t="str">
        <f t="shared" si="25"/>
        <v/>
      </c>
      <c r="BV48" s="70" t="str">
        <f t="shared" si="25"/>
        <v/>
      </c>
      <c r="BW48" s="70" t="str">
        <f t="shared" si="25"/>
        <v/>
      </c>
      <c r="BX48" s="70" t="str">
        <f t="shared" si="25"/>
        <v/>
      </c>
      <c r="BY48" s="70" t="str">
        <f t="shared" si="25"/>
        <v/>
      </c>
      <c r="BZ48" s="70" t="str">
        <f t="shared" si="25"/>
        <v/>
      </c>
      <c r="CA48" s="70" t="str">
        <f t="shared" si="25"/>
        <v/>
      </c>
      <c r="CB48" s="70" t="str">
        <f t="shared" si="25"/>
        <v/>
      </c>
      <c r="CC48" s="70" t="str">
        <f t="shared" si="25"/>
        <v/>
      </c>
      <c r="CD48" s="70" t="str">
        <f t="shared" si="25"/>
        <v/>
      </c>
      <c r="CE48" s="70" t="str">
        <f t="shared" si="25"/>
        <v/>
      </c>
      <c r="CF48" s="70" t="str">
        <f t="shared" si="25"/>
        <v/>
      </c>
      <c r="CG48" s="70" t="str">
        <f t="shared" si="25"/>
        <v/>
      </c>
      <c r="CH48" s="70" t="str">
        <f t="shared" si="25"/>
        <v/>
      </c>
      <c r="CI48" s="70" t="str">
        <f t="shared" si="25"/>
        <v/>
      </c>
      <c r="CJ48" s="70" t="str">
        <f t="shared" si="25"/>
        <v/>
      </c>
      <c r="CK48" s="70" t="str">
        <f t="shared" si="25"/>
        <v/>
      </c>
      <c r="CL48" s="70" t="str">
        <f t="shared" si="25"/>
        <v/>
      </c>
      <c r="CM48" s="70" t="str">
        <f t="shared" si="25"/>
        <v/>
      </c>
      <c r="CN48" s="70" t="str">
        <f t="shared" si="25"/>
        <v/>
      </c>
      <c r="CO48" s="70" t="str">
        <f t="shared" si="25"/>
        <v/>
      </c>
      <c r="CP48" s="70" t="str">
        <f t="shared" si="25"/>
        <v/>
      </c>
      <c r="CQ48" s="70" t="str">
        <f t="shared" si="25"/>
        <v/>
      </c>
      <c r="CR48" s="70" t="str">
        <f t="shared" si="25"/>
        <v/>
      </c>
      <c r="CS48" s="70" t="str">
        <f t="shared" si="25"/>
        <v/>
      </c>
      <c r="CT48" s="70" t="str">
        <f t="shared" si="25"/>
        <v/>
      </c>
      <c r="CU48" s="70" t="str">
        <f t="shared" si="25"/>
        <v/>
      </c>
      <c r="CV48" s="70" t="str">
        <f t="shared" si="25"/>
        <v/>
      </c>
      <c r="CW48" s="70" t="str">
        <f t="shared" si="25"/>
        <v/>
      </c>
      <c r="CX48" s="70" t="str">
        <f t="shared" si="25"/>
        <v/>
      </c>
      <c r="CY48" s="70" t="str">
        <f t="shared" si="25"/>
        <v/>
      </c>
      <c r="CZ48" s="70" t="str">
        <f t="shared" si="25"/>
        <v/>
      </c>
      <c r="DA48" s="70" t="str">
        <f t="shared" si="25"/>
        <v/>
      </c>
      <c r="DB48" s="70" t="str">
        <f t="shared" si="25"/>
        <v/>
      </c>
      <c r="DC48" s="70" t="str">
        <f t="shared" si="25"/>
        <v/>
      </c>
      <c r="DD48" s="70" t="str">
        <f t="shared" si="25"/>
        <v/>
      </c>
      <c r="DE48" s="70" t="str">
        <f t="shared" si="25"/>
        <v/>
      </c>
      <c r="DF48" s="70" t="str">
        <f t="shared" si="25"/>
        <v/>
      </c>
      <c r="DG48" s="70" t="str">
        <f t="shared" si="25"/>
        <v/>
      </c>
      <c r="DH48" s="70" t="str">
        <f t="shared" si="25"/>
        <v/>
      </c>
      <c r="DI48" s="70" t="str">
        <f t="shared" si="25"/>
        <v/>
      </c>
      <c r="DJ48" s="32"/>
      <c r="DK48" s="32">
        <f>SUM(L48:DI48)</f>
        <v>0</v>
      </c>
      <c r="DL48" s="33"/>
      <c r="DM48" s="33">
        <f>DK48*B$12</f>
        <v>0</v>
      </c>
      <c r="DN48" s="43"/>
      <c r="DO48" s="34">
        <v>57</v>
      </c>
      <c r="DP48" s="35"/>
      <c r="DQ48" s="50">
        <f>DM48*DO48</f>
        <v>0</v>
      </c>
    </row>
    <row r="49" spans="5:121" ht="15">
      <c r="E49" s="25"/>
      <c r="F49" s="25"/>
      <c r="G49" s="25"/>
      <c r="H49" s="25"/>
      <c r="I49" s="25"/>
      <c r="J49" s="25"/>
      <c r="K49" s="25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  <c r="CT49" s="156"/>
      <c r="CU49" s="156"/>
      <c r="CV49" s="156"/>
      <c r="CW49" s="156"/>
      <c r="CX49" s="156"/>
      <c r="CY49" s="156"/>
      <c r="CZ49" s="156"/>
      <c r="DA49" s="156"/>
      <c r="DB49" s="156"/>
      <c r="DC49" s="156"/>
      <c r="DD49" s="156"/>
      <c r="DE49" s="156"/>
      <c r="DF49" s="156"/>
      <c r="DG49" s="156"/>
      <c r="DH49" s="156"/>
      <c r="DI49" s="156"/>
      <c r="DJ49" s="155">
        <f>SUM(DJ5:DJ48)</f>
        <v>8</v>
      </c>
      <c r="DK49" s="155">
        <f>SUM(DK5:DK48)</f>
        <v>24</v>
      </c>
      <c r="DL49" s="155">
        <f>SUM(DL5:DL48)</f>
        <v>320</v>
      </c>
      <c r="DM49" s="155">
        <f>SUM(DM5:DM48)</f>
        <v>960</v>
      </c>
      <c r="DN49" s="52"/>
      <c r="DO49" s="52"/>
      <c r="DP49" s="53">
        <f>SUM(DP5:DP48)</f>
        <v>51040</v>
      </c>
      <c r="DQ49" s="53">
        <f>SUM(DQ5:DQ48)</f>
        <v>37329.332415691671</v>
      </c>
    </row>
    <row r="50" spans="5:121" ht="21"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54" t="s">
        <v>168</v>
      </c>
      <c r="DK50" s="54"/>
      <c r="DL50" s="54"/>
      <c r="DM50" s="54"/>
      <c r="DN50" s="54"/>
      <c r="DO50" s="54"/>
      <c r="DP50" s="54"/>
      <c r="DQ50" s="55">
        <f>DP49+DQ49</f>
        <v>88369.332415691664</v>
      </c>
    </row>
    <row r="51" spans="5:121" ht="21"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54" t="s">
        <v>169</v>
      </c>
      <c r="DK51" s="54"/>
      <c r="DL51" s="54"/>
      <c r="DM51" s="54"/>
      <c r="DN51" s="54"/>
      <c r="DO51" s="54"/>
      <c r="DP51" s="54"/>
      <c r="DQ51" s="56">
        <f>DQ50*CalculatorInput!C21</f>
        <v>8836.9332415691661</v>
      </c>
    </row>
    <row r="52" spans="5:121" ht="21"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57" t="s">
        <v>170</v>
      </c>
      <c r="DK52" s="57"/>
      <c r="DL52" s="57"/>
      <c r="DM52" s="57"/>
      <c r="DN52" s="57"/>
      <c r="DO52" s="57"/>
      <c r="DP52" s="57"/>
      <c r="DQ52" s="58">
        <f>SUM(DQ50:DQ51)</f>
        <v>97206.265657260825</v>
      </c>
    </row>
    <row r="55" spans="5:121">
      <c r="DQ55" s="116">
        <f>DQ52/333</f>
        <v>291.91070767946195</v>
      </c>
    </row>
    <row r="57" spans="5:121" ht="15" customHeight="1"/>
    <row r="58" spans="5:121" ht="15" customHeight="1"/>
    <row r="59" spans="5:121" ht="15" customHeight="1"/>
  </sheetData>
  <mergeCells count="55">
    <mergeCell ref="DP1:DQ1"/>
    <mergeCell ref="E1:E2"/>
    <mergeCell ref="F1:F2"/>
    <mergeCell ref="G1:G2"/>
    <mergeCell ref="H1:H2"/>
    <mergeCell ref="I1:I2"/>
    <mergeCell ref="J1:J2"/>
    <mergeCell ref="K1:K2"/>
    <mergeCell ref="L1:DI1"/>
    <mergeCell ref="DJ1:DK1"/>
    <mergeCell ref="DL1:DM1"/>
    <mergeCell ref="DN1:DO1"/>
    <mergeCell ref="E5:E6"/>
    <mergeCell ref="F5:F6"/>
    <mergeCell ref="E7:E8"/>
    <mergeCell ref="F7:F8"/>
    <mergeCell ref="E10:E11"/>
    <mergeCell ref="F10:F11"/>
    <mergeCell ref="E12:E13"/>
    <mergeCell ref="F12:F13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47:E48"/>
    <mergeCell ref="F47:F48"/>
    <mergeCell ref="E37:E38"/>
    <mergeCell ref="F37:F38"/>
    <mergeCell ref="E39:E40"/>
    <mergeCell ref="F39:F40"/>
    <mergeCell ref="E41:E42"/>
    <mergeCell ref="F41:F42"/>
    <mergeCell ref="E43:E44"/>
    <mergeCell ref="F43:F44"/>
    <mergeCell ref="E45:E46"/>
    <mergeCell ref="F45:F46"/>
    <mergeCell ref="E35:E36"/>
    <mergeCell ref="F35:F36"/>
    <mergeCell ref="E24:E25"/>
    <mergeCell ref="F24:F25"/>
    <mergeCell ref="E26:E27"/>
    <mergeCell ref="F26:F27"/>
    <mergeCell ref="E28:E29"/>
    <mergeCell ref="F28:F29"/>
    <mergeCell ref="C29:C33"/>
    <mergeCell ref="E30:E31"/>
    <mergeCell ref="F30:F31"/>
    <mergeCell ref="E32:E33"/>
    <mergeCell ref="F32:F33"/>
  </mergeCells>
  <phoneticPr fontId="26" type="noConversion"/>
  <dataValidations count="1">
    <dataValidation type="list" allowBlank="1" showInputMessage="1" showErrorMessage="1" sqref="F45:F48">
      <formula1>$V$2:$V$3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</sheetPr>
  <dimension ref="A1:CD59"/>
  <sheetViews>
    <sheetView showGridLines="0" zoomScale="70" zoomScaleNormal="70" workbookViewId="0">
      <selection activeCell="L10" sqref="L10"/>
    </sheetView>
  </sheetViews>
  <sheetFormatPr defaultRowHeight="12.75"/>
  <cols>
    <col min="1" max="1" width="26.25" customWidth="1"/>
    <col min="2" max="2" width="15" customWidth="1"/>
    <col min="3" max="3" width="14.75" customWidth="1"/>
    <col min="4" max="4" width="9" customWidth="1"/>
    <col min="5" max="5" width="36.375" bestFit="1" customWidth="1"/>
    <col min="6" max="6" width="15" bestFit="1" customWidth="1"/>
    <col min="7" max="7" width="14.75" customWidth="1"/>
    <col min="8" max="8" width="20.125" customWidth="1"/>
    <col min="9" max="9" width="23.375" customWidth="1"/>
    <col min="10" max="10" width="15.875" customWidth="1"/>
    <col min="11" max="11" width="18.75" customWidth="1"/>
    <col min="12" max="12" width="4.25" bestFit="1" customWidth="1"/>
    <col min="13" max="13" width="4.625" bestFit="1" customWidth="1"/>
    <col min="14" max="17" width="4.25" customWidth="1"/>
    <col min="18" max="18" width="4.625" bestFit="1" customWidth="1"/>
    <col min="19" max="60" width="4.25" customWidth="1"/>
    <col min="61" max="63" width="4.625" bestFit="1" customWidth="1"/>
    <col min="64" max="64" width="14.75" customWidth="1"/>
    <col min="65" max="65" width="10.125" bestFit="1" customWidth="1"/>
    <col min="66" max="66" width="8" bestFit="1" customWidth="1"/>
    <col min="67" max="67" width="10.125" bestFit="1" customWidth="1"/>
    <col min="68" max="68" width="8.875" bestFit="1" customWidth="1"/>
    <col min="69" max="69" width="10.125" bestFit="1" customWidth="1"/>
    <col min="70" max="70" width="15.375" bestFit="1" customWidth="1"/>
    <col min="71" max="71" width="16.25" bestFit="1" customWidth="1"/>
    <col min="81" max="81" width="14.625" bestFit="1" customWidth="1"/>
    <col min="82" max="82" width="14.75" bestFit="1" customWidth="1"/>
  </cols>
  <sheetData>
    <row r="1" spans="1:82" ht="15">
      <c r="A1" s="65" t="s">
        <v>62</v>
      </c>
      <c r="B1" s="65" t="s">
        <v>63</v>
      </c>
      <c r="E1" s="180" t="s">
        <v>64</v>
      </c>
      <c r="F1" s="180" t="s">
        <v>65</v>
      </c>
      <c r="G1" s="180" t="s">
        <v>66</v>
      </c>
      <c r="H1" s="181" t="s">
        <v>67</v>
      </c>
      <c r="I1" s="181" t="s">
        <v>68</v>
      </c>
      <c r="J1" s="181" t="s">
        <v>69</v>
      </c>
      <c r="K1" s="181" t="s">
        <v>70</v>
      </c>
      <c r="L1" s="182" t="s">
        <v>71</v>
      </c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0" t="s">
        <v>72</v>
      </c>
      <c r="BM1" s="180"/>
      <c r="BN1" s="180" t="s">
        <v>73</v>
      </c>
      <c r="BO1" s="180"/>
      <c r="BP1" s="180" t="s">
        <v>74</v>
      </c>
      <c r="BQ1" s="180"/>
      <c r="BR1" s="180" t="s">
        <v>75</v>
      </c>
      <c r="BS1" s="180"/>
      <c r="BT1" s="23"/>
      <c r="BU1" s="23"/>
      <c r="BV1" s="23"/>
      <c r="BW1" s="156"/>
      <c r="BX1" s="156"/>
      <c r="BY1" s="156"/>
      <c r="BZ1" s="156"/>
      <c r="CA1" s="156"/>
      <c r="CB1" s="156"/>
      <c r="CC1" s="156"/>
      <c r="CD1" s="156"/>
    </row>
    <row r="2" spans="1:82" ht="15">
      <c r="A2" s="66" t="s">
        <v>76</v>
      </c>
      <c r="B2" s="59">
        <f>2*C8</f>
        <v>2</v>
      </c>
      <c r="E2" s="180"/>
      <c r="F2" s="180"/>
      <c r="G2" s="180"/>
      <c r="H2" s="181"/>
      <c r="I2" s="181"/>
      <c r="J2" s="181"/>
      <c r="K2" s="181"/>
      <c r="L2" s="26" t="s">
        <v>78</v>
      </c>
      <c r="M2" s="26" t="s">
        <v>79</v>
      </c>
      <c r="N2" s="26" t="s">
        <v>80</v>
      </c>
      <c r="O2" s="26" t="s">
        <v>81</v>
      </c>
      <c r="P2" s="26" t="s">
        <v>82</v>
      </c>
      <c r="Q2" s="26" t="s">
        <v>83</v>
      </c>
      <c r="R2" s="26" t="s">
        <v>84</v>
      </c>
      <c r="S2" s="26" t="s">
        <v>85</v>
      </c>
      <c r="T2" s="26" t="s">
        <v>86</v>
      </c>
      <c r="U2" s="26" t="s">
        <v>87</v>
      </c>
      <c r="V2" s="26" t="s">
        <v>88</v>
      </c>
      <c r="W2" s="26" t="s">
        <v>89</v>
      </c>
      <c r="X2" s="26" t="s">
        <v>90</v>
      </c>
      <c r="Y2" s="26" t="s">
        <v>91</v>
      </c>
      <c r="Z2" s="26" t="s">
        <v>92</v>
      </c>
      <c r="AA2" s="26" t="s">
        <v>93</v>
      </c>
      <c r="AB2" s="26" t="s">
        <v>94</v>
      </c>
      <c r="AC2" s="26" t="s">
        <v>95</v>
      </c>
      <c r="AD2" s="26" t="s">
        <v>96</v>
      </c>
      <c r="AE2" s="26" t="s">
        <v>97</v>
      </c>
      <c r="AF2" s="26" t="s">
        <v>98</v>
      </c>
      <c r="AG2" s="26" t="s">
        <v>99</v>
      </c>
      <c r="AH2" s="26" t="s">
        <v>100</v>
      </c>
      <c r="AI2" s="26" t="s">
        <v>101</v>
      </c>
      <c r="AJ2" s="26" t="s">
        <v>102</v>
      </c>
      <c r="AK2" s="26" t="s">
        <v>103</v>
      </c>
      <c r="AL2" s="26" t="s">
        <v>104</v>
      </c>
      <c r="AM2" s="26" t="s">
        <v>105</v>
      </c>
      <c r="AN2" s="26" t="s">
        <v>106</v>
      </c>
      <c r="AO2" s="26" t="s">
        <v>107</v>
      </c>
      <c r="AP2" s="26" t="s">
        <v>108</v>
      </c>
      <c r="AQ2" s="26" t="s">
        <v>109</v>
      </c>
      <c r="AR2" s="26" t="s">
        <v>110</v>
      </c>
      <c r="AS2" s="26" t="s">
        <v>111</v>
      </c>
      <c r="AT2" s="26" t="s">
        <v>112</v>
      </c>
      <c r="AU2" s="26" t="s">
        <v>113</v>
      </c>
      <c r="AV2" s="26" t="s">
        <v>114</v>
      </c>
      <c r="AW2" s="26" t="s">
        <v>115</v>
      </c>
      <c r="AX2" s="26" t="s">
        <v>116</v>
      </c>
      <c r="AY2" s="26" t="s">
        <v>117</v>
      </c>
      <c r="AZ2" s="26" t="s">
        <v>118</v>
      </c>
      <c r="BA2" s="26" t="s">
        <v>119</v>
      </c>
      <c r="BB2" s="26" t="s">
        <v>120</v>
      </c>
      <c r="BC2" s="26" t="s">
        <v>121</v>
      </c>
      <c r="BD2" s="26" t="s">
        <v>122</v>
      </c>
      <c r="BE2" s="26" t="s">
        <v>123</v>
      </c>
      <c r="BF2" s="26" t="s">
        <v>124</v>
      </c>
      <c r="BG2" s="26" t="s">
        <v>125</v>
      </c>
      <c r="BH2" s="26" t="s">
        <v>126</v>
      </c>
      <c r="BI2" s="26" t="s">
        <v>127</v>
      </c>
      <c r="BJ2" s="26" t="s">
        <v>128</v>
      </c>
      <c r="BK2" s="26" t="s">
        <v>129</v>
      </c>
      <c r="BL2" s="155" t="s">
        <v>130</v>
      </c>
      <c r="BM2" s="155" t="s">
        <v>131</v>
      </c>
      <c r="BN2" s="155" t="s">
        <v>130</v>
      </c>
      <c r="BO2" s="155" t="s">
        <v>131</v>
      </c>
      <c r="BP2" s="155" t="s">
        <v>130</v>
      </c>
      <c r="BQ2" s="155" t="s">
        <v>131</v>
      </c>
      <c r="BR2" s="155" t="s">
        <v>130</v>
      </c>
      <c r="BS2" s="155" t="s">
        <v>131</v>
      </c>
      <c r="BT2" s="23"/>
      <c r="BU2" s="23"/>
      <c r="BV2" s="23"/>
      <c r="BW2" s="156"/>
      <c r="BX2" s="156"/>
      <c r="BY2" s="156"/>
      <c r="BZ2" s="156"/>
      <c r="CA2" s="156"/>
      <c r="CB2" s="156"/>
      <c r="CC2" s="156"/>
      <c r="CD2" s="156"/>
    </row>
    <row r="3" spans="1:82" ht="15">
      <c r="A3" s="66" t="s">
        <v>132</v>
      </c>
      <c r="B3" s="59">
        <v>0</v>
      </c>
      <c r="H3" t="s">
        <v>134</v>
      </c>
      <c r="I3" t="s">
        <v>135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22</v>
      </c>
      <c r="AH3">
        <v>23</v>
      </c>
      <c r="AI3">
        <v>24</v>
      </c>
      <c r="AJ3">
        <v>25</v>
      </c>
      <c r="AK3">
        <v>26</v>
      </c>
      <c r="AL3">
        <v>27</v>
      </c>
      <c r="AM3">
        <v>28</v>
      </c>
      <c r="AN3">
        <v>29</v>
      </c>
      <c r="AO3">
        <v>30</v>
      </c>
      <c r="AP3">
        <v>31</v>
      </c>
      <c r="AQ3">
        <v>32</v>
      </c>
      <c r="AR3">
        <v>33</v>
      </c>
      <c r="AS3">
        <v>34</v>
      </c>
      <c r="AT3">
        <v>35</v>
      </c>
      <c r="AU3">
        <v>36</v>
      </c>
      <c r="AV3">
        <v>37</v>
      </c>
      <c r="AW3">
        <v>38</v>
      </c>
      <c r="AX3">
        <v>39</v>
      </c>
      <c r="AY3">
        <v>40</v>
      </c>
      <c r="AZ3">
        <v>41</v>
      </c>
      <c r="BA3">
        <v>42</v>
      </c>
      <c r="BB3">
        <v>43</v>
      </c>
      <c r="BC3">
        <v>44</v>
      </c>
      <c r="BD3">
        <v>45</v>
      </c>
      <c r="BE3">
        <v>46</v>
      </c>
      <c r="BF3">
        <v>47</v>
      </c>
      <c r="BG3">
        <v>48</v>
      </c>
      <c r="BH3">
        <v>49</v>
      </c>
      <c r="BI3">
        <v>50</v>
      </c>
      <c r="BJ3">
        <v>51</v>
      </c>
      <c r="BK3">
        <v>52</v>
      </c>
      <c r="BT3" s="23"/>
      <c r="BU3" s="23"/>
      <c r="BV3" s="23"/>
      <c r="BW3" s="156"/>
      <c r="BX3" s="156"/>
      <c r="BY3" s="156"/>
      <c r="BZ3" s="156"/>
      <c r="CA3" s="156"/>
      <c r="CB3" s="156"/>
      <c r="CC3" s="156"/>
      <c r="CD3" s="156"/>
    </row>
    <row r="4" spans="1:82" ht="15">
      <c r="A4" s="66" t="s">
        <v>138</v>
      </c>
      <c r="B4" s="59">
        <f>C9*C8</f>
        <v>1</v>
      </c>
      <c r="E4" s="47" t="s">
        <v>139</v>
      </c>
      <c r="F4" s="49"/>
      <c r="G4" s="49"/>
      <c r="H4" s="49"/>
      <c r="I4" s="49"/>
      <c r="J4" s="49"/>
      <c r="K4" s="49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2"/>
      <c r="BU4" s="23"/>
      <c r="BV4" s="23"/>
      <c r="BW4" s="156"/>
      <c r="BX4" s="156"/>
      <c r="BY4" s="156"/>
      <c r="BZ4" s="156"/>
      <c r="CA4" s="156"/>
      <c r="CB4" s="156"/>
      <c r="CC4" s="156"/>
      <c r="CD4" s="156"/>
    </row>
    <row r="5" spans="1:82" ht="15">
      <c r="A5" s="71" t="s">
        <v>140</v>
      </c>
      <c r="B5" s="72">
        <f>ROUNDDOWN(SUM(B2:B3)*C9,0)</f>
        <v>2</v>
      </c>
      <c r="E5" s="176" t="s">
        <v>230</v>
      </c>
      <c r="F5" s="178" t="s">
        <v>231</v>
      </c>
      <c r="G5" s="28" t="s">
        <v>130</v>
      </c>
      <c r="H5" s="28">
        <v>0</v>
      </c>
      <c r="I5" s="28">
        <f>H5*$B$5</f>
        <v>0</v>
      </c>
      <c r="J5" s="28">
        <v>1</v>
      </c>
      <c r="K5" s="28">
        <v>1</v>
      </c>
      <c r="L5" s="70" t="str">
        <f t="shared" ref="L5:AA20" si="0">IF(AND(L$3&gt;=$J5,L$3&lt;=($J5+$I5-1)),$K5,"")</f>
        <v/>
      </c>
      <c r="M5" s="70" t="str">
        <f t="shared" si="0"/>
        <v/>
      </c>
      <c r="N5" s="70" t="str">
        <f t="shared" si="0"/>
        <v/>
      </c>
      <c r="O5" s="70" t="str">
        <f t="shared" si="0"/>
        <v/>
      </c>
      <c r="P5" s="70" t="str">
        <f t="shared" si="0"/>
        <v/>
      </c>
      <c r="Q5" s="70" t="str">
        <f t="shared" si="0"/>
        <v/>
      </c>
      <c r="R5" s="70" t="str">
        <f t="shared" si="0"/>
        <v/>
      </c>
      <c r="S5" s="70" t="str">
        <f t="shared" si="0"/>
        <v/>
      </c>
      <c r="T5" s="70" t="str">
        <f t="shared" si="0"/>
        <v/>
      </c>
      <c r="U5" s="70" t="str">
        <f t="shared" si="0"/>
        <v/>
      </c>
      <c r="V5" s="70" t="str">
        <f t="shared" si="0"/>
        <v/>
      </c>
      <c r="W5" s="70" t="str">
        <f t="shared" si="0"/>
        <v/>
      </c>
      <c r="X5" s="70" t="str">
        <f t="shared" si="0"/>
        <v/>
      </c>
      <c r="Y5" s="70" t="str">
        <f t="shared" si="0"/>
        <v/>
      </c>
      <c r="Z5" s="70" t="str">
        <f t="shared" si="0"/>
        <v/>
      </c>
      <c r="AA5" s="70" t="str">
        <f t="shared" si="0"/>
        <v/>
      </c>
      <c r="AB5" s="70" t="str">
        <f t="shared" ref="AB5:AQ8" si="1">IF(AND(AB$3&gt;=$J5,AB$3&lt;=($J5+$I5-1)),$K5,"")</f>
        <v/>
      </c>
      <c r="AC5" s="70" t="str">
        <f t="shared" si="1"/>
        <v/>
      </c>
      <c r="AD5" s="70" t="str">
        <f t="shared" si="1"/>
        <v/>
      </c>
      <c r="AE5" s="70" t="str">
        <f t="shared" si="1"/>
        <v/>
      </c>
      <c r="AF5" s="70" t="str">
        <f t="shared" si="1"/>
        <v/>
      </c>
      <c r="AG5" s="70" t="str">
        <f t="shared" si="1"/>
        <v/>
      </c>
      <c r="AH5" s="70" t="str">
        <f t="shared" si="1"/>
        <v/>
      </c>
      <c r="AI5" s="70" t="str">
        <f t="shared" si="1"/>
        <v/>
      </c>
      <c r="AJ5" s="70" t="str">
        <f t="shared" si="1"/>
        <v/>
      </c>
      <c r="AK5" s="70" t="str">
        <f t="shared" si="1"/>
        <v/>
      </c>
      <c r="AL5" s="70" t="str">
        <f t="shared" si="1"/>
        <v/>
      </c>
      <c r="AM5" s="70" t="str">
        <f t="shared" si="1"/>
        <v/>
      </c>
      <c r="AN5" s="70" t="str">
        <f t="shared" si="1"/>
        <v/>
      </c>
      <c r="AO5" s="70" t="str">
        <f t="shared" si="1"/>
        <v/>
      </c>
      <c r="AP5" s="70" t="str">
        <f t="shared" si="1"/>
        <v/>
      </c>
      <c r="AQ5" s="70" t="str">
        <f t="shared" si="1"/>
        <v/>
      </c>
      <c r="AR5" s="70" t="str">
        <f t="shared" ref="AR5:BG8" si="2">IF(AND(AR$3&gt;=$J5,AR$3&lt;=($J5+$I5-1)),$K5,"")</f>
        <v/>
      </c>
      <c r="AS5" s="70" t="str">
        <f t="shared" si="2"/>
        <v/>
      </c>
      <c r="AT5" s="70" t="str">
        <f t="shared" si="2"/>
        <v/>
      </c>
      <c r="AU5" s="70" t="str">
        <f t="shared" si="2"/>
        <v/>
      </c>
      <c r="AV5" s="70" t="str">
        <f t="shared" si="2"/>
        <v/>
      </c>
      <c r="AW5" s="70" t="str">
        <f t="shared" si="2"/>
        <v/>
      </c>
      <c r="AX5" s="70" t="str">
        <f t="shared" si="2"/>
        <v/>
      </c>
      <c r="AY5" s="70" t="str">
        <f t="shared" si="2"/>
        <v/>
      </c>
      <c r="AZ5" s="70" t="str">
        <f t="shared" si="2"/>
        <v/>
      </c>
      <c r="BA5" s="70" t="str">
        <f t="shared" si="2"/>
        <v/>
      </c>
      <c r="BB5" s="70" t="str">
        <f t="shared" si="2"/>
        <v/>
      </c>
      <c r="BC5" s="70" t="str">
        <f t="shared" si="2"/>
        <v/>
      </c>
      <c r="BD5" s="70" t="str">
        <f t="shared" si="2"/>
        <v/>
      </c>
      <c r="BE5" s="70" t="str">
        <f t="shared" si="2"/>
        <v/>
      </c>
      <c r="BF5" s="70" t="str">
        <f t="shared" si="2"/>
        <v/>
      </c>
      <c r="BG5" s="70" t="str">
        <f t="shared" si="2"/>
        <v/>
      </c>
      <c r="BH5" s="70" t="str">
        <f t="shared" ref="BF5:BK8" si="3">IF(AND(BH$3&gt;=$J5,BH$3&lt;=($J5+$I5-1)),$K5,"")</f>
        <v/>
      </c>
      <c r="BI5" s="70" t="str">
        <f t="shared" si="3"/>
        <v/>
      </c>
      <c r="BJ5" s="70" t="str">
        <f t="shared" si="3"/>
        <v/>
      </c>
      <c r="BK5" s="70" t="str">
        <f t="shared" si="3"/>
        <v/>
      </c>
      <c r="BL5" s="29">
        <f>SUM(L5:BK5)</f>
        <v>0</v>
      </c>
      <c r="BM5" s="29"/>
      <c r="BN5" s="29">
        <f>BL5*B$10</f>
        <v>0</v>
      </c>
      <c r="BO5" s="29"/>
      <c r="BP5" s="30">
        <v>154</v>
      </c>
      <c r="BQ5" s="30"/>
      <c r="BR5" s="31">
        <f>BN5*BP5</f>
        <v>0</v>
      </c>
      <c r="BS5" s="31"/>
      <c r="BT5" s="22"/>
      <c r="BU5" s="23"/>
      <c r="BV5" s="23"/>
      <c r="BW5" s="156"/>
      <c r="BX5" s="156"/>
      <c r="BY5" s="156"/>
      <c r="BZ5" s="156"/>
      <c r="CA5" s="156"/>
      <c r="CB5" s="156"/>
      <c r="CC5" s="156"/>
      <c r="CD5" s="156"/>
    </row>
    <row r="6" spans="1:82" ht="15">
      <c r="E6" s="177"/>
      <c r="F6" s="179"/>
      <c r="G6" s="24" t="s">
        <v>131</v>
      </c>
      <c r="H6" s="24">
        <v>0</v>
      </c>
      <c r="I6" s="28">
        <f>H6*$B$5</f>
        <v>0</v>
      </c>
      <c r="J6" s="24">
        <v>1</v>
      </c>
      <c r="K6" s="24">
        <v>1</v>
      </c>
      <c r="L6" s="70" t="str">
        <f t="shared" si="0"/>
        <v/>
      </c>
      <c r="M6" s="70" t="str">
        <f t="shared" si="0"/>
        <v/>
      </c>
      <c r="N6" s="70" t="str">
        <f t="shared" si="0"/>
        <v/>
      </c>
      <c r="O6" s="70" t="str">
        <f t="shared" si="0"/>
        <v/>
      </c>
      <c r="P6" s="70" t="str">
        <f t="shared" si="0"/>
        <v/>
      </c>
      <c r="Q6" s="70" t="str">
        <f t="shared" si="0"/>
        <v/>
      </c>
      <c r="R6" s="70" t="str">
        <f t="shared" si="0"/>
        <v/>
      </c>
      <c r="S6" s="70" t="str">
        <f t="shared" si="0"/>
        <v/>
      </c>
      <c r="T6" s="70" t="str">
        <f t="shared" si="0"/>
        <v/>
      </c>
      <c r="U6" s="70" t="str">
        <f t="shared" si="0"/>
        <v/>
      </c>
      <c r="V6" s="70" t="str">
        <f t="shared" si="0"/>
        <v/>
      </c>
      <c r="W6" s="70" t="str">
        <f t="shared" si="0"/>
        <v/>
      </c>
      <c r="X6" s="70" t="str">
        <f t="shared" si="0"/>
        <v/>
      </c>
      <c r="Y6" s="70" t="str">
        <f t="shared" si="0"/>
        <v/>
      </c>
      <c r="Z6" s="70" t="str">
        <f t="shared" si="0"/>
        <v/>
      </c>
      <c r="AA6" s="70" t="str">
        <f t="shared" si="0"/>
        <v/>
      </c>
      <c r="AB6" s="70" t="str">
        <f t="shared" si="1"/>
        <v/>
      </c>
      <c r="AC6" s="70" t="str">
        <f t="shared" si="1"/>
        <v/>
      </c>
      <c r="AD6" s="70" t="str">
        <f t="shared" si="1"/>
        <v/>
      </c>
      <c r="AE6" s="70" t="str">
        <f t="shared" si="1"/>
        <v/>
      </c>
      <c r="AF6" s="70" t="str">
        <f t="shared" si="1"/>
        <v/>
      </c>
      <c r="AG6" s="70" t="str">
        <f t="shared" si="1"/>
        <v/>
      </c>
      <c r="AH6" s="70" t="str">
        <f t="shared" si="1"/>
        <v/>
      </c>
      <c r="AI6" s="70" t="str">
        <f t="shared" si="1"/>
        <v/>
      </c>
      <c r="AJ6" s="70" t="str">
        <f t="shared" si="1"/>
        <v/>
      </c>
      <c r="AK6" s="70" t="str">
        <f t="shared" si="1"/>
        <v/>
      </c>
      <c r="AL6" s="70" t="str">
        <f t="shared" si="1"/>
        <v/>
      </c>
      <c r="AM6" s="70" t="str">
        <f t="shared" si="1"/>
        <v/>
      </c>
      <c r="AN6" s="70" t="str">
        <f t="shared" si="1"/>
        <v/>
      </c>
      <c r="AO6" s="70" t="str">
        <f t="shared" si="1"/>
        <v/>
      </c>
      <c r="AP6" s="70" t="str">
        <f t="shared" si="1"/>
        <v/>
      </c>
      <c r="AQ6" s="70" t="str">
        <f t="shared" si="1"/>
        <v/>
      </c>
      <c r="AR6" s="70" t="str">
        <f t="shared" si="2"/>
        <v/>
      </c>
      <c r="AS6" s="70" t="str">
        <f t="shared" si="2"/>
        <v/>
      </c>
      <c r="AT6" s="70" t="str">
        <f t="shared" si="2"/>
        <v/>
      </c>
      <c r="AU6" s="70" t="str">
        <f t="shared" si="2"/>
        <v/>
      </c>
      <c r="AV6" s="70" t="str">
        <f t="shared" si="2"/>
        <v/>
      </c>
      <c r="AW6" s="70" t="str">
        <f t="shared" si="2"/>
        <v/>
      </c>
      <c r="AX6" s="70" t="str">
        <f t="shared" si="2"/>
        <v/>
      </c>
      <c r="AY6" s="70" t="str">
        <f t="shared" si="2"/>
        <v/>
      </c>
      <c r="AZ6" s="70" t="str">
        <f t="shared" si="2"/>
        <v/>
      </c>
      <c r="BA6" s="70" t="str">
        <f t="shared" si="2"/>
        <v/>
      </c>
      <c r="BB6" s="70" t="str">
        <f t="shared" si="2"/>
        <v/>
      </c>
      <c r="BC6" s="70" t="str">
        <f t="shared" si="2"/>
        <v/>
      </c>
      <c r="BD6" s="70" t="str">
        <f t="shared" si="2"/>
        <v/>
      </c>
      <c r="BE6" s="70" t="str">
        <f t="shared" si="2"/>
        <v/>
      </c>
      <c r="BF6" s="70" t="str">
        <f t="shared" si="2"/>
        <v/>
      </c>
      <c r="BG6" s="70" t="str">
        <f t="shared" si="2"/>
        <v/>
      </c>
      <c r="BH6" s="70" t="str">
        <f t="shared" si="3"/>
        <v/>
      </c>
      <c r="BI6" s="70" t="str">
        <f t="shared" si="3"/>
        <v/>
      </c>
      <c r="BJ6" s="70" t="str">
        <f t="shared" si="3"/>
        <v/>
      </c>
      <c r="BK6" s="70" t="str">
        <f t="shared" si="3"/>
        <v/>
      </c>
      <c r="BL6" s="32"/>
      <c r="BM6" s="32">
        <f>SUM(L6:BK6)</f>
        <v>0</v>
      </c>
      <c r="BN6" s="33"/>
      <c r="BO6" s="33">
        <f>BM6*B$10</f>
        <v>0</v>
      </c>
      <c r="BP6" s="34"/>
      <c r="BQ6" s="34">
        <v>50</v>
      </c>
      <c r="BR6" s="35"/>
      <c r="BS6" s="50">
        <f>BO6*BQ6</f>
        <v>0</v>
      </c>
      <c r="BT6" s="22"/>
      <c r="BU6" s="23"/>
      <c r="BV6" s="23"/>
      <c r="BW6" s="156"/>
      <c r="BX6" s="156"/>
      <c r="BY6" s="156"/>
      <c r="BZ6" s="156"/>
      <c r="CA6" s="156"/>
      <c r="CB6" s="156"/>
      <c r="CC6" s="156"/>
      <c r="CD6" s="156"/>
    </row>
    <row r="7" spans="1:82" ht="15" customHeight="1">
      <c r="A7" s="62" t="s">
        <v>62</v>
      </c>
      <c r="B7" s="62" t="s">
        <v>142</v>
      </c>
      <c r="C7" s="62" t="s">
        <v>143</v>
      </c>
      <c r="E7" s="176" t="s">
        <v>144</v>
      </c>
      <c r="F7" s="178" t="s">
        <v>231</v>
      </c>
      <c r="G7" s="28" t="s">
        <v>130</v>
      </c>
      <c r="H7" s="24">
        <v>1</v>
      </c>
      <c r="I7" s="28">
        <f>H7*$B$5</f>
        <v>2</v>
      </c>
      <c r="J7" s="28">
        <v>1</v>
      </c>
      <c r="K7" s="28">
        <v>1</v>
      </c>
      <c r="L7" s="70">
        <f t="shared" si="0"/>
        <v>1</v>
      </c>
      <c r="M7" s="70">
        <f t="shared" si="0"/>
        <v>1</v>
      </c>
      <c r="N7" s="70" t="str">
        <f t="shared" si="0"/>
        <v/>
      </c>
      <c r="O7" s="70" t="str">
        <f t="shared" si="0"/>
        <v/>
      </c>
      <c r="P7" s="70" t="str">
        <f t="shared" si="0"/>
        <v/>
      </c>
      <c r="Q7" s="70" t="str">
        <f t="shared" si="0"/>
        <v/>
      </c>
      <c r="R7" s="70" t="str">
        <f t="shared" si="0"/>
        <v/>
      </c>
      <c r="S7" s="70" t="str">
        <f t="shared" si="0"/>
        <v/>
      </c>
      <c r="T7" s="70" t="str">
        <f t="shared" si="0"/>
        <v/>
      </c>
      <c r="U7" s="70" t="str">
        <f t="shared" si="0"/>
        <v/>
      </c>
      <c r="V7" s="70" t="str">
        <f t="shared" si="0"/>
        <v/>
      </c>
      <c r="W7" s="70" t="str">
        <f t="shared" si="0"/>
        <v/>
      </c>
      <c r="X7" s="70" t="str">
        <f t="shared" si="0"/>
        <v/>
      </c>
      <c r="Y7" s="70" t="str">
        <f t="shared" si="0"/>
        <v/>
      </c>
      <c r="Z7" s="70" t="str">
        <f t="shared" si="0"/>
        <v/>
      </c>
      <c r="AA7" s="70" t="str">
        <f t="shared" si="0"/>
        <v/>
      </c>
      <c r="AB7" s="70" t="str">
        <f t="shared" si="1"/>
        <v/>
      </c>
      <c r="AC7" s="70" t="str">
        <f t="shared" si="1"/>
        <v/>
      </c>
      <c r="AD7" s="70" t="str">
        <f t="shared" si="1"/>
        <v/>
      </c>
      <c r="AE7" s="70" t="str">
        <f t="shared" si="1"/>
        <v/>
      </c>
      <c r="AF7" s="70" t="str">
        <f t="shared" si="1"/>
        <v/>
      </c>
      <c r="AG7" s="70" t="str">
        <f t="shared" si="1"/>
        <v/>
      </c>
      <c r="AH7" s="70" t="str">
        <f t="shared" si="1"/>
        <v/>
      </c>
      <c r="AI7" s="70" t="str">
        <f t="shared" si="1"/>
        <v/>
      </c>
      <c r="AJ7" s="70" t="str">
        <f t="shared" si="1"/>
        <v/>
      </c>
      <c r="AK7" s="70" t="str">
        <f t="shared" si="1"/>
        <v/>
      </c>
      <c r="AL7" s="70" t="str">
        <f t="shared" si="1"/>
        <v/>
      </c>
      <c r="AM7" s="70" t="str">
        <f t="shared" si="1"/>
        <v/>
      </c>
      <c r="AN7" s="70" t="str">
        <f t="shared" si="1"/>
        <v/>
      </c>
      <c r="AO7" s="70" t="str">
        <f t="shared" si="1"/>
        <v/>
      </c>
      <c r="AP7" s="70" t="str">
        <f t="shared" si="1"/>
        <v/>
      </c>
      <c r="AQ7" s="70" t="str">
        <f t="shared" si="1"/>
        <v/>
      </c>
      <c r="AR7" s="70" t="str">
        <f t="shared" si="2"/>
        <v/>
      </c>
      <c r="AS7" s="70" t="str">
        <f t="shared" si="2"/>
        <v/>
      </c>
      <c r="AT7" s="70" t="str">
        <f t="shared" si="2"/>
        <v/>
      </c>
      <c r="AU7" s="70" t="str">
        <f t="shared" si="2"/>
        <v/>
      </c>
      <c r="AV7" s="70" t="str">
        <f t="shared" si="2"/>
        <v/>
      </c>
      <c r="AW7" s="70" t="str">
        <f t="shared" si="2"/>
        <v/>
      </c>
      <c r="AX7" s="70" t="str">
        <f t="shared" si="2"/>
        <v/>
      </c>
      <c r="AY7" s="70" t="str">
        <f t="shared" si="2"/>
        <v/>
      </c>
      <c r="AZ7" s="70" t="str">
        <f t="shared" si="2"/>
        <v/>
      </c>
      <c r="BA7" s="70" t="str">
        <f t="shared" si="2"/>
        <v/>
      </c>
      <c r="BB7" s="70" t="str">
        <f t="shared" si="2"/>
        <v/>
      </c>
      <c r="BC7" s="70" t="str">
        <f t="shared" si="2"/>
        <v/>
      </c>
      <c r="BD7" s="70" t="str">
        <f t="shared" si="2"/>
        <v/>
      </c>
      <c r="BE7" s="70" t="str">
        <f t="shared" si="2"/>
        <v/>
      </c>
      <c r="BF7" s="70" t="str">
        <f t="shared" si="2"/>
        <v/>
      </c>
      <c r="BG7" s="70" t="str">
        <f t="shared" si="2"/>
        <v/>
      </c>
      <c r="BH7" s="70" t="str">
        <f t="shared" si="3"/>
        <v/>
      </c>
      <c r="BI7" s="70" t="str">
        <f t="shared" si="3"/>
        <v/>
      </c>
      <c r="BJ7" s="70" t="str">
        <f t="shared" si="3"/>
        <v/>
      </c>
      <c r="BK7" s="70" t="str">
        <f t="shared" si="3"/>
        <v/>
      </c>
      <c r="BL7" s="29">
        <f>SUM(L7:BK7)</f>
        <v>2</v>
      </c>
      <c r="BM7" s="29"/>
      <c r="BN7" s="29">
        <f>BL7*B$10</f>
        <v>80</v>
      </c>
      <c r="BO7" s="29"/>
      <c r="BP7" s="30">
        <v>154</v>
      </c>
      <c r="BQ7" s="30"/>
      <c r="BR7" s="31">
        <f>BN7*BP7</f>
        <v>12320</v>
      </c>
      <c r="BS7" s="31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</row>
    <row r="8" spans="1:82" ht="15" customHeight="1">
      <c r="A8" s="63" t="s">
        <v>382</v>
      </c>
      <c r="B8" s="59" t="str">
        <f>CalculatorInput!F16</f>
        <v>Yes</v>
      </c>
      <c r="C8" s="59">
        <f>IF(B8="Yes", 1,0)</f>
        <v>1</v>
      </c>
      <c r="E8" s="177"/>
      <c r="F8" s="179"/>
      <c r="G8" s="24" t="s">
        <v>131</v>
      </c>
      <c r="H8" s="24">
        <v>0</v>
      </c>
      <c r="I8" s="28">
        <f>H8*$B$5</f>
        <v>0</v>
      </c>
      <c r="J8" s="24">
        <v>1</v>
      </c>
      <c r="K8" s="24">
        <v>1</v>
      </c>
      <c r="L8" s="70" t="str">
        <f t="shared" si="0"/>
        <v/>
      </c>
      <c r="M8" s="70" t="str">
        <f t="shared" si="0"/>
        <v/>
      </c>
      <c r="N8" s="70" t="str">
        <f t="shared" si="0"/>
        <v/>
      </c>
      <c r="O8" s="70" t="str">
        <f t="shared" si="0"/>
        <v/>
      </c>
      <c r="P8" s="70" t="str">
        <f t="shared" si="0"/>
        <v/>
      </c>
      <c r="Q8" s="70" t="str">
        <f t="shared" si="0"/>
        <v/>
      </c>
      <c r="R8" s="70" t="str">
        <f t="shared" si="0"/>
        <v/>
      </c>
      <c r="S8" s="70" t="str">
        <f t="shared" si="0"/>
        <v/>
      </c>
      <c r="T8" s="70" t="str">
        <f t="shared" si="0"/>
        <v/>
      </c>
      <c r="U8" s="70" t="str">
        <f t="shared" si="0"/>
        <v/>
      </c>
      <c r="V8" s="70" t="str">
        <f t="shared" si="0"/>
        <v/>
      </c>
      <c r="W8" s="70" t="str">
        <f t="shared" si="0"/>
        <v/>
      </c>
      <c r="X8" s="70" t="str">
        <f t="shared" si="0"/>
        <v/>
      </c>
      <c r="Y8" s="70" t="str">
        <f t="shared" si="0"/>
        <v/>
      </c>
      <c r="Z8" s="70" t="str">
        <f t="shared" si="0"/>
        <v/>
      </c>
      <c r="AA8" s="70" t="str">
        <f t="shared" si="0"/>
        <v/>
      </c>
      <c r="AB8" s="70" t="str">
        <f t="shared" si="1"/>
        <v/>
      </c>
      <c r="AC8" s="70" t="str">
        <f t="shared" si="1"/>
        <v/>
      </c>
      <c r="AD8" s="70" t="str">
        <f t="shared" si="1"/>
        <v/>
      </c>
      <c r="AE8" s="70" t="str">
        <f t="shared" si="1"/>
        <v/>
      </c>
      <c r="AF8" s="70" t="str">
        <f t="shared" si="1"/>
        <v/>
      </c>
      <c r="AG8" s="70" t="str">
        <f t="shared" si="1"/>
        <v/>
      </c>
      <c r="AH8" s="70" t="str">
        <f t="shared" si="1"/>
        <v/>
      </c>
      <c r="AI8" s="70" t="str">
        <f t="shared" si="1"/>
        <v/>
      </c>
      <c r="AJ8" s="70" t="str">
        <f t="shared" si="1"/>
        <v/>
      </c>
      <c r="AK8" s="70" t="str">
        <f t="shared" si="1"/>
        <v/>
      </c>
      <c r="AL8" s="70" t="str">
        <f t="shared" si="1"/>
        <v/>
      </c>
      <c r="AM8" s="70" t="str">
        <f t="shared" si="1"/>
        <v/>
      </c>
      <c r="AN8" s="70" t="str">
        <f t="shared" si="1"/>
        <v/>
      </c>
      <c r="AO8" s="70" t="str">
        <f t="shared" si="1"/>
        <v/>
      </c>
      <c r="AP8" s="70" t="str">
        <f t="shared" si="1"/>
        <v/>
      </c>
      <c r="AQ8" s="70" t="str">
        <f t="shared" si="1"/>
        <v/>
      </c>
      <c r="AR8" s="70" t="str">
        <f t="shared" si="2"/>
        <v/>
      </c>
      <c r="AS8" s="70" t="str">
        <f t="shared" si="2"/>
        <v/>
      </c>
      <c r="AT8" s="70" t="str">
        <f t="shared" si="2"/>
        <v/>
      </c>
      <c r="AU8" s="70" t="str">
        <f t="shared" si="2"/>
        <v/>
      </c>
      <c r="AV8" s="70" t="str">
        <f t="shared" si="2"/>
        <v/>
      </c>
      <c r="AW8" s="70" t="str">
        <f t="shared" si="2"/>
        <v/>
      </c>
      <c r="AX8" s="70" t="str">
        <f t="shared" si="2"/>
        <v/>
      </c>
      <c r="AY8" s="70" t="str">
        <f t="shared" si="2"/>
        <v/>
      </c>
      <c r="AZ8" s="70" t="str">
        <f t="shared" si="2"/>
        <v/>
      </c>
      <c r="BA8" s="70" t="str">
        <f t="shared" si="2"/>
        <v/>
      </c>
      <c r="BB8" s="70" t="str">
        <f t="shared" si="2"/>
        <v/>
      </c>
      <c r="BC8" s="70" t="str">
        <f t="shared" si="2"/>
        <v/>
      </c>
      <c r="BD8" s="70" t="str">
        <f t="shared" si="2"/>
        <v/>
      </c>
      <c r="BE8" s="70" t="str">
        <f t="shared" si="2"/>
        <v/>
      </c>
      <c r="BF8" s="70" t="str">
        <f t="shared" si="3"/>
        <v/>
      </c>
      <c r="BG8" s="70" t="str">
        <f t="shared" si="3"/>
        <v/>
      </c>
      <c r="BH8" s="70" t="str">
        <f t="shared" si="3"/>
        <v/>
      </c>
      <c r="BI8" s="70" t="str">
        <f t="shared" si="3"/>
        <v/>
      </c>
      <c r="BJ8" s="70" t="str">
        <f t="shared" si="3"/>
        <v/>
      </c>
      <c r="BK8" s="70" t="str">
        <f t="shared" si="3"/>
        <v/>
      </c>
      <c r="BL8" s="32"/>
      <c r="BM8" s="32">
        <f>SUM(L8:BK8)</f>
        <v>0</v>
      </c>
      <c r="BN8" s="33"/>
      <c r="BO8" s="33">
        <f>BM8*B$10</f>
        <v>0</v>
      </c>
      <c r="BP8" s="34"/>
      <c r="BQ8" s="34">
        <v>50</v>
      </c>
      <c r="BR8" s="35"/>
      <c r="BS8" s="50">
        <f>BO8*BQ8</f>
        <v>0</v>
      </c>
    </row>
    <row r="9" spans="1:82" ht="15">
      <c r="A9" s="63" t="s">
        <v>35</v>
      </c>
      <c r="B9" s="60" t="str">
        <f>CalculatorInput!F17</f>
        <v>Simple</v>
      </c>
      <c r="C9" s="59">
        <f>IF(B9="Simple",1,IF(B9="Medium",1.5,IF(B9="Complex",2,2.5)))</f>
        <v>1</v>
      </c>
      <c r="E9" s="47" t="s">
        <v>234</v>
      </c>
      <c r="F9" s="49"/>
      <c r="G9" s="49"/>
      <c r="H9" s="49"/>
      <c r="I9" s="49"/>
      <c r="J9" s="49"/>
      <c r="K9" s="49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38"/>
      <c r="BM9" s="38"/>
      <c r="BN9" s="38"/>
      <c r="BO9" s="38"/>
      <c r="BP9" s="39"/>
      <c r="BQ9" s="39"/>
      <c r="BR9" s="38"/>
      <c r="BS9" s="38"/>
    </row>
    <row r="10" spans="1:82" ht="15" customHeight="1">
      <c r="A10" s="64" t="s">
        <v>147</v>
      </c>
      <c r="B10" s="46">
        <v>40</v>
      </c>
      <c r="C10" s="61">
        <f>B10</f>
        <v>40</v>
      </c>
      <c r="E10" s="176" t="s">
        <v>235</v>
      </c>
      <c r="F10" s="178" t="s">
        <v>236</v>
      </c>
      <c r="G10" s="28" t="s">
        <v>130</v>
      </c>
      <c r="H10" s="24">
        <v>0</v>
      </c>
      <c r="I10" s="28">
        <f t="shared" ref="I10:I33" si="4">H10*$B$5</f>
        <v>0</v>
      </c>
      <c r="J10" s="24">
        <v>1</v>
      </c>
      <c r="K10" s="24">
        <v>1</v>
      </c>
      <c r="L10" s="70" t="str">
        <f t="shared" si="0"/>
        <v/>
      </c>
      <c r="M10" s="70" t="str">
        <f t="shared" si="0"/>
        <v/>
      </c>
      <c r="N10" s="70" t="str">
        <f t="shared" si="0"/>
        <v/>
      </c>
      <c r="O10" s="70" t="str">
        <f t="shared" si="0"/>
        <v/>
      </c>
      <c r="P10" s="70" t="str">
        <f t="shared" si="0"/>
        <v/>
      </c>
      <c r="Q10" s="70" t="str">
        <f t="shared" si="0"/>
        <v/>
      </c>
      <c r="R10" s="70" t="str">
        <f t="shared" si="0"/>
        <v/>
      </c>
      <c r="S10" s="70" t="str">
        <f t="shared" si="0"/>
        <v/>
      </c>
      <c r="T10" s="70" t="str">
        <f t="shared" si="0"/>
        <v/>
      </c>
      <c r="U10" s="70" t="str">
        <f t="shared" si="0"/>
        <v/>
      </c>
      <c r="V10" s="70" t="str">
        <f t="shared" si="0"/>
        <v/>
      </c>
      <c r="W10" s="70" t="str">
        <f t="shared" si="0"/>
        <v/>
      </c>
      <c r="X10" s="70" t="str">
        <f t="shared" si="0"/>
        <v/>
      </c>
      <c r="Y10" s="70" t="str">
        <f t="shared" si="0"/>
        <v/>
      </c>
      <c r="Z10" s="70" t="str">
        <f t="shared" si="0"/>
        <v/>
      </c>
      <c r="AA10" s="70" t="str">
        <f t="shared" si="0"/>
        <v/>
      </c>
      <c r="AB10" s="70" t="str">
        <f t="shared" ref="AB10:AQ25" si="5">IF(AND(AB$3&gt;=$J10,AB$3&lt;=($J10+$I10-1)),$K10,"")</f>
        <v/>
      </c>
      <c r="AC10" s="70" t="str">
        <f t="shared" si="5"/>
        <v/>
      </c>
      <c r="AD10" s="70" t="str">
        <f t="shared" si="5"/>
        <v/>
      </c>
      <c r="AE10" s="70" t="str">
        <f t="shared" si="5"/>
        <v/>
      </c>
      <c r="AF10" s="70" t="str">
        <f t="shared" si="5"/>
        <v/>
      </c>
      <c r="AG10" s="70" t="str">
        <f t="shared" si="5"/>
        <v/>
      </c>
      <c r="AH10" s="70" t="str">
        <f t="shared" si="5"/>
        <v/>
      </c>
      <c r="AI10" s="70" t="str">
        <f t="shared" si="5"/>
        <v/>
      </c>
      <c r="AJ10" s="70" t="str">
        <f t="shared" si="5"/>
        <v/>
      </c>
      <c r="AK10" s="70" t="str">
        <f t="shared" si="5"/>
        <v/>
      </c>
      <c r="AL10" s="70" t="str">
        <f t="shared" si="5"/>
        <v/>
      </c>
      <c r="AM10" s="70" t="str">
        <f t="shared" si="5"/>
        <v/>
      </c>
      <c r="AN10" s="70" t="str">
        <f t="shared" si="5"/>
        <v/>
      </c>
      <c r="AO10" s="70" t="str">
        <f t="shared" si="5"/>
        <v/>
      </c>
      <c r="AP10" s="70" t="str">
        <f t="shared" si="5"/>
        <v/>
      </c>
      <c r="AQ10" s="70" t="str">
        <f t="shared" si="5"/>
        <v/>
      </c>
      <c r="AR10" s="70" t="str">
        <f t="shared" ref="AR10:BG33" si="6">IF(AND(AR$3&gt;=$J10,AR$3&lt;=($J10+$I10-1)),$K10,"")</f>
        <v/>
      </c>
      <c r="AS10" s="70" t="str">
        <f t="shared" si="6"/>
        <v/>
      </c>
      <c r="AT10" s="70" t="str">
        <f t="shared" si="6"/>
        <v/>
      </c>
      <c r="AU10" s="70" t="str">
        <f t="shared" si="6"/>
        <v/>
      </c>
      <c r="AV10" s="70" t="str">
        <f t="shared" si="6"/>
        <v/>
      </c>
      <c r="AW10" s="70" t="str">
        <f t="shared" si="6"/>
        <v/>
      </c>
      <c r="AX10" s="70" t="str">
        <f t="shared" si="6"/>
        <v/>
      </c>
      <c r="AY10" s="70" t="str">
        <f t="shared" si="6"/>
        <v/>
      </c>
      <c r="AZ10" s="70" t="str">
        <f t="shared" si="6"/>
        <v/>
      </c>
      <c r="BA10" s="70" t="str">
        <f t="shared" si="6"/>
        <v/>
      </c>
      <c r="BB10" s="70" t="str">
        <f t="shared" si="6"/>
        <v/>
      </c>
      <c r="BC10" s="70" t="str">
        <f t="shared" si="6"/>
        <v/>
      </c>
      <c r="BD10" s="70" t="str">
        <f t="shared" si="6"/>
        <v/>
      </c>
      <c r="BE10" s="70" t="str">
        <f t="shared" si="6"/>
        <v/>
      </c>
      <c r="BF10" s="70" t="str">
        <f t="shared" si="6"/>
        <v/>
      </c>
      <c r="BG10" s="70" t="str">
        <f t="shared" si="6"/>
        <v/>
      </c>
      <c r="BH10" s="70" t="str">
        <f t="shared" ref="BH10:BK33" si="7">IF(AND(BH$3&gt;=$J10,BH$3&lt;=($J10+$I10-1)),$K10,"")</f>
        <v/>
      </c>
      <c r="BI10" s="70" t="str">
        <f t="shared" si="7"/>
        <v/>
      </c>
      <c r="BJ10" s="70" t="str">
        <f t="shared" si="7"/>
        <v/>
      </c>
      <c r="BK10" s="70" t="str">
        <f t="shared" si="7"/>
        <v/>
      </c>
      <c r="BL10" s="29">
        <f>SUM(L10:BK10)</f>
        <v>0</v>
      </c>
      <c r="BM10" s="29"/>
      <c r="BN10" s="29">
        <f>BL10*B$10</f>
        <v>0</v>
      </c>
      <c r="BO10" s="29"/>
      <c r="BP10" s="30">
        <v>70.259807295251207</v>
      </c>
      <c r="BQ10" s="30"/>
      <c r="BR10" s="31">
        <f>BN10*BP10</f>
        <v>0</v>
      </c>
      <c r="BS10" s="31"/>
    </row>
    <row r="11" spans="1:82" ht="15">
      <c r="A11" s="63" t="s">
        <v>237</v>
      </c>
      <c r="B11" s="61">
        <f>CalculatorInput!I4</f>
        <v>28</v>
      </c>
      <c r="C11" s="59">
        <f>IF(B11&gt;0,1,0)</f>
        <v>1</v>
      </c>
      <c r="E11" s="177"/>
      <c r="F11" s="179"/>
      <c r="G11" s="24" t="s">
        <v>131</v>
      </c>
      <c r="H11" s="77">
        <f>C11</f>
        <v>1</v>
      </c>
      <c r="I11" s="28">
        <f t="shared" si="4"/>
        <v>2</v>
      </c>
      <c r="J11" s="24">
        <v>1</v>
      </c>
      <c r="K11" s="24">
        <v>1</v>
      </c>
      <c r="L11" s="70">
        <f t="shared" si="0"/>
        <v>1</v>
      </c>
      <c r="M11" s="70">
        <f t="shared" si="0"/>
        <v>1</v>
      </c>
      <c r="N11" s="70" t="str">
        <f t="shared" si="0"/>
        <v/>
      </c>
      <c r="O11" s="70" t="str">
        <f t="shared" si="0"/>
        <v/>
      </c>
      <c r="P11" s="70" t="str">
        <f t="shared" si="0"/>
        <v/>
      </c>
      <c r="Q11" s="70" t="str">
        <f t="shared" si="0"/>
        <v/>
      </c>
      <c r="R11" s="70" t="str">
        <f t="shared" si="0"/>
        <v/>
      </c>
      <c r="S11" s="70" t="str">
        <f t="shared" si="0"/>
        <v/>
      </c>
      <c r="T11" s="70" t="str">
        <f t="shared" si="0"/>
        <v/>
      </c>
      <c r="U11" s="70" t="str">
        <f t="shared" si="0"/>
        <v/>
      </c>
      <c r="V11" s="70" t="str">
        <f t="shared" si="0"/>
        <v/>
      </c>
      <c r="W11" s="70" t="str">
        <f t="shared" si="0"/>
        <v/>
      </c>
      <c r="X11" s="70" t="str">
        <f t="shared" si="0"/>
        <v/>
      </c>
      <c r="Y11" s="70" t="str">
        <f t="shared" si="0"/>
        <v/>
      </c>
      <c r="Z11" s="70" t="str">
        <f t="shared" si="0"/>
        <v/>
      </c>
      <c r="AA11" s="70" t="str">
        <f t="shared" si="0"/>
        <v/>
      </c>
      <c r="AB11" s="70" t="str">
        <f t="shared" si="5"/>
        <v/>
      </c>
      <c r="AC11" s="70" t="str">
        <f t="shared" si="5"/>
        <v/>
      </c>
      <c r="AD11" s="70" t="str">
        <f t="shared" si="5"/>
        <v/>
      </c>
      <c r="AE11" s="70" t="str">
        <f t="shared" si="5"/>
        <v/>
      </c>
      <c r="AF11" s="70" t="str">
        <f t="shared" si="5"/>
        <v/>
      </c>
      <c r="AG11" s="70" t="str">
        <f t="shared" si="5"/>
        <v/>
      </c>
      <c r="AH11" s="70" t="str">
        <f t="shared" si="5"/>
        <v/>
      </c>
      <c r="AI11" s="70" t="str">
        <f t="shared" si="5"/>
        <v/>
      </c>
      <c r="AJ11" s="70" t="str">
        <f t="shared" si="5"/>
        <v/>
      </c>
      <c r="AK11" s="70" t="str">
        <f t="shared" si="5"/>
        <v/>
      </c>
      <c r="AL11" s="70" t="str">
        <f t="shared" si="5"/>
        <v/>
      </c>
      <c r="AM11" s="70" t="str">
        <f t="shared" si="5"/>
        <v/>
      </c>
      <c r="AN11" s="70" t="str">
        <f t="shared" si="5"/>
        <v/>
      </c>
      <c r="AO11" s="70" t="str">
        <f t="shared" si="5"/>
        <v/>
      </c>
      <c r="AP11" s="70" t="str">
        <f t="shared" si="5"/>
        <v/>
      </c>
      <c r="AQ11" s="70" t="str">
        <f t="shared" si="5"/>
        <v/>
      </c>
      <c r="AR11" s="70" t="str">
        <f t="shared" si="6"/>
        <v/>
      </c>
      <c r="AS11" s="70" t="str">
        <f t="shared" si="6"/>
        <v/>
      </c>
      <c r="AT11" s="70" t="str">
        <f t="shared" si="6"/>
        <v/>
      </c>
      <c r="AU11" s="70" t="str">
        <f t="shared" si="6"/>
        <v/>
      </c>
      <c r="AV11" s="70" t="str">
        <f t="shared" si="6"/>
        <v/>
      </c>
      <c r="AW11" s="70" t="str">
        <f t="shared" si="6"/>
        <v/>
      </c>
      <c r="AX11" s="70" t="str">
        <f t="shared" si="6"/>
        <v/>
      </c>
      <c r="AY11" s="70" t="str">
        <f t="shared" si="6"/>
        <v/>
      </c>
      <c r="AZ11" s="70" t="str">
        <f t="shared" si="6"/>
        <v/>
      </c>
      <c r="BA11" s="70" t="str">
        <f t="shared" si="6"/>
        <v/>
      </c>
      <c r="BB11" s="70" t="str">
        <f t="shared" si="6"/>
        <v/>
      </c>
      <c r="BC11" s="70" t="str">
        <f t="shared" si="6"/>
        <v/>
      </c>
      <c r="BD11" s="70" t="str">
        <f t="shared" si="6"/>
        <v/>
      </c>
      <c r="BE11" s="70" t="str">
        <f t="shared" si="6"/>
        <v/>
      </c>
      <c r="BF11" s="70" t="str">
        <f t="shared" si="6"/>
        <v/>
      </c>
      <c r="BG11" s="70" t="str">
        <f t="shared" si="6"/>
        <v/>
      </c>
      <c r="BH11" s="70" t="str">
        <f t="shared" si="7"/>
        <v/>
      </c>
      <c r="BI11" s="70" t="str">
        <f t="shared" si="7"/>
        <v/>
      </c>
      <c r="BJ11" s="70" t="str">
        <f t="shared" si="7"/>
        <v/>
      </c>
      <c r="BK11" s="70" t="str">
        <f t="shared" si="7"/>
        <v/>
      </c>
      <c r="BL11" s="32"/>
      <c r="BM11" s="32">
        <f>SUM(L11:BK11)</f>
        <v>2</v>
      </c>
      <c r="BN11" s="32"/>
      <c r="BO11" s="33">
        <f>BM11*B$10</f>
        <v>80</v>
      </c>
      <c r="BP11" s="34"/>
      <c r="BQ11" s="34">
        <v>23</v>
      </c>
      <c r="BR11" s="35"/>
      <c r="BS11" s="50">
        <f>BO11*BQ11</f>
        <v>1840</v>
      </c>
    </row>
    <row r="12" spans="1:82" ht="15" customHeight="1">
      <c r="A12" s="63" t="s">
        <v>238</v>
      </c>
      <c r="B12" s="61">
        <f>CalculatorInput!I8</f>
        <v>17</v>
      </c>
      <c r="C12" s="59">
        <f>IF(B12&gt;0,1,0)</f>
        <v>1</v>
      </c>
      <c r="E12" s="176" t="s">
        <v>362</v>
      </c>
      <c r="F12" s="178" t="s">
        <v>236</v>
      </c>
      <c r="G12" s="28" t="s">
        <v>130</v>
      </c>
      <c r="H12" s="24">
        <v>0</v>
      </c>
      <c r="I12" s="28">
        <f t="shared" si="4"/>
        <v>0</v>
      </c>
      <c r="J12" s="24">
        <v>1</v>
      </c>
      <c r="K12" s="24">
        <v>1</v>
      </c>
      <c r="L12" s="70" t="str">
        <f t="shared" si="0"/>
        <v/>
      </c>
      <c r="M12" s="70" t="str">
        <f t="shared" si="0"/>
        <v/>
      </c>
      <c r="N12" s="70" t="str">
        <f t="shared" si="0"/>
        <v/>
      </c>
      <c r="O12" s="70" t="str">
        <f t="shared" si="0"/>
        <v/>
      </c>
      <c r="P12" s="70" t="str">
        <f t="shared" si="0"/>
        <v/>
      </c>
      <c r="Q12" s="70" t="str">
        <f t="shared" si="0"/>
        <v/>
      </c>
      <c r="R12" s="70" t="str">
        <f t="shared" si="0"/>
        <v/>
      </c>
      <c r="S12" s="70" t="str">
        <f t="shared" si="0"/>
        <v/>
      </c>
      <c r="T12" s="70" t="str">
        <f t="shared" si="0"/>
        <v/>
      </c>
      <c r="U12" s="70" t="str">
        <f t="shared" si="0"/>
        <v/>
      </c>
      <c r="V12" s="70" t="str">
        <f t="shared" si="0"/>
        <v/>
      </c>
      <c r="W12" s="70" t="str">
        <f t="shared" si="0"/>
        <v/>
      </c>
      <c r="X12" s="70" t="str">
        <f t="shared" si="0"/>
        <v/>
      </c>
      <c r="Y12" s="70" t="str">
        <f t="shared" si="0"/>
        <v/>
      </c>
      <c r="Z12" s="70" t="str">
        <f t="shared" si="0"/>
        <v/>
      </c>
      <c r="AA12" s="70" t="str">
        <f t="shared" si="0"/>
        <v/>
      </c>
      <c r="AB12" s="70" t="str">
        <f t="shared" si="5"/>
        <v/>
      </c>
      <c r="AC12" s="70" t="str">
        <f t="shared" si="5"/>
        <v/>
      </c>
      <c r="AD12" s="70" t="str">
        <f t="shared" si="5"/>
        <v/>
      </c>
      <c r="AE12" s="70" t="str">
        <f t="shared" si="5"/>
        <v/>
      </c>
      <c r="AF12" s="70" t="str">
        <f t="shared" si="5"/>
        <v/>
      </c>
      <c r="AG12" s="70" t="str">
        <f t="shared" si="5"/>
        <v/>
      </c>
      <c r="AH12" s="70" t="str">
        <f t="shared" si="5"/>
        <v/>
      </c>
      <c r="AI12" s="70" t="str">
        <f t="shared" si="5"/>
        <v/>
      </c>
      <c r="AJ12" s="70" t="str">
        <f t="shared" si="5"/>
        <v/>
      </c>
      <c r="AK12" s="70" t="str">
        <f t="shared" si="5"/>
        <v/>
      </c>
      <c r="AL12" s="70" t="str">
        <f t="shared" si="5"/>
        <v/>
      </c>
      <c r="AM12" s="70" t="str">
        <f t="shared" si="5"/>
        <v/>
      </c>
      <c r="AN12" s="70" t="str">
        <f t="shared" si="5"/>
        <v/>
      </c>
      <c r="AO12" s="70" t="str">
        <f t="shared" si="5"/>
        <v/>
      </c>
      <c r="AP12" s="70" t="str">
        <f t="shared" si="5"/>
        <v/>
      </c>
      <c r="AQ12" s="70" t="str">
        <f t="shared" si="5"/>
        <v/>
      </c>
      <c r="AR12" s="70" t="str">
        <f t="shared" si="6"/>
        <v/>
      </c>
      <c r="AS12" s="70" t="str">
        <f t="shared" si="6"/>
        <v/>
      </c>
      <c r="AT12" s="70" t="str">
        <f t="shared" si="6"/>
        <v/>
      </c>
      <c r="AU12" s="70" t="str">
        <f t="shared" si="6"/>
        <v/>
      </c>
      <c r="AV12" s="70" t="str">
        <f t="shared" si="6"/>
        <v/>
      </c>
      <c r="AW12" s="70" t="str">
        <f t="shared" si="6"/>
        <v/>
      </c>
      <c r="AX12" s="70" t="str">
        <f t="shared" si="6"/>
        <v/>
      </c>
      <c r="AY12" s="70" t="str">
        <f t="shared" si="6"/>
        <v/>
      </c>
      <c r="AZ12" s="70" t="str">
        <f t="shared" si="6"/>
        <v/>
      </c>
      <c r="BA12" s="70" t="str">
        <f t="shared" si="6"/>
        <v/>
      </c>
      <c r="BB12" s="70" t="str">
        <f t="shared" si="6"/>
        <v/>
      </c>
      <c r="BC12" s="70" t="str">
        <f t="shared" si="6"/>
        <v/>
      </c>
      <c r="BD12" s="70" t="str">
        <f t="shared" si="6"/>
        <v/>
      </c>
      <c r="BE12" s="70" t="str">
        <f t="shared" si="6"/>
        <v/>
      </c>
      <c r="BF12" s="70" t="str">
        <f t="shared" si="6"/>
        <v/>
      </c>
      <c r="BG12" s="70" t="str">
        <f t="shared" si="6"/>
        <v/>
      </c>
      <c r="BH12" s="70" t="str">
        <f t="shared" si="7"/>
        <v/>
      </c>
      <c r="BI12" s="70" t="str">
        <f t="shared" si="7"/>
        <v/>
      </c>
      <c r="BJ12" s="70" t="str">
        <f t="shared" si="7"/>
        <v/>
      </c>
      <c r="BK12" s="70" t="str">
        <f t="shared" si="7"/>
        <v/>
      </c>
      <c r="BL12" s="29">
        <f>SUM(L12:BK12)</f>
        <v>0</v>
      </c>
      <c r="BM12" s="29"/>
      <c r="BN12" s="29">
        <f>BL12*B$10</f>
        <v>0</v>
      </c>
      <c r="BO12" s="29"/>
      <c r="BP12" s="30">
        <v>70.259807295251207</v>
      </c>
      <c r="BQ12" s="30"/>
      <c r="BR12" s="31">
        <f>BN12*BP12</f>
        <v>0</v>
      </c>
      <c r="BS12" s="31"/>
    </row>
    <row r="13" spans="1:82" ht="15">
      <c r="A13" s="63" t="s">
        <v>240</v>
      </c>
      <c r="B13" s="61">
        <f>LogicSheet!C5</f>
        <v>1</v>
      </c>
      <c r="C13" s="59">
        <f>IF(B13&gt;0,1,0)</f>
        <v>1</v>
      </c>
      <c r="E13" s="177"/>
      <c r="F13" s="179"/>
      <c r="G13" s="24" t="s">
        <v>131</v>
      </c>
      <c r="H13" s="77">
        <f>C12</f>
        <v>1</v>
      </c>
      <c r="I13" s="28">
        <f t="shared" si="4"/>
        <v>2</v>
      </c>
      <c r="J13" s="24">
        <v>1</v>
      </c>
      <c r="K13" s="24">
        <v>1</v>
      </c>
      <c r="L13" s="70">
        <f t="shared" si="0"/>
        <v>1</v>
      </c>
      <c r="M13" s="70">
        <f t="shared" si="0"/>
        <v>1</v>
      </c>
      <c r="N13" s="70" t="str">
        <f t="shared" si="0"/>
        <v/>
      </c>
      <c r="O13" s="70" t="str">
        <f t="shared" si="0"/>
        <v/>
      </c>
      <c r="P13" s="70" t="str">
        <f t="shared" si="0"/>
        <v/>
      </c>
      <c r="Q13" s="70" t="str">
        <f t="shared" si="0"/>
        <v/>
      </c>
      <c r="R13" s="70" t="str">
        <f t="shared" si="0"/>
        <v/>
      </c>
      <c r="S13" s="70" t="str">
        <f t="shared" si="0"/>
        <v/>
      </c>
      <c r="T13" s="70" t="str">
        <f t="shared" si="0"/>
        <v/>
      </c>
      <c r="U13" s="70" t="str">
        <f t="shared" si="0"/>
        <v/>
      </c>
      <c r="V13" s="70" t="str">
        <f t="shared" si="0"/>
        <v/>
      </c>
      <c r="W13" s="70" t="str">
        <f t="shared" si="0"/>
        <v/>
      </c>
      <c r="X13" s="70" t="str">
        <f t="shared" si="0"/>
        <v/>
      </c>
      <c r="Y13" s="70" t="str">
        <f t="shared" si="0"/>
        <v/>
      </c>
      <c r="Z13" s="70" t="str">
        <f t="shared" si="0"/>
        <v/>
      </c>
      <c r="AA13" s="70" t="str">
        <f t="shared" si="0"/>
        <v/>
      </c>
      <c r="AB13" s="70" t="str">
        <f t="shared" si="5"/>
        <v/>
      </c>
      <c r="AC13" s="70" t="str">
        <f t="shared" si="5"/>
        <v/>
      </c>
      <c r="AD13" s="70" t="str">
        <f t="shared" si="5"/>
        <v/>
      </c>
      <c r="AE13" s="70" t="str">
        <f t="shared" si="5"/>
        <v/>
      </c>
      <c r="AF13" s="70" t="str">
        <f t="shared" si="5"/>
        <v/>
      </c>
      <c r="AG13" s="70" t="str">
        <f t="shared" si="5"/>
        <v/>
      </c>
      <c r="AH13" s="70" t="str">
        <f t="shared" si="5"/>
        <v/>
      </c>
      <c r="AI13" s="70" t="str">
        <f t="shared" si="5"/>
        <v/>
      </c>
      <c r="AJ13" s="70" t="str">
        <f t="shared" si="5"/>
        <v/>
      </c>
      <c r="AK13" s="70" t="str">
        <f t="shared" si="5"/>
        <v/>
      </c>
      <c r="AL13" s="70" t="str">
        <f t="shared" si="5"/>
        <v/>
      </c>
      <c r="AM13" s="70" t="str">
        <f t="shared" si="5"/>
        <v/>
      </c>
      <c r="AN13" s="70" t="str">
        <f t="shared" si="5"/>
        <v/>
      </c>
      <c r="AO13" s="70" t="str">
        <f t="shared" si="5"/>
        <v/>
      </c>
      <c r="AP13" s="70" t="str">
        <f t="shared" si="5"/>
        <v/>
      </c>
      <c r="AQ13" s="70" t="str">
        <f t="shared" si="5"/>
        <v/>
      </c>
      <c r="AR13" s="70" t="str">
        <f t="shared" si="6"/>
        <v/>
      </c>
      <c r="AS13" s="70" t="str">
        <f t="shared" si="6"/>
        <v/>
      </c>
      <c r="AT13" s="70" t="str">
        <f t="shared" si="6"/>
        <v/>
      </c>
      <c r="AU13" s="70" t="str">
        <f t="shared" si="6"/>
        <v/>
      </c>
      <c r="AV13" s="70" t="str">
        <f t="shared" si="6"/>
        <v/>
      </c>
      <c r="AW13" s="70" t="str">
        <f t="shared" si="6"/>
        <v/>
      </c>
      <c r="AX13" s="70" t="str">
        <f t="shared" si="6"/>
        <v/>
      </c>
      <c r="AY13" s="70" t="str">
        <f t="shared" si="6"/>
        <v/>
      </c>
      <c r="AZ13" s="70" t="str">
        <f t="shared" si="6"/>
        <v/>
      </c>
      <c r="BA13" s="70" t="str">
        <f t="shared" si="6"/>
        <v/>
      </c>
      <c r="BB13" s="70" t="str">
        <f t="shared" si="6"/>
        <v/>
      </c>
      <c r="BC13" s="70" t="str">
        <f t="shared" si="6"/>
        <v/>
      </c>
      <c r="BD13" s="70" t="str">
        <f t="shared" si="6"/>
        <v/>
      </c>
      <c r="BE13" s="70" t="str">
        <f t="shared" si="6"/>
        <v/>
      </c>
      <c r="BF13" s="70" t="str">
        <f t="shared" si="6"/>
        <v/>
      </c>
      <c r="BG13" s="70" t="str">
        <f t="shared" si="6"/>
        <v/>
      </c>
      <c r="BH13" s="70" t="str">
        <f t="shared" si="7"/>
        <v/>
      </c>
      <c r="BI13" s="70" t="str">
        <f t="shared" si="7"/>
        <v/>
      </c>
      <c r="BJ13" s="70" t="str">
        <f t="shared" si="7"/>
        <v/>
      </c>
      <c r="BK13" s="70" t="str">
        <f t="shared" si="7"/>
        <v/>
      </c>
      <c r="BL13" s="32"/>
      <c r="BM13" s="32">
        <f>SUM(L13:BK13)</f>
        <v>2</v>
      </c>
      <c r="BN13" s="32"/>
      <c r="BO13" s="33">
        <f>BM13*B$10</f>
        <v>80</v>
      </c>
      <c r="BP13" s="34"/>
      <c r="BQ13" s="34">
        <v>25</v>
      </c>
      <c r="BR13" s="35"/>
      <c r="BS13" s="50">
        <f>BO13*BQ13</f>
        <v>2000</v>
      </c>
    </row>
    <row r="14" spans="1:82" ht="15" customHeight="1">
      <c r="A14" s="63" t="s">
        <v>373</v>
      </c>
      <c r="B14" s="18" t="str">
        <f>CalculatorInput!I14</f>
        <v>No</v>
      </c>
      <c r="C14" s="59">
        <f>IF(B14="Yes", 1,0)</f>
        <v>0</v>
      </c>
      <c r="E14" s="176" t="s">
        <v>241</v>
      </c>
      <c r="F14" s="178" t="s">
        <v>236</v>
      </c>
      <c r="G14" s="28" t="s">
        <v>130</v>
      </c>
      <c r="H14" s="24">
        <v>0</v>
      </c>
      <c r="I14" s="28">
        <f t="shared" si="4"/>
        <v>0</v>
      </c>
      <c r="J14" s="24">
        <v>1</v>
      </c>
      <c r="K14" s="24">
        <v>1</v>
      </c>
      <c r="L14" s="70" t="str">
        <f t="shared" si="0"/>
        <v/>
      </c>
      <c r="M14" s="70" t="str">
        <f t="shared" si="0"/>
        <v/>
      </c>
      <c r="N14" s="70" t="str">
        <f t="shared" si="0"/>
        <v/>
      </c>
      <c r="O14" s="70" t="str">
        <f t="shared" si="0"/>
        <v/>
      </c>
      <c r="P14" s="70" t="str">
        <f t="shared" si="0"/>
        <v/>
      </c>
      <c r="Q14" s="70" t="str">
        <f t="shared" si="0"/>
        <v/>
      </c>
      <c r="R14" s="70" t="str">
        <f t="shared" si="0"/>
        <v/>
      </c>
      <c r="S14" s="70" t="str">
        <f t="shared" si="0"/>
        <v/>
      </c>
      <c r="T14" s="70" t="str">
        <f t="shared" si="0"/>
        <v/>
      </c>
      <c r="U14" s="70" t="str">
        <f t="shared" si="0"/>
        <v/>
      </c>
      <c r="V14" s="70" t="str">
        <f t="shared" si="0"/>
        <v/>
      </c>
      <c r="W14" s="70" t="str">
        <f t="shared" si="0"/>
        <v/>
      </c>
      <c r="X14" s="70" t="str">
        <f t="shared" si="0"/>
        <v/>
      </c>
      <c r="Y14" s="70" t="str">
        <f t="shared" si="0"/>
        <v/>
      </c>
      <c r="Z14" s="70" t="str">
        <f t="shared" si="0"/>
        <v/>
      </c>
      <c r="AA14" s="70" t="str">
        <f t="shared" si="0"/>
        <v/>
      </c>
      <c r="AB14" s="70" t="str">
        <f t="shared" si="5"/>
        <v/>
      </c>
      <c r="AC14" s="70" t="str">
        <f t="shared" si="5"/>
        <v/>
      </c>
      <c r="AD14" s="70" t="str">
        <f t="shared" si="5"/>
        <v/>
      </c>
      <c r="AE14" s="70" t="str">
        <f t="shared" si="5"/>
        <v/>
      </c>
      <c r="AF14" s="70" t="str">
        <f t="shared" si="5"/>
        <v/>
      </c>
      <c r="AG14" s="70" t="str">
        <f t="shared" si="5"/>
        <v/>
      </c>
      <c r="AH14" s="70" t="str">
        <f t="shared" si="5"/>
        <v/>
      </c>
      <c r="AI14" s="70" t="str">
        <f t="shared" si="5"/>
        <v/>
      </c>
      <c r="AJ14" s="70" t="str">
        <f t="shared" si="5"/>
        <v/>
      </c>
      <c r="AK14" s="70" t="str">
        <f t="shared" si="5"/>
        <v/>
      </c>
      <c r="AL14" s="70" t="str">
        <f t="shared" si="5"/>
        <v/>
      </c>
      <c r="AM14" s="70" t="str">
        <f t="shared" si="5"/>
        <v/>
      </c>
      <c r="AN14" s="70" t="str">
        <f t="shared" si="5"/>
        <v/>
      </c>
      <c r="AO14" s="70" t="str">
        <f t="shared" si="5"/>
        <v/>
      </c>
      <c r="AP14" s="70" t="str">
        <f t="shared" si="5"/>
        <v/>
      </c>
      <c r="AQ14" s="70" t="str">
        <f t="shared" si="5"/>
        <v/>
      </c>
      <c r="AR14" s="70" t="str">
        <f t="shared" si="6"/>
        <v/>
      </c>
      <c r="AS14" s="70" t="str">
        <f t="shared" si="6"/>
        <v/>
      </c>
      <c r="AT14" s="70" t="str">
        <f t="shared" si="6"/>
        <v/>
      </c>
      <c r="AU14" s="70" t="str">
        <f t="shared" si="6"/>
        <v/>
      </c>
      <c r="AV14" s="70" t="str">
        <f t="shared" si="6"/>
        <v/>
      </c>
      <c r="AW14" s="70" t="str">
        <f t="shared" si="6"/>
        <v/>
      </c>
      <c r="AX14" s="70" t="str">
        <f t="shared" si="6"/>
        <v/>
      </c>
      <c r="AY14" s="70" t="str">
        <f t="shared" si="6"/>
        <v/>
      </c>
      <c r="AZ14" s="70" t="str">
        <f t="shared" si="6"/>
        <v/>
      </c>
      <c r="BA14" s="70" t="str">
        <f t="shared" si="6"/>
        <v/>
      </c>
      <c r="BB14" s="70" t="str">
        <f t="shared" si="6"/>
        <v/>
      </c>
      <c r="BC14" s="70" t="str">
        <f t="shared" si="6"/>
        <v/>
      </c>
      <c r="BD14" s="70" t="str">
        <f t="shared" si="6"/>
        <v/>
      </c>
      <c r="BE14" s="70" t="str">
        <f t="shared" si="6"/>
        <v/>
      </c>
      <c r="BF14" s="70" t="str">
        <f t="shared" si="6"/>
        <v/>
      </c>
      <c r="BG14" s="70" t="str">
        <f t="shared" si="6"/>
        <v/>
      </c>
      <c r="BH14" s="70" t="str">
        <f t="shared" si="7"/>
        <v/>
      </c>
      <c r="BI14" s="70" t="str">
        <f t="shared" si="7"/>
        <v/>
      </c>
      <c r="BJ14" s="70" t="str">
        <f t="shared" si="7"/>
        <v/>
      </c>
      <c r="BK14" s="70" t="str">
        <f t="shared" si="7"/>
        <v/>
      </c>
      <c r="BL14" s="29">
        <f>SUM(L14:BK14)</f>
        <v>0</v>
      </c>
      <c r="BM14" s="29"/>
      <c r="BN14" s="29">
        <f>BL14*B$10</f>
        <v>0</v>
      </c>
      <c r="BO14" s="29"/>
      <c r="BP14" s="30">
        <v>70.259807295251207</v>
      </c>
      <c r="BQ14" s="30"/>
      <c r="BR14" s="31">
        <f>BN14*BP14</f>
        <v>0</v>
      </c>
      <c r="BS14" s="31"/>
    </row>
    <row r="15" spans="1:82" ht="15">
      <c r="E15" s="177"/>
      <c r="F15" s="179"/>
      <c r="G15" s="24" t="s">
        <v>131</v>
      </c>
      <c r="H15" s="24">
        <v>0</v>
      </c>
      <c r="I15" s="28">
        <f t="shared" si="4"/>
        <v>0</v>
      </c>
      <c r="J15" s="24">
        <v>1</v>
      </c>
      <c r="K15" s="24">
        <v>1</v>
      </c>
      <c r="L15" s="70" t="str">
        <f t="shared" si="0"/>
        <v/>
      </c>
      <c r="M15" s="70" t="str">
        <f t="shared" si="0"/>
        <v/>
      </c>
      <c r="N15" s="70" t="str">
        <f t="shared" si="0"/>
        <v/>
      </c>
      <c r="O15" s="70" t="str">
        <f t="shared" si="0"/>
        <v/>
      </c>
      <c r="P15" s="70" t="str">
        <f t="shared" si="0"/>
        <v/>
      </c>
      <c r="Q15" s="70" t="str">
        <f t="shared" si="0"/>
        <v/>
      </c>
      <c r="R15" s="70" t="str">
        <f t="shared" si="0"/>
        <v/>
      </c>
      <c r="S15" s="70" t="str">
        <f t="shared" si="0"/>
        <v/>
      </c>
      <c r="T15" s="70" t="str">
        <f t="shared" si="0"/>
        <v/>
      </c>
      <c r="U15" s="70" t="str">
        <f t="shared" si="0"/>
        <v/>
      </c>
      <c r="V15" s="70" t="str">
        <f t="shared" si="0"/>
        <v/>
      </c>
      <c r="W15" s="70" t="str">
        <f t="shared" si="0"/>
        <v/>
      </c>
      <c r="X15" s="70" t="str">
        <f t="shared" si="0"/>
        <v/>
      </c>
      <c r="Y15" s="70" t="str">
        <f t="shared" si="0"/>
        <v/>
      </c>
      <c r="Z15" s="70" t="str">
        <f t="shared" si="0"/>
        <v/>
      </c>
      <c r="AA15" s="70" t="str">
        <f t="shared" si="0"/>
        <v/>
      </c>
      <c r="AB15" s="70" t="str">
        <f t="shared" si="5"/>
        <v/>
      </c>
      <c r="AC15" s="70" t="str">
        <f t="shared" si="5"/>
        <v/>
      </c>
      <c r="AD15" s="70" t="str">
        <f t="shared" si="5"/>
        <v/>
      </c>
      <c r="AE15" s="70" t="str">
        <f t="shared" si="5"/>
        <v/>
      </c>
      <c r="AF15" s="70" t="str">
        <f t="shared" si="5"/>
        <v/>
      </c>
      <c r="AG15" s="70" t="str">
        <f t="shared" si="5"/>
        <v/>
      </c>
      <c r="AH15" s="70" t="str">
        <f t="shared" si="5"/>
        <v/>
      </c>
      <c r="AI15" s="70" t="str">
        <f t="shared" si="5"/>
        <v/>
      </c>
      <c r="AJ15" s="70" t="str">
        <f t="shared" si="5"/>
        <v/>
      </c>
      <c r="AK15" s="70" t="str">
        <f t="shared" si="5"/>
        <v/>
      </c>
      <c r="AL15" s="70" t="str">
        <f t="shared" si="5"/>
        <v/>
      </c>
      <c r="AM15" s="70" t="str">
        <f t="shared" si="5"/>
        <v/>
      </c>
      <c r="AN15" s="70" t="str">
        <f t="shared" si="5"/>
        <v/>
      </c>
      <c r="AO15" s="70" t="str">
        <f t="shared" si="5"/>
        <v/>
      </c>
      <c r="AP15" s="70" t="str">
        <f t="shared" si="5"/>
        <v/>
      </c>
      <c r="AQ15" s="70" t="str">
        <f t="shared" si="5"/>
        <v/>
      </c>
      <c r="AR15" s="70" t="str">
        <f t="shared" si="6"/>
        <v/>
      </c>
      <c r="AS15" s="70" t="str">
        <f t="shared" si="6"/>
        <v/>
      </c>
      <c r="AT15" s="70" t="str">
        <f t="shared" si="6"/>
        <v/>
      </c>
      <c r="AU15" s="70" t="str">
        <f t="shared" si="6"/>
        <v/>
      </c>
      <c r="AV15" s="70" t="str">
        <f t="shared" si="6"/>
        <v/>
      </c>
      <c r="AW15" s="70" t="str">
        <f t="shared" si="6"/>
        <v/>
      </c>
      <c r="AX15" s="70" t="str">
        <f t="shared" si="6"/>
        <v/>
      </c>
      <c r="AY15" s="70" t="str">
        <f t="shared" si="6"/>
        <v/>
      </c>
      <c r="AZ15" s="70" t="str">
        <f t="shared" si="6"/>
        <v/>
      </c>
      <c r="BA15" s="70" t="str">
        <f t="shared" si="6"/>
        <v/>
      </c>
      <c r="BB15" s="70" t="str">
        <f t="shared" si="6"/>
        <v/>
      </c>
      <c r="BC15" s="70" t="str">
        <f t="shared" si="6"/>
        <v/>
      </c>
      <c r="BD15" s="70" t="str">
        <f t="shared" si="6"/>
        <v/>
      </c>
      <c r="BE15" s="70" t="str">
        <f t="shared" si="6"/>
        <v/>
      </c>
      <c r="BF15" s="70" t="str">
        <f t="shared" si="6"/>
        <v/>
      </c>
      <c r="BG15" s="70" t="str">
        <f t="shared" si="6"/>
        <v/>
      </c>
      <c r="BH15" s="70" t="str">
        <f t="shared" si="7"/>
        <v/>
      </c>
      <c r="BI15" s="70" t="str">
        <f t="shared" si="7"/>
        <v/>
      </c>
      <c r="BJ15" s="70" t="str">
        <f t="shared" si="7"/>
        <v/>
      </c>
      <c r="BK15" s="70" t="str">
        <f t="shared" si="7"/>
        <v/>
      </c>
      <c r="BL15" s="32"/>
      <c r="BM15" s="32">
        <f>SUM(L15:BK15)</f>
        <v>0</v>
      </c>
      <c r="BN15" s="32"/>
      <c r="BO15" s="33">
        <f>BM15*B$10</f>
        <v>0</v>
      </c>
      <c r="BP15" s="34"/>
      <c r="BQ15" s="34">
        <v>23</v>
      </c>
      <c r="BR15" s="35"/>
      <c r="BS15" s="50">
        <f>BO15*BQ15</f>
        <v>0</v>
      </c>
    </row>
    <row r="16" spans="1:82" ht="15" customHeight="1">
      <c r="E16" s="176" t="s">
        <v>245</v>
      </c>
      <c r="F16" s="178" t="s">
        <v>236</v>
      </c>
      <c r="G16" s="28" t="s">
        <v>130</v>
      </c>
      <c r="H16" s="24">
        <v>0</v>
      </c>
      <c r="I16" s="28">
        <f t="shared" si="4"/>
        <v>0</v>
      </c>
      <c r="J16" s="24">
        <v>1</v>
      </c>
      <c r="K16" s="24">
        <v>1</v>
      </c>
      <c r="L16" s="70" t="str">
        <f t="shared" si="0"/>
        <v/>
      </c>
      <c r="M16" s="70" t="str">
        <f t="shared" si="0"/>
        <v/>
      </c>
      <c r="N16" s="70" t="str">
        <f t="shared" si="0"/>
        <v/>
      </c>
      <c r="O16" s="70" t="str">
        <f t="shared" si="0"/>
        <v/>
      </c>
      <c r="P16" s="70" t="str">
        <f t="shared" si="0"/>
        <v/>
      </c>
      <c r="Q16" s="70" t="str">
        <f t="shared" si="0"/>
        <v/>
      </c>
      <c r="R16" s="70" t="str">
        <f t="shared" si="0"/>
        <v/>
      </c>
      <c r="S16" s="70" t="str">
        <f t="shared" si="0"/>
        <v/>
      </c>
      <c r="T16" s="70" t="str">
        <f t="shared" si="0"/>
        <v/>
      </c>
      <c r="U16" s="70" t="str">
        <f t="shared" si="0"/>
        <v/>
      </c>
      <c r="V16" s="70" t="str">
        <f t="shared" si="0"/>
        <v/>
      </c>
      <c r="W16" s="70" t="str">
        <f t="shared" si="0"/>
        <v/>
      </c>
      <c r="X16" s="70" t="str">
        <f t="shared" si="0"/>
        <v/>
      </c>
      <c r="Y16" s="70" t="str">
        <f t="shared" si="0"/>
        <v/>
      </c>
      <c r="Z16" s="70" t="str">
        <f t="shared" si="0"/>
        <v/>
      </c>
      <c r="AA16" s="70" t="str">
        <f t="shared" si="0"/>
        <v/>
      </c>
      <c r="AB16" s="70" t="str">
        <f t="shared" si="5"/>
        <v/>
      </c>
      <c r="AC16" s="70" t="str">
        <f t="shared" si="5"/>
        <v/>
      </c>
      <c r="AD16" s="70" t="str">
        <f t="shared" si="5"/>
        <v/>
      </c>
      <c r="AE16" s="70" t="str">
        <f t="shared" si="5"/>
        <v/>
      </c>
      <c r="AF16" s="70" t="str">
        <f t="shared" si="5"/>
        <v/>
      </c>
      <c r="AG16" s="70" t="str">
        <f t="shared" si="5"/>
        <v/>
      </c>
      <c r="AH16" s="70" t="str">
        <f t="shared" si="5"/>
        <v/>
      </c>
      <c r="AI16" s="70" t="str">
        <f t="shared" si="5"/>
        <v/>
      </c>
      <c r="AJ16" s="70" t="str">
        <f t="shared" si="5"/>
        <v/>
      </c>
      <c r="AK16" s="70" t="str">
        <f t="shared" si="5"/>
        <v/>
      </c>
      <c r="AL16" s="70" t="str">
        <f t="shared" si="5"/>
        <v/>
      </c>
      <c r="AM16" s="70" t="str">
        <f t="shared" si="5"/>
        <v/>
      </c>
      <c r="AN16" s="70" t="str">
        <f t="shared" si="5"/>
        <v/>
      </c>
      <c r="AO16" s="70" t="str">
        <f t="shared" si="5"/>
        <v/>
      </c>
      <c r="AP16" s="70" t="str">
        <f t="shared" si="5"/>
        <v/>
      </c>
      <c r="AQ16" s="70" t="str">
        <f t="shared" si="5"/>
        <v/>
      </c>
      <c r="AR16" s="70" t="str">
        <f t="shared" si="6"/>
        <v/>
      </c>
      <c r="AS16" s="70" t="str">
        <f t="shared" si="6"/>
        <v/>
      </c>
      <c r="AT16" s="70" t="str">
        <f t="shared" si="6"/>
        <v/>
      </c>
      <c r="AU16" s="70" t="str">
        <f t="shared" si="6"/>
        <v/>
      </c>
      <c r="AV16" s="70" t="str">
        <f t="shared" si="6"/>
        <v/>
      </c>
      <c r="AW16" s="70" t="str">
        <f t="shared" si="6"/>
        <v/>
      </c>
      <c r="AX16" s="70" t="str">
        <f t="shared" si="6"/>
        <v/>
      </c>
      <c r="AY16" s="70" t="str">
        <f t="shared" si="6"/>
        <v/>
      </c>
      <c r="AZ16" s="70" t="str">
        <f t="shared" si="6"/>
        <v/>
      </c>
      <c r="BA16" s="70" t="str">
        <f t="shared" si="6"/>
        <v/>
      </c>
      <c r="BB16" s="70" t="str">
        <f t="shared" si="6"/>
        <v/>
      </c>
      <c r="BC16" s="70" t="str">
        <f t="shared" si="6"/>
        <v/>
      </c>
      <c r="BD16" s="70" t="str">
        <f t="shared" si="6"/>
        <v/>
      </c>
      <c r="BE16" s="70" t="str">
        <f t="shared" si="6"/>
        <v/>
      </c>
      <c r="BF16" s="70" t="str">
        <f t="shared" si="6"/>
        <v/>
      </c>
      <c r="BG16" s="70" t="str">
        <f t="shared" si="6"/>
        <v/>
      </c>
      <c r="BH16" s="70" t="str">
        <f t="shared" si="7"/>
        <v/>
      </c>
      <c r="BI16" s="70" t="str">
        <f t="shared" si="7"/>
        <v/>
      </c>
      <c r="BJ16" s="70" t="str">
        <f t="shared" si="7"/>
        <v/>
      </c>
      <c r="BK16" s="70" t="str">
        <f t="shared" si="7"/>
        <v/>
      </c>
      <c r="BL16" s="29">
        <f>SUM(L16:BK16)</f>
        <v>0</v>
      </c>
      <c r="BM16" s="29"/>
      <c r="BN16" s="29">
        <f>BL16*B$10</f>
        <v>0</v>
      </c>
      <c r="BO16" s="29"/>
      <c r="BP16" s="30">
        <v>140.22711631108052</v>
      </c>
      <c r="BQ16" s="30"/>
      <c r="BR16" s="31">
        <f>BN16*BP16</f>
        <v>0</v>
      </c>
      <c r="BS16" s="31"/>
    </row>
    <row r="17" spans="5:71" ht="15" customHeight="1">
      <c r="E17" s="177"/>
      <c r="F17" s="179"/>
      <c r="G17" s="24" t="s">
        <v>131</v>
      </c>
      <c r="H17" s="24">
        <v>1</v>
      </c>
      <c r="I17" s="28">
        <f t="shared" si="4"/>
        <v>2</v>
      </c>
      <c r="J17" s="24">
        <v>1</v>
      </c>
      <c r="K17" s="24">
        <v>2</v>
      </c>
      <c r="L17" s="70">
        <f t="shared" si="0"/>
        <v>2</v>
      </c>
      <c r="M17" s="70">
        <f t="shared" si="0"/>
        <v>2</v>
      </c>
      <c r="N17" s="70" t="str">
        <f t="shared" si="0"/>
        <v/>
      </c>
      <c r="O17" s="70" t="str">
        <f t="shared" si="0"/>
        <v/>
      </c>
      <c r="P17" s="70" t="str">
        <f t="shared" si="0"/>
        <v/>
      </c>
      <c r="Q17" s="70" t="str">
        <f t="shared" si="0"/>
        <v/>
      </c>
      <c r="R17" s="70" t="str">
        <f t="shared" si="0"/>
        <v/>
      </c>
      <c r="S17" s="70" t="str">
        <f t="shared" si="0"/>
        <v/>
      </c>
      <c r="T17" s="70" t="str">
        <f t="shared" si="0"/>
        <v/>
      </c>
      <c r="U17" s="70" t="str">
        <f t="shared" si="0"/>
        <v/>
      </c>
      <c r="V17" s="70" t="str">
        <f t="shared" si="0"/>
        <v/>
      </c>
      <c r="W17" s="70" t="str">
        <f t="shared" si="0"/>
        <v/>
      </c>
      <c r="X17" s="70" t="str">
        <f t="shared" si="0"/>
        <v/>
      </c>
      <c r="Y17" s="70" t="str">
        <f t="shared" si="0"/>
        <v/>
      </c>
      <c r="Z17" s="70" t="str">
        <f t="shared" si="0"/>
        <v/>
      </c>
      <c r="AA17" s="70" t="str">
        <f t="shared" si="0"/>
        <v/>
      </c>
      <c r="AB17" s="70" t="str">
        <f t="shared" si="5"/>
        <v/>
      </c>
      <c r="AC17" s="70" t="str">
        <f t="shared" si="5"/>
        <v/>
      </c>
      <c r="AD17" s="70" t="str">
        <f t="shared" si="5"/>
        <v/>
      </c>
      <c r="AE17" s="70" t="str">
        <f t="shared" si="5"/>
        <v/>
      </c>
      <c r="AF17" s="70" t="str">
        <f t="shared" si="5"/>
        <v/>
      </c>
      <c r="AG17" s="70" t="str">
        <f t="shared" si="5"/>
        <v/>
      </c>
      <c r="AH17" s="70" t="str">
        <f t="shared" si="5"/>
        <v/>
      </c>
      <c r="AI17" s="70" t="str">
        <f t="shared" si="5"/>
        <v/>
      </c>
      <c r="AJ17" s="70" t="str">
        <f t="shared" si="5"/>
        <v/>
      </c>
      <c r="AK17" s="70" t="str">
        <f t="shared" si="5"/>
        <v/>
      </c>
      <c r="AL17" s="70" t="str">
        <f t="shared" si="5"/>
        <v/>
      </c>
      <c r="AM17" s="70" t="str">
        <f t="shared" si="5"/>
        <v/>
      </c>
      <c r="AN17" s="70" t="str">
        <f t="shared" si="5"/>
        <v/>
      </c>
      <c r="AO17" s="70" t="str">
        <f t="shared" si="5"/>
        <v/>
      </c>
      <c r="AP17" s="70" t="str">
        <f t="shared" si="5"/>
        <v/>
      </c>
      <c r="AQ17" s="70" t="str">
        <f t="shared" si="5"/>
        <v/>
      </c>
      <c r="AR17" s="70" t="str">
        <f t="shared" si="6"/>
        <v/>
      </c>
      <c r="AS17" s="70" t="str">
        <f t="shared" si="6"/>
        <v/>
      </c>
      <c r="AT17" s="70" t="str">
        <f t="shared" si="6"/>
        <v/>
      </c>
      <c r="AU17" s="70" t="str">
        <f t="shared" si="6"/>
        <v/>
      </c>
      <c r="AV17" s="70" t="str">
        <f t="shared" si="6"/>
        <v/>
      </c>
      <c r="AW17" s="70" t="str">
        <f t="shared" si="6"/>
        <v/>
      </c>
      <c r="AX17" s="70" t="str">
        <f t="shared" si="6"/>
        <v/>
      </c>
      <c r="AY17" s="70" t="str">
        <f t="shared" si="6"/>
        <v/>
      </c>
      <c r="AZ17" s="70" t="str">
        <f t="shared" si="6"/>
        <v/>
      </c>
      <c r="BA17" s="70" t="str">
        <f t="shared" si="6"/>
        <v/>
      </c>
      <c r="BB17" s="70" t="str">
        <f t="shared" si="6"/>
        <v/>
      </c>
      <c r="BC17" s="70" t="str">
        <f t="shared" si="6"/>
        <v/>
      </c>
      <c r="BD17" s="70" t="str">
        <f t="shared" si="6"/>
        <v/>
      </c>
      <c r="BE17" s="70" t="str">
        <f t="shared" si="6"/>
        <v/>
      </c>
      <c r="BF17" s="70" t="str">
        <f t="shared" si="6"/>
        <v/>
      </c>
      <c r="BG17" s="70" t="str">
        <f t="shared" si="6"/>
        <v/>
      </c>
      <c r="BH17" s="70" t="str">
        <f t="shared" si="7"/>
        <v/>
      </c>
      <c r="BI17" s="70" t="str">
        <f t="shared" si="7"/>
        <v/>
      </c>
      <c r="BJ17" s="70" t="str">
        <f t="shared" si="7"/>
        <v/>
      </c>
      <c r="BK17" s="70" t="str">
        <f t="shared" si="7"/>
        <v/>
      </c>
      <c r="BL17" s="32"/>
      <c r="BM17" s="32">
        <f>SUM(L17:BK17)</f>
        <v>4</v>
      </c>
      <c r="BN17" s="32"/>
      <c r="BO17" s="33">
        <f>BM17*B$10</f>
        <v>160</v>
      </c>
      <c r="BP17" s="34"/>
      <c r="BQ17" s="34">
        <v>42.154163799036475</v>
      </c>
      <c r="BR17" s="35"/>
      <c r="BS17" s="50">
        <f>BO17*BQ17</f>
        <v>6744.6662078458357</v>
      </c>
    </row>
    <row r="18" spans="5:71" ht="15" customHeight="1">
      <c r="E18" s="176" t="s">
        <v>367</v>
      </c>
      <c r="F18" s="178" t="s">
        <v>236</v>
      </c>
      <c r="G18" s="28" t="s">
        <v>130</v>
      </c>
      <c r="H18" s="24">
        <v>0</v>
      </c>
      <c r="I18" s="28">
        <f t="shared" si="4"/>
        <v>0</v>
      </c>
      <c r="J18" s="24">
        <v>1</v>
      </c>
      <c r="K18" s="24">
        <v>1</v>
      </c>
      <c r="L18" s="70" t="str">
        <f t="shared" si="0"/>
        <v/>
      </c>
      <c r="M18" s="70" t="str">
        <f t="shared" si="0"/>
        <v/>
      </c>
      <c r="N18" s="70" t="str">
        <f t="shared" si="0"/>
        <v/>
      </c>
      <c r="O18" s="70" t="str">
        <f t="shared" si="0"/>
        <v/>
      </c>
      <c r="P18" s="70" t="str">
        <f t="shared" si="0"/>
        <v/>
      </c>
      <c r="Q18" s="70" t="str">
        <f t="shared" si="0"/>
        <v/>
      </c>
      <c r="R18" s="70" t="str">
        <f t="shared" si="0"/>
        <v/>
      </c>
      <c r="S18" s="70" t="str">
        <f t="shared" si="0"/>
        <v/>
      </c>
      <c r="T18" s="70" t="str">
        <f t="shared" si="0"/>
        <v/>
      </c>
      <c r="U18" s="70" t="str">
        <f t="shared" si="0"/>
        <v/>
      </c>
      <c r="V18" s="70" t="str">
        <f t="shared" si="0"/>
        <v/>
      </c>
      <c r="W18" s="70" t="str">
        <f t="shared" si="0"/>
        <v/>
      </c>
      <c r="X18" s="70" t="str">
        <f t="shared" si="0"/>
        <v/>
      </c>
      <c r="Y18" s="70" t="str">
        <f t="shared" si="0"/>
        <v/>
      </c>
      <c r="Z18" s="70" t="str">
        <f t="shared" si="0"/>
        <v/>
      </c>
      <c r="AA18" s="70" t="str">
        <f t="shared" si="0"/>
        <v/>
      </c>
      <c r="AB18" s="70" t="str">
        <f t="shared" si="5"/>
        <v/>
      </c>
      <c r="AC18" s="70" t="str">
        <f t="shared" si="5"/>
        <v/>
      </c>
      <c r="AD18" s="70" t="str">
        <f t="shared" si="5"/>
        <v/>
      </c>
      <c r="AE18" s="70" t="str">
        <f t="shared" si="5"/>
        <v/>
      </c>
      <c r="AF18" s="70" t="str">
        <f t="shared" si="5"/>
        <v/>
      </c>
      <c r="AG18" s="70" t="str">
        <f t="shared" si="5"/>
        <v/>
      </c>
      <c r="AH18" s="70" t="str">
        <f t="shared" si="5"/>
        <v/>
      </c>
      <c r="AI18" s="70" t="str">
        <f t="shared" si="5"/>
        <v/>
      </c>
      <c r="AJ18" s="70" t="str">
        <f t="shared" si="5"/>
        <v/>
      </c>
      <c r="AK18" s="70" t="str">
        <f t="shared" si="5"/>
        <v/>
      </c>
      <c r="AL18" s="70" t="str">
        <f t="shared" si="5"/>
        <v/>
      </c>
      <c r="AM18" s="70" t="str">
        <f t="shared" si="5"/>
        <v/>
      </c>
      <c r="AN18" s="70" t="str">
        <f t="shared" si="5"/>
        <v/>
      </c>
      <c r="AO18" s="70" t="str">
        <f t="shared" si="5"/>
        <v/>
      </c>
      <c r="AP18" s="70" t="str">
        <f t="shared" si="5"/>
        <v/>
      </c>
      <c r="AQ18" s="70" t="str">
        <f t="shared" si="5"/>
        <v/>
      </c>
      <c r="AR18" s="70" t="str">
        <f t="shared" si="6"/>
        <v/>
      </c>
      <c r="AS18" s="70" t="str">
        <f t="shared" si="6"/>
        <v/>
      </c>
      <c r="AT18" s="70" t="str">
        <f t="shared" si="6"/>
        <v/>
      </c>
      <c r="AU18" s="70" t="str">
        <f t="shared" si="6"/>
        <v/>
      </c>
      <c r="AV18" s="70" t="str">
        <f t="shared" si="6"/>
        <v/>
      </c>
      <c r="AW18" s="70" t="str">
        <f t="shared" si="6"/>
        <v/>
      </c>
      <c r="AX18" s="70" t="str">
        <f t="shared" si="6"/>
        <v/>
      </c>
      <c r="AY18" s="70" t="str">
        <f t="shared" si="6"/>
        <v/>
      </c>
      <c r="AZ18" s="70" t="str">
        <f t="shared" si="6"/>
        <v/>
      </c>
      <c r="BA18" s="70" t="str">
        <f t="shared" si="6"/>
        <v/>
      </c>
      <c r="BB18" s="70" t="str">
        <f t="shared" si="6"/>
        <v/>
      </c>
      <c r="BC18" s="70" t="str">
        <f t="shared" si="6"/>
        <v/>
      </c>
      <c r="BD18" s="70" t="str">
        <f t="shared" si="6"/>
        <v/>
      </c>
      <c r="BE18" s="70" t="str">
        <f t="shared" si="6"/>
        <v/>
      </c>
      <c r="BF18" s="70" t="str">
        <f t="shared" si="6"/>
        <v/>
      </c>
      <c r="BG18" s="70" t="str">
        <f t="shared" si="6"/>
        <v/>
      </c>
      <c r="BH18" s="70" t="str">
        <f t="shared" si="7"/>
        <v/>
      </c>
      <c r="BI18" s="70" t="str">
        <f t="shared" si="7"/>
        <v/>
      </c>
      <c r="BJ18" s="70" t="str">
        <f t="shared" si="7"/>
        <v/>
      </c>
      <c r="BK18" s="70" t="str">
        <f t="shared" si="7"/>
        <v/>
      </c>
      <c r="BL18" s="29">
        <f>SUM(L18:BK18)</f>
        <v>0</v>
      </c>
      <c r="BM18" s="29"/>
      <c r="BN18" s="29">
        <f>BL18*B$10</f>
        <v>0</v>
      </c>
      <c r="BO18" s="29"/>
      <c r="BP18" s="30">
        <v>80</v>
      </c>
      <c r="BQ18" s="30"/>
      <c r="BR18" s="31">
        <f>BN18*BP18</f>
        <v>0</v>
      </c>
      <c r="BS18" s="31"/>
    </row>
    <row r="19" spans="5:71" ht="15" customHeight="1">
      <c r="E19" s="177"/>
      <c r="F19" s="179"/>
      <c r="G19" s="24" t="s">
        <v>131</v>
      </c>
      <c r="H19" s="24">
        <v>0</v>
      </c>
      <c r="I19" s="28">
        <f t="shared" si="4"/>
        <v>0</v>
      </c>
      <c r="J19" s="24">
        <v>1</v>
      </c>
      <c r="K19" s="24">
        <v>1</v>
      </c>
      <c r="L19" s="70" t="str">
        <f t="shared" si="0"/>
        <v/>
      </c>
      <c r="M19" s="70" t="str">
        <f t="shared" si="0"/>
        <v/>
      </c>
      <c r="N19" s="70" t="str">
        <f t="shared" si="0"/>
        <v/>
      </c>
      <c r="O19" s="70" t="str">
        <f t="shared" si="0"/>
        <v/>
      </c>
      <c r="P19" s="70" t="str">
        <f t="shared" si="0"/>
        <v/>
      </c>
      <c r="Q19" s="70" t="str">
        <f t="shared" si="0"/>
        <v/>
      </c>
      <c r="R19" s="70" t="str">
        <f t="shared" si="0"/>
        <v/>
      </c>
      <c r="S19" s="70" t="str">
        <f t="shared" si="0"/>
        <v/>
      </c>
      <c r="T19" s="70" t="str">
        <f t="shared" si="0"/>
        <v/>
      </c>
      <c r="U19" s="70" t="str">
        <f t="shared" si="0"/>
        <v/>
      </c>
      <c r="V19" s="70" t="str">
        <f t="shared" si="0"/>
        <v/>
      </c>
      <c r="W19" s="70" t="str">
        <f t="shared" si="0"/>
        <v/>
      </c>
      <c r="X19" s="70" t="str">
        <f t="shared" si="0"/>
        <v/>
      </c>
      <c r="Y19" s="70" t="str">
        <f t="shared" si="0"/>
        <v/>
      </c>
      <c r="Z19" s="70" t="str">
        <f t="shared" si="0"/>
        <v/>
      </c>
      <c r="AA19" s="70" t="str">
        <f t="shared" si="0"/>
        <v/>
      </c>
      <c r="AB19" s="70" t="str">
        <f t="shared" si="5"/>
        <v/>
      </c>
      <c r="AC19" s="70" t="str">
        <f t="shared" si="5"/>
        <v/>
      </c>
      <c r="AD19" s="70" t="str">
        <f t="shared" si="5"/>
        <v/>
      </c>
      <c r="AE19" s="70" t="str">
        <f t="shared" si="5"/>
        <v/>
      </c>
      <c r="AF19" s="70" t="str">
        <f t="shared" si="5"/>
        <v/>
      </c>
      <c r="AG19" s="70" t="str">
        <f t="shared" si="5"/>
        <v/>
      </c>
      <c r="AH19" s="70" t="str">
        <f t="shared" si="5"/>
        <v/>
      </c>
      <c r="AI19" s="70" t="str">
        <f t="shared" si="5"/>
        <v/>
      </c>
      <c r="AJ19" s="70" t="str">
        <f t="shared" si="5"/>
        <v/>
      </c>
      <c r="AK19" s="70" t="str">
        <f t="shared" si="5"/>
        <v/>
      </c>
      <c r="AL19" s="70" t="str">
        <f t="shared" si="5"/>
        <v/>
      </c>
      <c r="AM19" s="70" t="str">
        <f t="shared" si="5"/>
        <v/>
      </c>
      <c r="AN19" s="70" t="str">
        <f t="shared" si="5"/>
        <v/>
      </c>
      <c r="AO19" s="70" t="str">
        <f t="shared" si="5"/>
        <v/>
      </c>
      <c r="AP19" s="70" t="str">
        <f t="shared" si="5"/>
        <v/>
      </c>
      <c r="AQ19" s="70" t="str">
        <f t="shared" si="5"/>
        <v/>
      </c>
      <c r="AR19" s="70" t="str">
        <f t="shared" si="6"/>
        <v/>
      </c>
      <c r="AS19" s="70" t="str">
        <f t="shared" si="6"/>
        <v/>
      </c>
      <c r="AT19" s="70" t="str">
        <f t="shared" si="6"/>
        <v/>
      </c>
      <c r="AU19" s="70" t="str">
        <f t="shared" si="6"/>
        <v/>
      </c>
      <c r="AV19" s="70" t="str">
        <f t="shared" si="6"/>
        <v/>
      </c>
      <c r="AW19" s="70" t="str">
        <f t="shared" si="6"/>
        <v/>
      </c>
      <c r="AX19" s="70" t="str">
        <f t="shared" si="6"/>
        <v/>
      </c>
      <c r="AY19" s="70" t="str">
        <f t="shared" si="6"/>
        <v/>
      </c>
      <c r="AZ19" s="70" t="str">
        <f t="shared" si="6"/>
        <v/>
      </c>
      <c r="BA19" s="70" t="str">
        <f t="shared" si="6"/>
        <v/>
      </c>
      <c r="BB19" s="70" t="str">
        <f t="shared" si="6"/>
        <v/>
      </c>
      <c r="BC19" s="70" t="str">
        <f t="shared" si="6"/>
        <v/>
      </c>
      <c r="BD19" s="70" t="str">
        <f t="shared" si="6"/>
        <v/>
      </c>
      <c r="BE19" s="70" t="str">
        <f t="shared" si="6"/>
        <v/>
      </c>
      <c r="BF19" s="70" t="str">
        <f t="shared" si="6"/>
        <v/>
      </c>
      <c r="BG19" s="70" t="str">
        <f t="shared" si="6"/>
        <v/>
      </c>
      <c r="BH19" s="70" t="str">
        <f t="shared" si="7"/>
        <v/>
      </c>
      <c r="BI19" s="70" t="str">
        <f t="shared" si="7"/>
        <v/>
      </c>
      <c r="BJ19" s="70" t="str">
        <f t="shared" si="7"/>
        <v/>
      </c>
      <c r="BK19" s="70" t="str">
        <f t="shared" si="7"/>
        <v/>
      </c>
      <c r="BL19" s="32"/>
      <c r="BM19" s="32">
        <f>SUM(L19:BK19)</f>
        <v>0</v>
      </c>
      <c r="BN19" s="32"/>
      <c r="BO19" s="33">
        <f>BM19*B$10</f>
        <v>0</v>
      </c>
      <c r="BP19" s="34"/>
      <c r="BQ19" s="34">
        <v>25</v>
      </c>
      <c r="BR19" s="35"/>
      <c r="BS19" s="50">
        <f>BO19*BQ19</f>
        <v>0</v>
      </c>
    </row>
    <row r="20" spans="5:71" ht="15">
      <c r="E20" s="176" t="s">
        <v>370</v>
      </c>
      <c r="F20" s="178" t="s">
        <v>236</v>
      </c>
      <c r="G20" s="28" t="s">
        <v>130</v>
      </c>
      <c r="H20" s="24">
        <v>0</v>
      </c>
      <c r="I20" s="28">
        <f t="shared" si="4"/>
        <v>0</v>
      </c>
      <c r="J20" s="24">
        <v>1</v>
      </c>
      <c r="K20" s="24">
        <v>1</v>
      </c>
      <c r="L20" s="70" t="str">
        <f t="shared" si="0"/>
        <v/>
      </c>
      <c r="M20" s="70" t="str">
        <f t="shared" si="0"/>
        <v/>
      </c>
      <c r="N20" s="70" t="str">
        <f t="shared" si="0"/>
        <v/>
      </c>
      <c r="O20" s="70" t="str">
        <f t="shared" si="0"/>
        <v/>
      </c>
      <c r="P20" s="70" t="str">
        <f t="shared" si="0"/>
        <v/>
      </c>
      <c r="Q20" s="70" t="str">
        <f t="shared" si="0"/>
        <v/>
      </c>
      <c r="R20" s="70" t="str">
        <f t="shared" si="0"/>
        <v/>
      </c>
      <c r="S20" s="70" t="str">
        <f t="shared" si="0"/>
        <v/>
      </c>
      <c r="T20" s="70" t="str">
        <f t="shared" si="0"/>
        <v/>
      </c>
      <c r="U20" s="70" t="str">
        <f t="shared" si="0"/>
        <v/>
      </c>
      <c r="V20" s="70" t="str">
        <f t="shared" si="0"/>
        <v/>
      </c>
      <c r="W20" s="70" t="str">
        <f t="shared" si="0"/>
        <v/>
      </c>
      <c r="X20" s="70" t="str">
        <f t="shared" si="0"/>
        <v/>
      </c>
      <c r="Y20" s="70" t="str">
        <f t="shared" si="0"/>
        <v/>
      </c>
      <c r="Z20" s="70" t="str">
        <f t="shared" si="0"/>
        <v/>
      </c>
      <c r="AA20" s="70" t="str">
        <f t="shared" si="0"/>
        <v/>
      </c>
      <c r="AB20" s="70" t="str">
        <f t="shared" si="5"/>
        <v/>
      </c>
      <c r="AC20" s="70" t="str">
        <f t="shared" si="5"/>
        <v/>
      </c>
      <c r="AD20" s="70" t="str">
        <f t="shared" si="5"/>
        <v/>
      </c>
      <c r="AE20" s="70" t="str">
        <f t="shared" si="5"/>
        <v/>
      </c>
      <c r="AF20" s="70" t="str">
        <f t="shared" si="5"/>
        <v/>
      </c>
      <c r="AG20" s="70" t="str">
        <f t="shared" si="5"/>
        <v/>
      </c>
      <c r="AH20" s="70" t="str">
        <f t="shared" si="5"/>
        <v/>
      </c>
      <c r="AI20" s="70" t="str">
        <f t="shared" si="5"/>
        <v/>
      </c>
      <c r="AJ20" s="70" t="str">
        <f t="shared" si="5"/>
        <v/>
      </c>
      <c r="AK20" s="70" t="str">
        <f t="shared" si="5"/>
        <v/>
      </c>
      <c r="AL20" s="70" t="str">
        <f t="shared" si="5"/>
        <v/>
      </c>
      <c r="AM20" s="70" t="str">
        <f t="shared" si="5"/>
        <v/>
      </c>
      <c r="AN20" s="70" t="str">
        <f t="shared" si="5"/>
        <v/>
      </c>
      <c r="AO20" s="70" t="str">
        <f t="shared" si="5"/>
        <v/>
      </c>
      <c r="AP20" s="70" t="str">
        <f t="shared" si="5"/>
        <v/>
      </c>
      <c r="AQ20" s="70" t="str">
        <f t="shared" si="5"/>
        <v/>
      </c>
      <c r="AR20" s="70" t="str">
        <f t="shared" si="6"/>
        <v/>
      </c>
      <c r="AS20" s="70" t="str">
        <f t="shared" si="6"/>
        <v/>
      </c>
      <c r="AT20" s="70" t="str">
        <f t="shared" si="6"/>
        <v/>
      </c>
      <c r="AU20" s="70" t="str">
        <f t="shared" si="6"/>
        <v/>
      </c>
      <c r="AV20" s="70" t="str">
        <f t="shared" si="6"/>
        <v/>
      </c>
      <c r="AW20" s="70" t="str">
        <f t="shared" si="6"/>
        <v/>
      </c>
      <c r="AX20" s="70" t="str">
        <f t="shared" si="6"/>
        <v/>
      </c>
      <c r="AY20" s="70" t="str">
        <f t="shared" si="6"/>
        <v/>
      </c>
      <c r="AZ20" s="70" t="str">
        <f t="shared" si="6"/>
        <v/>
      </c>
      <c r="BA20" s="70" t="str">
        <f t="shared" si="6"/>
        <v/>
      </c>
      <c r="BB20" s="70" t="str">
        <f t="shared" si="6"/>
        <v/>
      </c>
      <c r="BC20" s="70" t="str">
        <f t="shared" si="6"/>
        <v/>
      </c>
      <c r="BD20" s="70" t="str">
        <f t="shared" si="6"/>
        <v/>
      </c>
      <c r="BE20" s="70" t="str">
        <f t="shared" si="6"/>
        <v/>
      </c>
      <c r="BF20" s="70" t="str">
        <f t="shared" si="6"/>
        <v/>
      </c>
      <c r="BG20" s="70" t="str">
        <f t="shared" si="6"/>
        <v/>
      </c>
      <c r="BH20" s="70" t="str">
        <f t="shared" si="7"/>
        <v/>
      </c>
      <c r="BI20" s="70" t="str">
        <f t="shared" si="7"/>
        <v/>
      </c>
      <c r="BJ20" s="70" t="str">
        <f t="shared" si="7"/>
        <v/>
      </c>
      <c r="BK20" s="70" t="str">
        <f t="shared" si="7"/>
        <v/>
      </c>
      <c r="BL20" s="29">
        <f>SUM(L20:BK20)</f>
        <v>0</v>
      </c>
      <c r="BM20" s="29"/>
      <c r="BN20" s="29">
        <f>BL20*B$10</f>
        <v>0</v>
      </c>
      <c r="BO20" s="29"/>
      <c r="BP20" s="30">
        <v>165</v>
      </c>
      <c r="BQ20" s="30"/>
      <c r="BR20" s="31">
        <f>BN20*BP20</f>
        <v>0</v>
      </c>
      <c r="BS20" s="31"/>
    </row>
    <row r="21" spans="5:71" ht="15" customHeight="1">
      <c r="E21" s="177"/>
      <c r="F21" s="179"/>
      <c r="G21" s="24" t="s">
        <v>131</v>
      </c>
      <c r="H21" s="77">
        <f>C13</f>
        <v>1</v>
      </c>
      <c r="I21" s="28">
        <f t="shared" si="4"/>
        <v>2</v>
      </c>
      <c r="J21" s="24">
        <v>1</v>
      </c>
      <c r="K21" s="78">
        <f>B13</f>
        <v>1</v>
      </c>
      <c r="L21" s="70">
        <f t="shared" ref="L21:AA33" si="8">IF(AND(L$3&gt;=$J21,L$3&lt;=($J21+$I21-1)),$K21,"")</f>
        <v>1</v>
      </c>
      <c r="M21" s="70">
        <f t="shared" si="8"/>
        <v>1</v>
      </c>
      <c r="N21" s="70" t="str">
        <f t="shared" si="8"/>
        <v/>
      </c>
      <c r="O21" s="70" t="str">
        <f t="shared" si="8"/>
        <v/>
      </c>
      <c r="P21" s="70" t="str">
        <f t="shared" si="8"/>
        <v/>
      </c>
      <c r="Q21" s="70" t="str">
        <f t="shared" si="8"/>
        <v/>
      </c>
      <c r="R21" s="70" t="str">
        <f t="shared" si="8"/>
        <v/>
      </c>
      <c r="S21" s="70" t="str">
        <f t="shared" si="8"/>
        <v/>
      </c>
      <c r="T21" s="70" t="str">
        <f t="shared" si="8"/>
        <v/>
      </c>
      <c r="U21" s="70" t="str">
        <f t="shared" si="8"/>
        <v/>
      </c>
      <c r="V21" s="70" t="str">
        <f t="shared" si="8"/>
        <v/>
      </c>
      <c r="W21" s="70" t="str">
        <f t="shared" si="8"/>
        <v/>
      </c>
      <c r="X21" s="70" t="str">
        <f t="shared" si="8"/>
        <v/>
      </c>
      <c r="Y21" s="70" t="str">
        <f t="shared" si="8"/>
        <v/>
      </c>
      <c r="Z21" s="70" t="str">
        <f t="shared" si="8"/>
        <v/>
      </c>
      <c r="AA21" s="70" t="str">
        <f t="shared" si="8"/>
        <v/>
      </c>
      <c r="AB21" s="70" t="str">
        <f t="shared" si="5"/>
        <v/>
      </c>
      <c r="AC21" s="70" t="str">
        <f t="shared" si="5"/>
        <v/>
      </c>
      <c r="AD21" s="70" t="str">
        <f t="shared" si="5"/>
        <v/>
      </c>
      <c r="AE21" s="70" t="str">
        <f t="shared" si="5"/>
        <v/>
      </c>
      <c r="AF21" s="70" t="str">
        <f t="shared" si="5"/>
        <v/>
      </c>
      <c r="AG21" s="70" t="str">
        <f t="shared" si="5"/>
        <v/>
      </c>
      <c r="AH21" s="70" t="str">
        <f t="shared" si="5"/>
        <v/>
      </c>
      <c r="AI21" s="70" t="str">
        <f t="shared" si="5"/>
        <v/>
      </c>
      <c r="AJ21" s="70" t="str">
        <f t="shared" si="5"/>
        <v/>
      </c>
      <c r="AK21" s="70" t="str">
        <f t="shared" si="5"/>
        <v/>
      </c>
      <c r="AL21" s="70" t="str">
        <f t="shared" si="5"/>
        <v/>
      </c>
      <c r="AM21" s="70" t="str">
        <f t="shared" si="5"/>
        <v/>
      </c>
      <c r="AN21" s="70" t="str">
        <f t="shared" si="5"/>
        <v/>
      </c>
      <c r="AO21" s="70" t="str">
        <f t="shared" si="5"/>
        <v/>
      </c>
      <c r="AP21" s="70" t="str">
        <f t="shared" si="5"/>
        <v/>
      </c>
      <c r="AQ21" s="70" t="str">
        <f t="shared" si="5"/>
        <v/>
      </c>
      <c r="AR21" s="70" t="str">
        <f t="shared" si="6"/>
        <v/>
      </c>
      <c r="AS21" s="70" t="str">
        <f t="shared" si="6"/>
        <v/>
      </c>
      <c r="AT21" s="70" t="str">
        <f t="shared" si="6"/>
        <v/>
      </c>
      <c r="AU21" s="70" t="str">
        <f t="shared" si="6"/>
        <v/>
      </c>
      <c r="AV21" s="70" t="str">
        <f t="shared" si="6"/>
        <v/>
      </c>
      <c r="AW21" s="70" t="str">
        <f t="shared" si="6"/>
        <v/>
      </c>
      <c r="AX21" s="70" t="str">
        <f t="shared" si="6"/>
        <v/>
      </c>
      <c r="AY21" s="70" t="str">
        <f t="shared" si="6"/>
        <v/>
      </c>
      <c r="AZ21" s="70" t="str">
        <f t="shared" si="6"/>
        <v/>
      </c>
      <c r="BA21" s="70" t="str">
        <f t="shared" si="6"/>
        <v/>
      </c>
      <c r="BB21" s="70" t="str">
        <f t="shared" si="6"/>
        <v/>
      </c>
      <c r="BC21" s="70" t="str">
        <f t="shared" si="6"/>
        <v/>
      </c>
      <c r="BD21" s="70" t="str">
        <f t="shared" si="6"/>
        <v/>
      </c>
      <c r="BE21" s="70" t="str">
        <f t="shared" si="6"/>
        <v/>
      </c>
      <c r="BF21" s="70" t="str">
        <f t="shared" si="6"/>
        <v/>
      </c>
      <c r="BG21" s="70" t="str">
        <f t="shared" si="6"/>
        <v/>
      </c>
      <c r="BH21" s="70" t="str">
        <f t="shared" si="7"/>
        <v/>
      </c>
      <c r="BI21" s="70" t="str">
        <f t="shared" si="7"/>
        <v/>
      </c>
      <c r="BJ21" s="70" t="str">
        <f t="shared" si="7"/>
        <v/>
      </c>
      <c r="BK21" s="70" t="str">
        <f t="shared" si="7"/>
        <v/>
      </c>
      <c r="BL21" s="32"/>
      <c r="BM21" s="32">
        <f>SUM(L21:BK21)</f>
        <v>2</v>
      </c>
      <c r="BN21" s="32"/>
      <c r="BO21" s="33">
        <f>BM21*B$10</f>
        <v>80</v>
      </c>
      <c r="BP21" s="34"/>
      <c r="BQ21" s="34">
        <v>57</v>
      </c>
      <c r="BR21" s="35"/>
      <c r="BS21" s="50">
        <f>BO21*BQ21</f>
        <v>4560</v>
      </c>
    </row>
    <row r="22" spans="5:71" ht="15">
      <c r="E22" s="176" t="s">
        <v>371</v>
      </c>
      <c r="F22" s="178" t="s">
        <v>236</v>
      </c>
      <c r="G22" s="28" t="s">
        <v>130</v>
      </c>
      <c r="H22" s="24">
        <v>0</v>
      </c>
      <c r="I22" s="28">
        <f t="shared" si="4"/>
        <v>0</v>
      </c>
      <c r="J22" s="24">
        <v>1</v>
      </c>
      <c r="K22" s="24">
        <v>1</v>
      </c>
      <c r="L22" s="70" t="str">
        <f t="shared" si="8"/>
        <v/>
      </c>
      <c r="M22" s="70" t="str">
        <f t="shared" si="8"/>
        <v/>
      </c>
      <c r="N22" s="70" t="str">
        <f t="shared" si="8"/>
        <v/>
      </c>
      <c r="O22" s="70" t="str">
        <f t="shared" si="8"/>
        <v/>
      </c>
      <c r="P22" s="70" t="str">
        <f t="shared" si="8"/>
        <v/>
      </c>
      <c r="Q22" s="70" t="str">
        <f t="shared" si="8"/>
        <v/>
      </c>
      <c r="R22" s="70" t="str">
        <f t="shared" si="8"/>
        <v/>
      </c>
      <c r="S22" s="70" t="str">
        <f t="shared" si="8"/>
        <v/>
      </c>
      <c r="T22" s="70" t="str">
        <f t="shared" si="8"/>
        <v/>
      </c>
      <c r="U22" s="70" t="str">
        <f t="shared" si="8"/>
        <v/>
      </c>
      <c r="V22" s="70" t="str">
        <f t="shared" si="8"/>
        <v/>
      </c>
      <c r="W22" s="70" t="str">
        <f t="shared" si="8"/>
        <v/>
      </c>
      <c r="X22" s="70" t="str">
        <f t="shared" si="8"/>
        <v/>
      </c>
      <c r="Y22" s="70" t="str">
        <f t="shared" si="8"/>
        <v/>
      </c>
      <c r="Z22" s="70" t="str">
        <f t="shared" si="8"/>
        <v/>
      </c>
      <c r="AA22" s="70" t="str">
        <f t="shared" si="8"/>
        <v/>
      </c>
      <c r="AB22" s="70" t="str">
        <f t="shared" si="5"/>
        <v/>
      </c>
      <c r="AC22" s="70" t="str">
        <f t="shared" si="5"/>
        <v/>
      </c>
      <c r="AD22" s="70" t="str">
        <f t="shared" si="5"/>
        <v/>
      </c>
      <c r="AE22" s="70" t="str">
        <f t="shared" si="5"/>
        <v/>
      </c>
      <c r="AF22" s="70" t="str">
        <f t="shared" si="5"/>
        <v/>
      </c>
      <c r="AG22" s="70" t="str">
        <f t="shared" si="5"/>
        <v/>
      </c>
      <c r="AH22" s="70" t="str">
        <f t="shared" si="5"/>
        <v/>
      </c>
      <c r="AI22" s="70" t="str">
        <f t="shared" si="5"/>
        <v/>
      </c>
      <c r="AJ22" s="70" t="str">
        <f t="shared" si="5"/>
        <v/>
      </c>
      <c r="AK22" s="70" t="str">
        <f t="shared" si="5"/>
        <v/>
      </c>
      <c r="AL22" s="70" t="str">
        <f t="shared" si="5"/>
        <v/>
      </c>
      <c r="AM22" s="70" t="str">
        <f t="shared" si="5"/>
        <v/>
      </c>
      <c r="AN22" s="70" t="str">
        <f t="shared" si="5"/>
        <v/>
      </c>
      <c r="AO22" s="70" t="str">
        <f t="shared" si="5"/>
        <v/>
      </c>
      <c r="AP22" s="70" t="str">
        <f t="shared" si="5"/>
        <v/>
      </c>
      <c r="AQ22" s="70" t="str">
        <f t="shared" si="5"/>
        <v/>
      </c>
      <c r="AR22" s="70" t="str">
        <f t="shared" si="6"/>
        <v/>
      </c>
      <c r="AS22" s="70" t="str">
        <f t="shared" si="6"/>
        <v/>
      </c>
      <c r="AT22" s="70" t="str">
        <f t="shared" si="6"/>
        <v/>
      </c>
      <c r="AU22" s="70" t="str">
        <f t="shared" si="6"/>
        <v/>
      </c>
      <c r="AV22" s="70" t="str">
        <f t="shared" si="6"/>
        <v/>
      </c>
      <c r="AW22" s="70" t="str">
        <f t="shared" si="6"/>
        <v/>
      </c>
      <c r="AX22" s="70" t="str">
        <f t="shared" si="6"/>
        <v/>
      </c>
      <c r="AY22" s="70" t="str">
        <f t="shared" si="6"/>
        <v/>
      </c>
      <c r="AZ22" s="70" t="str">
        <f t="shared" si="6"/>
        <v/>
      </c>
      <c r="BA22" s="70" t="str">
        <f t="shared" si="6"/>
        <v/>
      </c>
      <c r="BB22" s="70" t="str">
        <f t="shared" si="6"/>
        <v/>
      </c>
      <c r="BC22" s="70" t="str">
        <f t="shared" si="6"/>
        <v/>
      </c>
      <c r="BD22" s="70" t="str">
        <f t="shared" si="6"/>
        <v/>
      </c>
      <c r="BE22" s="70" t="str">
        <f t="shared" si="6"/>
        <v/>
      </c>
      <c r="BF22" s="70" t="str">
        <f t="shared" si="6"/>
        <v/>
      </c>
      <c r="BG22" s="70" t="str">
        <f t="shared" si="6"/>
        <v/>
      </c>
      <c r="BH22" s="70" t="str">
        <f t="shared" si="7"/>
        <v/>
      </c>
      <c r="BI22" s="70" t="str">
        <f t="shared" si="7"/>
        <v/>
      </c>
      <c r="BJ22" s="70" t="str">
        <f t="shared" si="7"/>
        <v/>
      </c>
      <c r="BK22" s="70" t="str">
        <f t="shared" si="7"/>
        <v/>
      </c>
      <c r="BL22" s="29">
        <f>SUM(L22:BK22)</f>
        <v>0</v>
      </c>
      <c r="BM22" s="29"/>
      <c r="BN22" s="29">
        <f>BL22*B$10</f>
        <v>0</v>
      </c>
      <c r="BO22" s="29"/>
      <c r="BP22" s="30">
        <v>80</v>
      </c>
      <c r="BQ22" s="30"/>
      <c r="BR22" s="31">
        <f>BN22*BP22</f>
        <v>0</v>
      </c>
      <c r="BS22" s="31"/>
    </row>
    <row r="23" spans="5:71" ht="15" customHeight="1">
      <c r="E23" s="177"/>
      <c r="F23" s="179"/>
      <c r="G23" s="24" t="s">
        <v>131</v>
      </c>
      <c r="H23" s="24">
        <v>0</v>
      </c>
      <c r="I23" s="28">
        <f t="shared" si="4"/>
        <v>0</v>
      </c>
      <c r="J23" s="24">
        <v>1</v>
      </c>
      <c r="K23" s="24">
        <v>1</v>
      </c>
      <c r="L23" s="70" t="str">
        <f t="shared" si="8"/>
        <v/>
      </c>
      <c r="M23" s="70" t="str">
        <f t="shared" si="8"/>
        <v/>
      </c>
      <c r="N23" s="70" t="str">
        <f t="shared" si="8"/>
        <v/>
      </c>
      <c r="O23" s="70" t="str">
        <f t="shared" si="8"/>
        <v/>
      </c>
      <c r="P23" s="70" t="str">
        <f t="shared" si="8"/>
        <v/>
      </c>
      <c r="Q23" s="70" t="str">
        <f t="shared" si="8"/>
        <v/>
      </c>
      <c r="R23" s="70" t="str">
        <f t="shared" si="8"/>
        <v/>
      </c>
      <c r="S23" s="70" t="str">
        <f t="shared" si="8"/>
        <v/>
      </c>
      <c r="T23" s="70" t="str">
        <f t="shared" si="8"/>
        <v/>
      </c>
      <c r="U23" s="70" t="str">
        <f t="shared" si="8"/>
        <v/>
      </c>
      <c r="V23" s="70" t="str">
        <f t="shared" si="8"/>
        <v/>
      </c>
      <c r="W23" s="70" t="str">
        <f t="shared" si="8"/>
        <v/>
      </c>
      <c r="X23" s="70" t="str">
        <f t="shared" si="8"/>
        <v/>
      </c>
      <c r="Y23" s="70" t="str">
        <f t="shared" si="8"/>
        <v/>
      </c>
      <c r="Z23" s="70" t="str">
        <f t="shared" si="8"/>
        <v/>
      </c>
      <c r="AA23" s="70" t="str">
        <f t="shared" si="8"/>
        <v/>
      </c>
      <c r="AB23" s="70" t="str">
        <f t="shared" si="5"/>
        <v/>
      </c>
      <c r="AC23" s="70" t="str">
        <f t="shared" si="5"/>
        <v/>
      </c>
      <c r="AD23" s="70" t="str">
        <f t="shared" si="5"/>
        <v/>
      </c>
      <c r="AE23" s="70" t="str">
        <f t="shared" si="5"/>
        <v/>
      </c>
      <c r="AF23" s="70" t="str">
        <f t="shared" si="5"/>
        <v/>
      </c>
      <c r="AG23" s="70" t="str">
        <f t="shared" si="5"/>
        <v/>
      </c>
      <c r="AH23" s="70" t="str">
        <f t="shared" si="5"/>
        <v/>
      </c>
      <c r="AI23" s="70" t="str">
        <f t="shared" si="5"/>
        <v/>
      </c>
      <c r="AJ23" s="70" t="str">
        <f t="shared" si="5"/>
        <v/>
      </c>
      <c r="AK23" s="70" t="str">
        <f t="shared" si="5"/>
        <v/>
      </c>
      <c r="AL23" s="70" t="str">
        <f t="shared" si="5"/>
        <v/>
      </c>
      <c r="AM23" s="70" t="str">
        <f t="shared" si="5"/>
        <v/>
      </c>
      <c r="AN23" s="70" t="str">
        <f t="shared" si="5"/>
        <v/>
      </c>
      <c r="AO23" s="70" t="str">
        <f t="shared" si="5"/>
        <v/>
      </c>
      <c r="AP23" s="70" t="str">
        <f t="shared" si="5"/>
        <v/>
      </c>
      <c r="AQ23" s="70" t="str">
        <f t="shared" si="5"/>
        <v/>
      </c>
      <c r="AR23" s="70" t="str">
        <f t="shared" si="6"/>
        <v/>
      </c>
      <c r="AS23" s="70" t="str">
        <f t="shared" si="6"/>
        <v/>
      </c>
      <c r="AT23" s="70" t="str">
        <f t="shared" si="6"/>
        <v/>
      </c>
      <c r="AU23" s="70" t="str">
        <f t="shared" si="6"/>
        <v/>
      </c>
      <c r="AV23" s="70" t="str">
        <f t="shared" si="6"/>
        <v/>
      </c>
      <c r="AW23" s="70" t="str">
        <f t="shared" si="6"/>
        <v/>
      </c>
      <c r="AX23" s="70" t="str">
        <f t="shared" si="6"/>
        <v/>
      </c>
      <c r="AY23" s="70" t="str">
        <f t="shared" si="6"/>
        <v/>
      </c>
      <c r="AZ23" s="70" t="str">
        <f t="shared" si="6"/>
        <v/>
      </c>
      <c r="BA23" s="70" t="str">
        <f t="shared" si="6"/>
        <v/>
      </c>
      <c r="BB23" s="70" t="str">
        <f t="shared" si="6"/>
        <v/>
      </c>
      <c r="BC23" s="70" t="str">
        <f t="shared" si="6"/>
        <v/>
      </c>
      <c r="BD23" s="70" t="str">
        <f t="shared" si="6"/>
        <v/>
      </c>
      <c r="BE23" s="70" t="str">
        <f t="shared" si="6"/>
        <v/>
      </c>
      <c r="BF23" s="70" t="str">
        <f t="shared" si="6"/>
        <v/>
      </c>
      <c r="BG23" s="70" t="str">
        <f t="shared" si="6"/>
        <v/>
      </c>
      <c r="BH23" s="70" t="str">
        <f t="shared" si="7"/>
        <v/>
      </c>
      <c r="BI23" s="70" t="str">
        <f t="shared" si="7"/>
        <v/>
      </c>
      <c r="BJ23" s="70" t="str">
        <f t="shared" si="7"/>
        <v/>
      </c>
      <c r="BK23" s="70" t="str">
        <f t="shared" si="7"/>
        <v/>
      </c>
      <c r="BL23" s="32"/>
      <c r="BM23" s="32">
        <f>SUM(L23:BK23)</f>
        <v>0</v>
      </c>
      <c r="BN23" s="32"/>
      <c r="BO23" s="33">
        <f>BM23*B$10</f>
        <v>0</v>
      </c>
      <c r="BP23" s="34"/>
      <c r="BQ23" s="34">
        <v>25</v>
      </c>
      <c r="BR23" s="35"/>
      <c r="BS23" s="50">
        <f>BO23*BQ23</f>
        <v>0</v>
      </c>
    </row>
    <row r="24" spans="5:71" ht="15">
      <c r="E24" s="195" t="s">
        <v>383</v>
      </c>
      <c r="F24" s="178" t="s">
        <v>236</v>
      </c>
      <c r="G24" s="28" t="s">
        <v>130</v>
      </c>
      <c r="H24" s="24">
        <v>0</v>
      </c>
      <c r="I24" s="28">
        <f t="shared" si="4"/>
        <v>0</v>
      </c>
      <c r="J24" s="24">
        <v>1</v>
      </c>
      <c r="K24" s="24">
        <v>1</v>
      </c>
      <c r="L24" s="70" t="str">
        <f t="shared" si="8"/>
        <v/>
      </c>
      <c r="M24" s="70" t="str">
        <f t="shared" si="8"/>
        <v/>
      </c>
      <c r="N24" s="70" t="str">
        <f t="shared" si="8"/>
        <v/>
      </c>
      <c r="O24" s="70" t="str">
        <f t="shared" si="8"/>
        <v/>
      </c>
      <c r="P24" s="70" t="str">
        <f t="shared" si="8"/>
        <v/>
      </c>
      <c r="Q24" s="70" t="str">
        <f t="shared" si="8"/>
        <v/>
      </c>
      <c r="R24" s="70" t="str">
        <f t="shared" si="8"/>
        <v/>
      </c>
      <c r="S24" s="70" t="str">
        <f t="shared" si="8"/>
        <v/>
      </c>
      <c r="T24" s="70" t="str">
        <f t="shared" si="8"/>
        <v/>
      </c>
      <c r="U24" s="70" t="str">
        <f t="shared" si="8"/>
        <v/>
      </c>
      <c r="V24" s="70" t="str">
        <f t="shared" si="8"/>
        <v/>
      </c>
      <c r="W24" s="70" t="str">
        <f t="shared" si="8"/>
        <v/>
      </c>
      <c r="X24" s="70" t="str">
        <f t="shared" si="8"/>
        <v/>
      </c>
      <c r="Y24" s="70" t="str">
        <f t="shared" si="8"/>
        <v/>
      </c>
      <c r="Z24" s="70" t="str">
        <f t="shared" si="8"/>
        <v/>
      </c>
      <c r="AA24" s="70" t="str">
        <f t="shared" si="8"/>
        <v/>
      </c>
      <c r="AB24" s="70" t="str">
        <f t="shared" si="5"/>
        <v/>
      </c>
      <c r="AC24" s="70" t="str">
        <f t="shared" si="5"/>
        <v/>
      </c>
      <c r="AD24" s="70" t="str">
        <f t="shared" si="5"/>
        <v/>
      </c>
      <c r="AE24" s="70" t="str">
        <f t="shared" si="5"/>
        <v/>
      </c>
      <c r="AF24" s="70" t="str">
        <f t="shared" si="5"/>
        <v/>
      </c>
      <c r="AG24" s="70" t="str">
        <f t="shared" si="5"/>
        <v/>
      </c>
      <c r="AH24" s="70" t="str">
        <f t="shared" si="5"/>
        <v/>
      </c>
      <c r="AI24" s="70" t="str">
        <f t="shared" si="5"/>
        <v/>
      </c>
      <c r="AJ24" s="70" t="str">
        <f t="shared" si="5"/>
        <v/>
      </c>
      <c r="AK24" s="70" t="str">
        <f t="shared" si="5"/>
        <v/>
      </c>
      <c r="AL24" s="70" t="str">
        <f t="shared" si="5"/>
        <v/>
      </c>
      <c r="AM24" s="70" t="str">
        <f t="shared" si="5"/>
        <v/>
      </c>
      <c r="AN24" s="70" t="str">
        <f t="shared" si="5"/>
        <v/>
      </c>
      <c r="AO24" s="70" t="str">
        <f t="shared" si="5"/>
        <v/>
      </c>
      <c r="AP24" s="70" t="str">
        <f t="shared" si="5"/>
        <v/>
      </c>
      <c r="AQ24" s="70" t="str">
        <f t="shared" si="5"/>
        <v/>
      </c>
      <c r="AR24" s="70" t="str">
        <f t="shared" si="6"/>
        <v/>
      </c>
      <c r="AS24" s="70" t="str">
        <f t="shared" si="6"/>
        <v/>
      </c>
      <c r="AT24" s="70" t="str">
        <f t="shared" si="6"/>
        <v/>
      </c>
      <c r="AU24" s="70" t="str">
        <f t="shared" si="6"/>
        <v/>
      </c>
      <c r="AV24" s="70" t="str">
        <f t="shared" si="6"/>
        <v/>
      </c>
      <c r="AW24" s="70" t="str">
        <f t="shared" si="6"/>
        <v/>
      </c>
      <c r="AX24" s="70" t="str">
        <f t="shared" si="6"/>
        <v/>
      </c>
      <c r="AY24" s="70" t="str">
        <f t="shared" si="6"/>
        <v/>
      </c>
      <c r="AZ24" s="70" t="str">
        <f t="shared" si="6"/>
        <v/>
      </c>
      <c r="BA24" s="70" t="str">
        <f t="shared" si="6"/>
        <v/>
      </c>
      <c r="BB24" s="70" t="str">
        <f t="shared" si="6"/>
        <v/>
      </c>
      <c r="BC24" s="70" t="str">
        <f t="shared" si="6"/>
        <v/>
      </c>
      <c r="BD24" s="70" t="str">
        <f t="shared" si="6"/>
        <v/>
      </c>
      <c r="BE24" s="70" t="str">
        <f t="shared" si="6"/>
        <v/>
      </c>
      <c r="BF24" s="70" t="str">
        <f t="shared" si="6"/>
        <v/>
      </c>
      <c r="BG24" s="70" t="str">
        <f t="shared" si="6"/>
        <v/>
      </c>
      <c r="BH24" s="70" t="str">
        <f t="shared" si="7"/>
        <v/>
      </c>
      <c r="BI24" s="70" t="str">
        <f t="shared" si="7"/>
        <v/>
      </c>
      <c r="BJ24" s="70" t="str">
        <f t="shared" si="7"/>
        <v/>
      </c>
      <c r="BK24" s="70" t="str">
        <f t="shared" si="7"/>
        <v/>
      </c>
      <c r="BL24" s="29">
        <f>SUM(L24:BK24)</f>
        <v>0</v>
      </c>
      <c r="BM24" s="29"/>
      <c r="BN24" s="29">
        <f>BL24*B$10</f>
        <v>0</v>
      </c>
      <c r="BO24" s="29"/>
      <c r="BP24" s="30">
        <v>80</v>
      </c>
      <c r="BQ24" s="30"/>
      <c r="BR24" s="31">
        <f>BN24*BP24</f>
        <v>0</v>
      </c>
      <c r="BS24" s="31"/>
    </row>
    <row r="25" spans="5:71" ht="15" customHeight="1">
      <c r="E25" s="177"/>
      <c r="F25" s="179"/>
      <c r="G25" s="24" t="s">
        <v>131</v>
      </c>
      <c r="H25" s="24">
        <v>0</v>
      </c>
      <c r="I25" s="28">
        <f t="shared" si="4"/>
        <v>0</v>
      </c>
      <c r="J25" s="24">
        <v>1</v>
      </c>
      <c r="K25" s="24">
        <v>1</v>
      </c>
      <c r="L25" s="70" t="str">
        <f t="shared" si="8"/>
        <v/>
      </c>
      <c r="M25" s="70" t="str">
        <f t="shared" si="8"/>
        <v/>
      </c>
      <c r="N25" s="70" t="str">
        <f t="shared" si="8"/>
        <v/>
      </c>
      <c r="O25" s="70" t="str">
        <f t="shared" si="8"/>
        <v/>
      </c>
      <c r="P25" s="70" t="str">
        <f t="shared" si="8"/>
        <v/>
      </c>
      <c r="Q25" s="70" t="str">
        <f t="shared" si="8"/>
        <v/>
      </c>
      <c r="R25" s="70" t="str">
        <f t="shared" si="8"/>
        <v/>
      </c>
      <c r="S25" s="70" t="str">
        <f t="shared" si="8"/>
        <v/>
      </c>
      <c r="T25" s="70" t="str">
        <f t="shared" si="8"/>
        <v/>
      </c>
      <c r="U25" s="70" t="str">
        <f t="shared" si="8"/>
        <v/>
      </c>
      <c r="V25" s="70" t="str">
        <f t="shared" si="8"/>
        <v/>
      </c>
      <c r="W25" s="70" t="str">
        <f t="shared" si="8"/>
        <v/>
      </c>
      <c r="X25" s="70" t="str">
        <f t="shared" si="8"/>
        <v/>
      </c>
      <c r="Y25" s="70" t="str">
        <f t="shared" si="8"/>
        <v/>
      </c>
      <c r="Z25" s="70" t="str">
        <f t="shared" si="8"/>
        <v/>
      </c>
      <c r="AA25" s="70" t="str">
        <f t="shared" si="8"/>
        <v/>
      </c>
      <c r="AB25" s="70" t="str">
        <f t="shared" si="5"/>
        <v/>
      </c>
      <c r="AC25" s="70" t="str">
        <f t="shared" si="5"/>
        <v/>
      </c>
      <c r="AD25" s="70" t="str">
        <f t="shared" si="5"/>
        <v/>
      </c>
      <c r="AE25" s="70" t="str">
        <f t="shared" si="5"/>
        <v/>
      </c>
      <c r="AF25" s="70" t="str">
        <f t="shared" si="5"/>
        <v/>
      </c>
      <c r="AG25" s="70" t="str">
        <f t="shared" si="5"/>
        <v/>
      </c>
      <c r="AH25" s="70" t="str">
        <f t="shared" si="5"/>
        <v/>
      </c>
      <c r="AI25" s="70" t="str">
        <f t="shared" si="5"/>
        <v/>
      </c>
      <c r="AJ25" s="70" t="str">
        <f t="shared" si="5"/>
        <v/>
      </c>
      <c r="AK25" s="70" t="str">
        <f t="shared" si="5"/>
        <v/>
      </c>
      <c r="AL25" s="70" t="str">
        <f t="shared" si="5"/>
        <v/>
      </c>
      <c r="AM25" s="70" t="str">
        <f t="shared" si="5"/>
        <v/>
      </c>
      <c r="AN25" s="70" t="str">
        <f t="shared" si="5"/>
        <v/>
      </c>
      <c r="AO25" s="70" t="str">
        <f t="shared" si="5"/>
        <v/>
      </c>
      <c r="AP25" s="70" t="str">
        <f t="shared" si="5"/>
        <v/>
      </c>
      <c r="AQ25" s="70" t="str">
        <f t="shared" ref="AQ25:BF33" si="9">IF(AND(AQ$3&gt;=$J25,AQ$3&lt;=($J25+$I25-1)),$K25,"")</f>
        <v/>
      </c>
      <c r="AR25" s="70" t="str">
        <f t="shared" si="9"/>
        <v/>
      </c>
      <c r="AS25" s="70" t="str">
        <f t="shared" si="9"/>
        <v/>
      </c>
      <c r="AT25" s="70" t="str">
        <f t="shared" si="9"/>
        <v/>
      </c>
      <c r="AU25" s="70" t="str">
        <f t="shared" si="9"/>
        <v/>
      </c>
      <c r="AV25" s="70" t="str">
        <f t="shared" si="9"/>
        <v/>
      </c>
      <c r="AW25" s="70" t="str">
        <f t="shared" si="9"/>
        <v/>
      </c>
      <c r="AX25" s="70" t="str">
        <f t="shared" si="9"/>
        <v/>
      </c>
      <c r="AY25" s="70" t="str">
        <f t="shared" si="9"/>
        <v/>
      </c>
      <c r="AZ25" s="70" t="str">
        <f t="shared" si="9"/>
        <v/>
      </c>
      <c r="BA25" s="70" t="str">
        <f t="shared" si="9"/>
        <v/>
      </c>
      <c r="BB25" s="70" t="str">
        <f t="shared" si="9"/>
        <v/>
      </c>
      <c r="BC25" s="70" t="str">
        <f t="shared" si="9"/>
        <v/>
      </c>
      <c r="BD25" s="70" t="str">
        <f t="shared" si="9"/>
        <v/>
      </c>
      <c r="BE25" s="70" t="str">
        <f t="shared" si="9"/>
        <v/>
      </c>
      <c r="BF25" s="70" t="str">
        <f t="shared" si="9"/>
        <v/>
      </c>
      <c r="BG25" s="70" t="str">
        <f t="shared" si="6"/>
        <v/>
      </c>
      <c r="BH25" s="70" t="str">
        <f t="shared" si="7"/>
        <v/>
      </c>
      <c r="BI25" s="70" t="str">
        <f t="shared" si="7"/>
        <v/>
      </c>
      <c r="BJ25" s="70" t="str">
        <f t="shared" si="7"/>
        <v/>
      </c>
      <c r="BK25" s="70" t="str">
        <f t="shared" si="7"/>
        <v/>
      </c>
      <c r="BL25" s="32"/>
      <c r="BM25" s="32">
        <f>SUM(L25:BK25)</f>
        <v>0</v>
      </c>
      <c r="BN25" s="32"/>
      <c r="BO25" s="33">
        <f>BM25*B$10</f>
        <v>0</v>
      </c>
      <c r="BP25" s="34"/>
      <c r="BQ25" s="34">
        <v>25</v>
      </c>
      <c r="BR25" s="35"/>
      <c r="BS25" s="50">
        <f>BO25*BQ25</f>
        <v>0</v>
      </c>
    </row>
    <row r="26" spans="5:71" ht="15">
      <c r="E26" s="176" t="s">
        <v>249</v>
      </c>
      <c r="F26" s="178" t="s">
        <v>231</v>
      </c>
      <c r="G26" s="28" t="s">
        <v>130</v>
      </c>
      <c r="H26" s="24">
        <v>0</v>
      </c>
      <c r="I26" s="28">
        <f t="shared" si="4"/>
        <v>0</v>
      </c>
      <c r="J26" s="24">
        <v>1</v>
      </c>
      <c r="K26" s="24">
        <v>1</v>
      </c>
      <c r="L26" s="70" t="str">
        <f t="shared" si="8"/>
        <v/>
      </c>
      <c r="M26" s="70" t="str">
        <f t="shared" si="8"/>
        <v/>
      </c>
      <c r="N26" s="70" t="str">
        <f t="shared" si="8"/>
        <v/>
      </c>
      <c r="O26" s="70" t="str">
        <f t="shared" si="8"/>
        <v/>
      </c>
      <c r="P26" s="70" t="str">
        <f t="shared" si="8"/>
        <v/>
      </c>
      <c r="Q26" s="70" t="str">
        <f t="shared" si="8"/>
        <v/>
      </c>
      <c r="R26" s="70" t="str">
        <f t="shared" si="8"/>
        <v/>
      </c>
      <c r="S26" s="70" t="str">
        <f t="shared" si="8"/>
        <v/>
      </c>
      <c r="T26" s="70" t="str">
        <f t="shared" si="8"/>
        <v/>
      </c>
      <c r="U26" s="70" t="str">
        <f t="shared" si="8"/>
        <v/>
      </c>
      <c r="V26" s="70" t="str">
        <f t="shared" si="8"/>
        <v/>
      </c>
      <c r="W26" s="70" t="str">
        <f t="shared" si="8"/>
        <v/>
      </c>
      <c r="X26" s="70" t="str">
        <f t="shared" si="8"/>
        <v/>
      </c>
      <c r="Y26" s="70" t="str">
        <f t="shared" si="8"/>
        <v/>
      </c>
      <c r="Z26" s="70" t="str">
        <f t="shared" si="8"/>
        <v/>
      </c>
      <c r="AA26" s="70" t="str">
        <f t="shared" si="8"/>
        <v/>
      </c>
      <c r="AB26" s="70" t="str">
        <f t="shared" ref="AB26:AQ33" si="10">IF(AND(AB$3&gt;=$J26,AB$3&lt;=($J26+$I26-1)),$K26,"")</f>
        <v/>
      </c>
      <c r="AC26" s="70" t="str">
        <f t="shared" si="10"/>
        <v/>
      </c>
      <c r="AD26" s="70" t="str">
        <f t="shared" si="10"/>
        <v/>
      </c>
      <c r="AE26" s="70" t="str">
        <f t="shared" si="10"/>
        <v/>
      </c>
      <c r="AF26" s="70" t="str">
        <f t="shared" si="10"/>
        <v/>
      </c>
      <c r="AG26" s="70" t="str">
        <f t="shared" si="10"/>
        <v/>
      </c>
      <c r="AH26" s="70" t="str">
        <f t="shared" si="10"/>
        <v/>
      </c>
      <c r="AI26" s="70" t="str">
        <f t="shared" si="10"/>
        <v/>
      </c>
      <c r="AJ26" s="70" t="str">
        <f t="shared" si="10"/>
        <v/>
      </c>
      <c r="AK26" s="70" t="str">
        <f t="shared" si="10"/>
        <v/>
      </c>
      <c r="AL26" s="70" t="str">
        <f t="shared" si="10"/>
        <v/>
      </c>
      <c r="AM26" s="70" t="str">
        <f t="shared" si="10"/>
        <v/>
      </c>
      <c r="AN26" s="70" t="str">
        <f t="shared" si="10"/>
        <v/>
      </c>
      <c r="AO26" s="70" t="str">
        <f t="shared" si="10"/>
        <v/>
      </c>
      <c r="AP26" s="70" t="str">
        <f t="shared" si="10"/>
        <v/>
      </c>
      <c r="AQ26" s="70" t="str">
        <f t="shared" si="10"/>
        <v/>
      </c>
      <c r="AR26" s="70" t="str">
        <f t="shared" si="9"/>
        <v/>
      </c>
      <c r="AS26" s="70" t="str">
        <f t="shared" si="9"/>
        <v/>
      </c>
      <c r="AT26" s="70" t="str">
        <f t="shared" si="9"/>
        <v/>
      </c>
      <c r="AU26" s="70" t="str">
        <f t="shared" si="9"/>
        <v/>
      </c>
      <c r="AV26" s="70" t="str">
        <f t="shared" si="9"/>
        <v/>
      </c>
      <c r="AW26" s="70" t="str">
        <f t="shared" si="9"/>
        <v/>
      </c>
      <c r="AX26" s="70" t="str">
        <f t="shared" si="9"/>
        <v/>
      </c>
      <c r="AY26" s="70" t="str">
        <f t="shared" si="9"/>
        <v/>
      </c>
      <c r="AZ26" s="70" t="str">
        <f t="shared" si="9"/>
        <v/>
      </c>
      <c r="BA26" s="70" t="str">
        <f t="shared" si="9"/>
        <v/>
      </c>
      <c r="BB26" s="70" t="str">
        <f t="shared" si="9"/>
        <v/>
      </c>
      <c r="BC26" s="70" t="str">
        <f t="shared" si="9"/>
        <v/>
      </c>
      <c r="BD26" s="70" t="str">
        <f t="shared" si="9"/>
        <v/>
      </c>
      <c r="BE26" s="70" t="str">
        <f t="shared" si="9"/>
        <v/>
      </c>
      <c r="BF26" s="70" t="str">
        <f t="shared" si="9"/>
        <v/>
      </c>
      <c r="BG26" s="70" t="str">
        <f t="shared" si="6"/>
        <v/>
      </c>
      <c r="BH26" s="70" t="str">
        <f t="shared" si="7"/>
        <v/>
      </c>
      <c r="BI26" s="70" t="str">
        <f t="shared" si="7"/>
        <v/>
      </c>
      <c r="BJ26" s="70" t="str">
        <f t="shared" si="7"/>
        <v/>
      </c>
      <c r="BK26" s="70" t="str">
        <f t="shared" si="7"/>
        <v/>
      </c>
      <c r="BL26" s="29">
        <f>SUM(L26:BK26)</f>
        <v>0</v>
      </c>
      <c r="BM26" s="29"/>
      <c r="BN26" s="29">
        <f>BL26*B$10</f>
        <v>0</v>
      </c>
      <c r="BO26" s="29"/>
      <c r="BP26" s="30">
        <v>165</v>
      </c>
      <c r="BQ26" s="30"/>
      <c r="BR26" s="31">
        <f>BN26*BP26</f>
        <v>0</v>
      </c>
      <c r="BS26" s="31"/>
    </row>
    <row r="27" spans="5:71" ht="15" customHeight="1">
      <c r="E27" s="177"/>
      <c r="F27" s="179"/>
      <c r="G27" s="24" t="s">
        <v>131</v>
      </c>
      <c r="H27" s="24">
        <v>0</v>
      </c>
      <c r="I27" s="28">
        <f t="shared" si="4"/>
        <v>0</v>
      </c>
      <c r="J27" s="24">
        <v>1</v>
      </c>
      <c r="K27" s="24">
        <v>1</v>
      </c>
      <c r="L27" s="70" t="str">
        <f t="shared" si="8"/>
        <v/>
      </c>
      <c r="M27" s="70" t="str">
        <f t="shared" si="8"/>
        <v/>
      </c>
      <c r="N27" s="70" t="str">
        <f t="shared" si="8"/>
        <v/>
      </c>
      <c r="O27" s="70" t="str">
        <f t="shared" si="8"/>
        <v/>
      </c>
      <c r="P27" s="70" t="str">
        <f t="shared" si="8"/>
        <v/>
      </c>
      <c r="Q27" s="70" t="str">
        <f t="shared" si="8"/>
        <v/>
      </c>
      <c r="R27" s="70" t="str">
        <f t="shared" si="8"/>
        <v/>
      </c>
      <c r="S27" s="70" t="str">
        <f t="shared" si="8"/>
        <v/>
      </c>
      <c r="T27" s="70" t="str">
        <f t="shared" si="8"/>
        <v/>
      </c>
      <c r="U27" s="70" t="str">
        <f t="shared" si="8"/>
        <v/>
      </c>
      <c r="V27" s="70" t="str">
        <f t="shared" si="8"/>
        <v/>
      </c>
      <c r="W27" s="70" t="str">
        <f t="shared" si="8"/>
        <v/>
      </c>
      <c r="X27" s="70" t="str">
        <f t="shared" si="8"/>
        <v/>
      </c>
      <c r="Y27" s="70" t="str">
        <f t="shared" si="8"/>
        <v/>
      </c>
      <c r="Z27" s="70" t="str">
        <f t="shared" si="8"/>
        <v/>
      </c>
      <c r="AA27" s="70" t="str">
        <f t="shared" si="8"/>
        <v/>
      </c>
      <c r="AB27" s="70" t="str">
        <f t="shared" si="10"/>
        <v/>
      </c>
      <c r="AC27" s="70" t="str">
        <f t="shared" si="10"/>
        <v/>
      </c>
      <c r="AD27" s="70" t="str">
        <f t="shared" si="10"/>
        <v/>
      </c>
      <c r="AE27" s="70" t="str">
        <f t="shared" si="10"/>
        <v/>
      </c>
      <c r="AF27" s="70" t="str">
        <f t="shared" si="10"/>
        <v/>
      </c>
      <c r="AG27" s="70" t="str">
        <f t="shared" si="10"/>
        <v/>
      </c>
      <c r="AH27" s="70" t="str">
        <f t="shared" si="10"/>
        <v/>
      </c>
      <c r="AI27" s="70" t="str">
        <f t="shared" si="10"/>
        <v/>
      </c>
      <c r="AJ27" s="70" t="str">
        <f t="shared" si="10"/>
        <v/>
      </c>
      <c r="AK27" s="70" t="str">
        <f t="shared" si="10"/>
        <v/>
      </c>
      <c r="AL27" s="70" t="str">
        <f t="shared" si="10"/>
        <v/>
      </c>
      <c r="AM27" s="70" t="str">
        <f t="shared" si="10"/>
        <v/>
      </c>
      <c r="AN27" s="70" t="str">
        <f t="shared" si="10"/>
        <v/>
      </c>
      <c r="AO27" s="70" t="str">
        <f t="shared" si="10"/>
        <v/>
      </c>
      <c r="AP27" s="70" t="str">
        <f t="shared" si="10"/>
        <v/>
      </c>
      <c r="AQ27" s="70" t="str">
        <f t="shared" si="10"/>
        <v/>
      </c>
      <c r="AR27" s="70" t="str">
        <f t="shared" si="9"/>
        <v/>
      </c>
      <c r="AS27" s="70" t="str">
        <f t="shared" si="9"/>
        <v/>
      </c>
      <c r="AT27" s="70" t="str">
        <f t="shared" si="9"/>
        <v/>
      </c>
      <c r="AU27" s="70" t="str">
        <f t="shared" si="9"/>
        <v/>
      </c>
      <c r="AV27" s="70" t="str">
        <f t="shared" si="9"/>
        <v/>
      </c>
      <c r="AW27" s="70" t="str">
        <f t="shared" si="9"/>
        <v/>
      </c>
      <c r="AX27" s="70" t="str">
        <f t="shared" si="9"/>
        <v/>
      </c>
      <c r="AY27" s="70" t="str">
        <f t="shared" si="9"/>
        <v/>
      </c>
      <c r="AZ27" s="70" t="str">
        <f t="shared" si="9"/>
        <v/>
      </c>
      <c r="BA27" s="70" t="str">
        <f t="shared" si="9"/>
        <v/>
      </c>
      <c r="BB27" s="70" t="str">
        <f t="shared" si="9"/>
        <v/>
      </c>
      <c r="BC27" s="70" t="str">
        <f t="shared" si="9"/>
        <v/>
      </c>
      <c r="BD27" s="70" t="str">
        <f t="shared" si="9"/>
        <v/>
      </c>
      <c r="BE27" s="70" t="str">
        <f t="shared" si="9"/>
        <v/>
      </c>
      <c r="BF27" s="70" t="str">
        <f t="shared" si="9"/>
        <v/>
      </c>
      <c r="BG27" s="70" t="str">
        <f t="shared" si="6"/>
        <v/>
      </c>
      <c r="BH27" s="70" t="str">
        <f t="shared" si="7"/>
        <v/>
      </c>
      <c r="BI27" s="70" t="str">
        <f t="shared" si="7"/>
        <v/>
      </c>
      <c r="BJ27" s="70" t="str">
        <f t="shared" si="7"/>
        <v/>
      </c>
      <c r="BK27" s="70" t="str">
        <f t="shared" si="7"/>
        <v/>
      </c>
      <c r="BL27" s="32"/>
      <c r="BM27" s="32">
        <f>SUM(L27:BK27)</f>
        <v>0</v>
      </c>
      <c r="BN27" s="32"/>
      <c r="BO27" s="33">
        <f>BM27*B$10</f>
        <v>0</v>
      </c>
      <c r="BP27" s="34"/>
      <c r="BQ27" s="34">
        <v>57</v>
      </c>
      <c r="BR27" s="35"/>
      <c r="BS27" s="50">
        <f>BO27*BQ27</f>
        <v>0</v>
      </c>
    </row>
    <row r="28" spans="5:71" ht="15">
      <c r="E28" s="176" t="s">
        <v>250</v>
      </c>
      <c r="F28" s="178" t="s">
        <v>251</v>
      </c>
      <c r="G28" s="28" t="s">
        <v>130</v>
      </c>
      <c r="H28" s="24">
        <v>0</v>
      </c>
      <c r="I28" s="28">
        <f t="shared" si="4"/>
        <v>0</v>
      </c>
      <c r="J28" s="24">
        <v>1</v>
      </c>
      <c r="K28" s="24">
        <v>1</v>
      </c>
      <c r="L28" s="70" t="str">
        <f t="shared" si="8"/>
        <v/>
      </c>
      <c r="M28" s="70" t="str">
        <f t="shared" si="8"/>
        <v/>
      </c>
      <c r="N28" s="70" t="str">
        <f t="shared" si="8"/>
        <v/>
      </c>
      <c r="O28" s="70" t="str">
        <f t="shared" si="8"/>
        <v/>
      </c>
      <c r="P28" s="70" t="str">
        <f t="shared" si="8"/>
        <v/>
      </c>
      <c r="Q28" s="70" t="str">
        <f t="shared" si="8"/>
        <v/>
      </c>
      <c r="R28" s="70" t="str">
        <f t="shared" si="8"/>
        <v/>
      </c>
      <c r="S28" s="70" t="str">
        <f t="shared" si="8"/>
        <v/>
      </c>
      <c r="T28" s="70" t="str">
        <f t="shared" si="8"/>
        <v/>
      </c>
      <c r="U28" s="70" t="str">
        <f t="shared" si="8"/>
        <v/>
      </c>
      <c r="V28" s="70" t="str">
        <f t="shared" si="8"/>
        <v/>
      </c>
      <c r="W28" s="70" t="str">
        <f t="shared" si="8"/>
        <v/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70" t="str">
        <f t="shared" si="10"/>
        <v/>
      </c>
      <c r="AC28" s="70" t="str">
        <f t="shared" si="10"/>
        <v/>
      </c>
      <c r="AD28" s="70" t="str">
        <f t="shared" si="10"/>
        <v/>
      </c>
      <c r="AE28" s="70" t="str">
        <f t="shared" si="10"/>
        <v/>
      </c>
      <c r="AF28" s="70" t="str">
        <f t="shared" si="10"/>
        <v/>
      </c>
      <c r="AG28" s="70" t="str">
        <f t="shared" si="10"/>
        <v/>
      </c>
      <c r="AH28" s="70" t="str">
        <f t="shared" si="10"/>
        <v/>
      </c>
      <c r="AI28" s="70" t="str">
        <f t="shared" si="10"/>
        <v/>
      </c>
      <c r="AJ28" s="70" t="str">
        <f t="shared" si="10"/>
        <v/>
      </c>
      <c r="AK28" s="70" t="str">
        <f t="shared" si="10"/>
        <v/>
      </c>
      <c r="AL28" s="70" t="str">
        <f t="shared" si="10"/>
        <v/>
      </c>
      <c r="AM28" s="70" t="str">
        <f t="shared" si="10"/>
        <v/>
      </c>
      <c r="AN28" s="70" t="str">
        <f t="shared" si="10"/>
        <v/>
      </c>
      <c r="AO28" s="70" t="str">
        <f t="shared" si="10"/>
        <v/>
      </c>
      <c r="AP28" s="70" t="str">
        <f t="shared" si="10"/>
        <v/>
      </c>
      <c r="AQ28" s="70" t="str">
        <f t="shared" si="10"/>
        <v/>
      </c>
      <c r="AR28" s="70" t="str">
        <f t="shared" si="9"/>
        <v/>
      </c>
      <c r="AS28" s="70" t="str">
        <f t="shared" si="9"/>
        <v/>
      </c>
      <c r="AT28" s="70" t="str">
        <f t="shared" si="9"/>
        <v/>
      </c>
      <c r="AU28" s="70" t="str">
        <f t="shared" si="9"/>
        <v/>
      </c>
      <c r="AV28" s="70" t="str">
        <f t="shared" si="9"/>
        <v/>
      </c>
      <c r="AW28" s="70" t="str">
        <f t="shared" si="9"/>
        <v/>
      </c>
      <c r="AX28" s="70" t="str">
        <f t="shared" si="9"/>
        <v/>
      </c>
      <c r="AY28" s="70" t="str">
        <f t="shared" si="9"/>
        <v/>
      </c>
      <c r="AZ28" s="70" t="str">
        <f t="shared" si="9"/>
        <v/>
      </c>
      <c r="BA28" s="70" t="str">
        <f t="shared" si="9"/>
        <v/>
      </c>
      <c r="BB28" s="70" t="str">
        <f t="shared" si="9"/>
        <v/>
      </c>
      <c r="BC28" s="70" t="str">
        <f t="shared" si="9"/>
        <v/>
      </c>
      <c r="BD28" s="70" t="str">
        <f t="shared" si="9"/>
        <v/>
      </c>
      <c r="BE28" s="70" t="str">
        <f t="shared" si="9"/>
        <v/>
      </c>
      <c r="BF28" s="70" t="str">
        <f t="shared" si="9"/>
        <v/>
      </c>
      <c r="BG28" s="70" t="str">
        <f t="shared" si="6"/>
        <v/>
      </c>
      <c r="BH28" s="70" t="str">
        <f t="shared" si="7"/>
        <v/>
      </c>
      <c r="BI28" s="70" t="str">
        <f t="shared" si="7"/>
        <v/>
      </c>
      <c r="BJ28" s="70" t="str">
        <f t="shared" si="7"/>
        <v/>
      </c>
      <c r="BK28" s="70" t="str">
        <f t="shared" si="7"/>
        <v/>
      </c>
      <c r="BL28" s="29">
        <f>SUM(L28:BK28)</f>
        <v>0</v>
      </c>
      <c r="BM28" s="29"/>
      <c r="BN28" s="29">
        <f>BL28*B$10</f>
        <v>0</v>
      </c>
      <c r="BO28" s="29"/>
      <c r="BP28" s="30">
        <v>191</v>
      </c>
      <c r="BQ28" s="30"/>
      <c r="BR28" s="31">
        <f>BN28*BP28</f>
        <v>0</v>
      </c>
      <c r="BS28" s="31"/>
    </row>
    <row r="29" spans="5:71" ht="15" customHeight="1">
      <c r="E29" s="177"/>
      <c r="F29" s="179"/>
      <c r="G29" s="24" t="s">
        <v>131</v>
      </c>
      <c r="H29" s="77">
        <f>C14</f>
        <v>0</v>
      </c>
      <c r="I29" s="28">
        <f t="shared" si="4"/>
        <v>0</v>
      </c>
      <c r="J29" s="24">
        <v>1</v>
      </c>
      <c r="K29" s="24">
        <v>1</v>
      </c>
      <c r="L29" s="70" t="str">
        <f t="shared" si="8"/>
        <v/>
      </c>
      <c r="M29" s="70" t="str">
        <f t="shared" si="8"/>
        <v/>
      </c>
      <c r="N29" s="70" t="str">
        <f t="shared" si="8"/>
        <v/>
      </c>
      <c r="O29" s="70" t="str">
        <f t="shared" si="8"/>
        <v/>
      </c>
      <c r="P29" s="70" t="str">
        <f t="shared" si="8"/>
        <v/>
      </c>
      <c r="Q29" s="70" t="str">
        <f t="shared" si="8"/>
        <v/>
      </c>
      <c r="R29" s="70" t="str">
        <f t="shared" si="8"/>
        <v/>
      </c>
      <c r="S29" s="70" t="str">
        <f t="shared" si="8"/>
        <v/>
      </c>
      <c r="T29" s="70" t="str">
        <f t="shared" si="8"/>
        <v/>
      </c>
      <c r="U29" s="70" t="str">
        <f t="shared" si="8"/>
        <v/>
      </c>
      <c r="V29" s="70" t="str">
        <f t="shared" si="8"/>
        <v/>
      </c>
      <c r="W29" s="70" t="str">
        <f t="shared" si="8"/>
        <v/>
      </c>
      <c r="X29" s="70" t="str">
        <f t="shared" si="8"/>
        <v/>
      </c>
      <c r="Y29" s="70" t="str">
        <f t="shared" si="8"/>
        <v/>
      </c>
      <c r="Z29" s="70" t="str">
        <f t="shared" si="8"/>
        <v/>
      </c>
      <c r="AA29" s="70" t="str">
        <f t="shared" si="8"/>
        <v/>
      </c>
      <c r="AB29" s="70" t="str">
        <f t="shared" si="10"/>
        <v/>
      </c>
      <c r="AC29" s="70" t="str">
        <f t="shared" si="10"/>
        <v/>
      </c>
      <c r="AD29" s="70" t="str">
        <f t="shared" si="10"/>
        <v/>
      </c>
      <c r="AE29" s="70" t="str">
        <f t="shared" si="10"/>
        <v/>
      </c>
      <c r="AF29" s="70" t="str">
        <f t="shared" si="10"/>
        <v/>
      </c>
      <c r="AG29" s="70" t="str">
        <f t="shared" si="10"/>
        <v/>
      </c>
      <c r="AH29" s="70" t="str">
        <f t="shared" si="10"/>
        <v/>
      </c>
      <c r="AI29" s="70" t="str">
        <f t="shared" si="10"/>
        <v/>
      </c>
      <c r="AJ29" s="70" t="str">
        <f t="shared" si="10"/>
        <v/>
      </c>
      <c r="AK29" s="70" t="str">
        <f t="shared" si="10"/>
        <v/>
      </c>
      <c r="AL29" s="70" t="str">
        <f t="shared" si="10"/>
        <v/>
      </c>
      <c r="AM29" s="70" t="str">
        <f t="shared" si="10"/>
        <v/>
      </c>
      <c r="AN29" s="70" t="str">
        <f t="shared" si="10"/>
        <v/>
      </c>
      <c r="AO29" s="70" t="str">
        <f t="shared" si="10"/>
        <v/>
      </c>
      <c r="AP29" s="70" t="str">
        <f t="shared" si="10"/>
        <v/>
      </c>
      <c r="AQ29" s="70" t="str">
        <f t="shared" si="10"/>
        <v/>
      </c>
      <c r="AR29" s="70" t="str">
        <f t="shared" si="9"/>
        <v/>
      </c>
      <c r="AS29" s="70" t="str">
        <f t="shared" si="9"/>
        <v/>
      </c>
      <c r="AT29" s="70" t="str">
        <f t="shared" si="9"/>
        <v/>
      </c>
      <c r="AU29" s="70" t="str">
        <f t="shared" si="9"/>
        <v/>
      </c>
      <c r="AV29" s="70" t="str">
        <f t="shared" si="9"/>
        <v/>
      </c>
      <c r="AW29" s="70" t="str">
        <f t="shared" si="9"/>
        <v/>
      </c>
      <c r="AX29" s="70" t="str">
        <f t="shared" si="9"/>
        <v/>
      </c>
      <c r="AY29" s="70" t="str">
        <f t="shared" si="9"/>
        <v/>
      </c>
      <c r="AZ29" s="70" t="str">
        <f t="shared" si="9"/>
        <v/>
      </c>
      <c r="BA29" s="70" t="str">
        <f t="shared" si="9"/>
        <v/>
      </c>
      <c r="BB29" s="70" t="str">
        <f t="shared" si="9"/>
        <v/>
      </c>
      <c r="BC29" s="70" t="str">
        <f t="shared" si="9"/>
        <v/>
      </c>
      <c r="BD29" s="70" t="str">
        <f t="shared" si="9"/>
        <v/>
      </c>
      <c r="BE29" s="70" t="str">
        <f t="shared" si="9"/>
        <v/>
      </c>
      <c r="BF29" s="70" t="str">
        <f t="shared" si="9"/>
        <v/>
      </c>
      <c r="BG29" s="70" t="str">
        <f t="shared" si="6"/>
        <v/>
      </c>
      <c r="BH29" s="70" t="str">
        <f t="shared" si="7"/>
        <v/>
      </c>
      <c r="BI29" s="70" t="str">
        <f t="shared" si="7"/>
        <v/>
      </c>
      <c r="BJ29" s="70" t="str">
        <f t="shared" si="7"/>
        <v/>
      </c>
      <c r="BK29" s="70" t="str">
        <f t="shared" si="7"/>
        <v/>
      </c>
      <c r="BL29" s="32"/>
      <c r="BM29" s="32">
        <f>SUM(L29:BK29)</f>
        <v>0</v>
      </c>
      <c r="BN29" s="32"/>
      <c r="BO29" s="33">
        <f>BM29*B$10</f>
        <v>0</v>
      </c>
      <c r="BP29" s="34"/>
      <c r="BQ29" s="34">
        <v>91</v>
      </c>
      <c r="BR29" s="35"/>
      <c r="BS29" s="50">
        <f>BO29*BQ29</f>
        <v>0</v>
      </c>
    </row>
    <row r="30" spans="5:71" ht="15">
      <c r="E30" s="176" t="s">
        <v>252</v>
      </c>
      <c r="F30" s="178" t="s">
        <v>236</v>
      </c>
      <c r="G30" s="28" t="s">
        <v>130</v>
      </c>
      <c r="H30" s="24">
        <v>0</v>
      </c>
      <c r="I30" s="28">
        <f t="shared" si="4"/>
        <v>0</v>
      </c>
      <c r="J30" s="24">
        <v>1</v>
      </c>
      <c r="K30" s="24">
        <v>1</v>
      </c>
      <c r="L30" s="70" t="str">
        <f t="shared" si="8"/>
        <v/>
      </c>
      <c r="M30" s="70" t="str">
        <f t="shared" si="8"/>
        <v/>
      </c>
      <c r="N30" s="70" t="str">
        <f t="shared" si="8"/>
        <v/>
      </c>
      <c r="O30" s="70" t="str">
        <f t="shared" si="8"/>
        <v/>
      </c>
      <c r="P30" s="70" t="str">
        <f t="shared" si="8"/>
        <v/>
      </c>
      <c r="Q30" s="70" t="str">
        <f t="shared" si="8"/>
        <v/>
      </c>
      <c r="R30" s="70" t="str">
        <f t="shared" si="8"/>
        <v/>
      </c>
      <c r="S30" s="70" t="str">
        <f t="shared" si="8"/>
        <v/>
      </c>
      <c r="T30" s="70" t="str">
        <f t="shared" si="8"/>
        <v/>
      </c>
      <c r="U30" s="70" t="str">
        <f t="shared" si="8"/>
        <v/>
      </c>
      <c r="V30" s="70" t="str">
        <f t="shared" si="8"/>
        <v/>
      </c>
      <c r="W30" s="70" t="str">
        <f t="shared" si="8"/>
        <v/>
      </c>
      <c r="X30" s="70" t="str">
        <f t="shared" si="8"/>
        <v/>
      </c>
      <c r="Y30" s="70" t="str">
        <f t="shared" si="8"/>
        <v/>
      </c>
      <c r="Z30" s="70" t="str">
        <f t="shared" si="8"/>
        <v/>
      </c>
      <c r="AA30" s="70" t="str">
        <f t="shared" si="8"/>
        <v/>
      </c>
      <c r="AB30" s="70" t="str">
        <f t="shared" si="10"/>
        <v/>
      </c>
      <c r="AC30" s="70" t="str">
        <f t="shared" si="10"/>
        <v/>
      </c>
      <c r="AD30" s="70" t="str">
        <f t="shared" si="10"/>
        <v/>
      </c>
      <c r="AE30" s="70" t="str">
        <f t="shared" si="10"/>
        <v/>
      </c>
      <c r="AF30" s="70" t="str">
        <f t="shared" si="10"/>
        <v/>
      </c>
      <c r="AG30" s="70" t="str">
        <f t="shared" si="10"/>
        <v/>
      </c>
      <c r="AH30" s="70" t="str">
        <f t="shared" si="10"/>
        <v/>
      </c>
      <c r="AI30" s="70" t="str">
        <f t="shared" si="10"/>
        <v/>
      </c>
      <c r="AJ30" s="70" t="str">
        <f t="shared" si="10"/>
        <v/>
      </c>
      <c r="AK30" s="70" t="str">
        <f t="shared" si="10"/>
        <v/>
      </c>
      <c r="AL30" s="70" t="str">
        <f t="shared" si="10"/>
        <v/>
      </c>
      <c r="AM30" s="70" t="str">
        <f t="shared" si="10"/>
        <v/>
      </c>
      <c r="AN30" s="70" t="str">
        <f t="shared" si="10"/>
        <v/>
      </c>
      <c r="AO30" s="70" t="str">
        <f t="shared" si="10"/>
        <v/>
      </c>
      <c r="AP30" s="70" t="str">
        <f t="shared" si="10"/>
        <v/>
      </c>
      <c r="AQ30" s="70" t="str">
        <f t="shared" si="10"/>
        <v/>
      </c>
      <c r="AR30" s="70" t="str">
        <f t="shared" si="9"/>
        <v/>
      </c>
      <c r="AS30" s="70" t="str">
        <f t="shared" si="9"/>
        <v/>
      </c>
      <c r="AT30" s="70" t="str">
        <f t="shared" si="9"/>
        <v/>
      </c>
      <c r="AU30" s="70" t="str">
        <f t="shared" si="9"/>
        <v/>
      </c>
      <c r="AV30" s="70" t="str">
        <f t="shared" si="9"/>
        <v/>
      </c>
      <c r="AW30" s="70" t="str">
        <f t="shared" si="9"/>
        <v/>
      </c>
      <c r="AX30" s="70" t="str">
        <f t="shared" si="9"/>
        <v/>
      </c>
      <c r="AY30" s="70" t="str">
        <f t="shared" si="9"/>
        <v/>
      </c>
      <c r="AZ30" s="70" t="str">
        <f t="shared" si="9"/>
        <v/>
      </c>
      <c r="BA30" s="70" t="str">
        <f t="shared" si="9"/>
        <v/>
      </c>
      <c r="BB30" s="70" t="str">
        <f t="shared" si="9"/>
        <v/>
      </c>
      <c r="BC30" s="70" t="str">
        <f t="shared" si="9"/>
        <v/>
      </c>
      <c r="BD30" s="70" t="str">
        <f t="shared" si="9"/>
        <v/>
      </c>
      <c r="BE30" s="70" t="str">
        <f t="shared" si="9"/>
        <v/>
      </c>
      <c r="BF30" s="70" t="str">
        <f t="shared" si="9"/>
        <v/>
      </c>
      <c r="BG30" s="70" t="str">
        <f t="shared" si="6"/>
        <v/>
      </c>
      <c r="BH30" s="70" t="str">
        <f t="shared" si="7"/>
        <v/>
      </c>
      <c r="BI30" s="70" t="str">
        <f t="shared" si="7"/>
        <v/>
      </c>
      <c r="BJ30" s="70" t="str">
        <f t="shared" si="7"/>
        <v/>
      </c>
      <c r="BK30" s="70" t="str">
        <f t="shared" si="7"/>
        <v/>
      </c>
      <c r="BL30" s="29">
        <f>SUM(L30:BK30)</f>
        <v>0</v>
      </c>
      <c r="BM30" s="29"/>
      <c r="BN30" s="29">
        <f>BL30*B$10</f>
        <v>0</v>
      </c>
      <c r="BO30" s="36"/>
      <c r="BP30" s="30">
        <v>166.03578802477631</v>
      </c>
      <c r="BQ30" s="30"/>
      <c r="BR30" s="31">
        <f>BN30*BP30</f>
        <v>0</v>
      </c>
      <c r="BS30" s="51"/>
    </row>
    <row r="31" spans="5:71" ht="15" customHeight="1">
      <c r="E31" s="177"/>
      <c r="F31" s="179"/>
      <c r="G31" s="24" t="s">
        <v>131</v>
      </c>
      <c r="H31" s="24">
        <v>0</v>
      </c>
      <c r="I31" s="28">
        <f t="shared" si="4"/>
        <v>0</v>
      </c>
      <c r="J31" s="24">
        <v>1</v>
      </c>
      <c r="K31" s="24">
        <v>1</v>
      </c>
      <c r="L31" s="70" t="str">
        <f t="shared" si="8"/>
        <v/>
      </c>
      <c r="M31" s="70" t="str">
        <f t="shared" si="8"/>
        <v/>
      </c>
      <c r="N31" s="70" t="str">
        <f t="shared" si="8"/>
        <v/>
      </c>
      <c r="O31" s="70" t="str">
        <f t="shared" si="8"/>
        <v/>
      </c>
      <c r="P31" s="70" t="str">
        <f t="shared" si="8"/>
        <v/>
      </c>
      <c r="Q31" s="70" t="str">
        <f t="shared" si="8"/>
        <v/>
      </c>
      <c r="R31" s="70" t="str">
        <f t="shared" si="8"/>
        <v/>
      </c>
      <c r="S31" s="70" t="str">
        <f t="shared" si="8"/>
        <v/>
      </c>
      <c r="T31" s="70" t="str">
        <f t="shared" si="8"/>
        <v/>
      </c>
      <c r="U31" s="70" t="str">
        <f t="shared" si="8"/>
        <v/>
      </c>
      <c r="V31" s="70" t="str">
        <f t="shared" si="8"/>
        <v/>
      </c>
      <c r="W31" s="70" t="str">
        <f t="shared" si="8"/>
        <v/>
      </c>
      <c r="X31" s="70" t="str">
        <f t="shared" si="8"/>
        <v/>
      </c>
      <c r="Y31" s="70" t="str">
        <f t="shared" si="8"/>
        <v/>
      </c>
      <c r="Z31" s="70" t="str">
        <f t="shared" si="8"/>
        <v/>
      </c>
      <c r="AA31" s="70" t="str">
        <f t="shared" si="8"/>
        <v/>
      </c>
      <c r="AB31" s="70" t="str">
        <f t="shared" si="10"/>
        <v/>
      </c>
      <c r="AC31" s="70" t="str">
        <f t="shared" si="10"/>
        <v/>
      </c>
      <c r="AD31" s="70" t="str">
        <f t="shared" si="10"/>
        <v/>
      </c>
      <c r="AE31" s="70" t="str">
        <f t="shared" si="10"/>
        <v/>
      </c>
      <c r="AF31" s="70" t="str">
        <f t="shared" si="10"/>
        <v/>
      </c>
      <c r="AG31" s="70" t="str">
        <f t="shared" si="10"/>
        <v/>
      </c>
      <c r="AH31" s="70" t="str">
        <f t="shared" si="10"/>
        <v/>
      </c>
      <c r="AI31" s="70" t="str">
        <f t="shared" si="10"/>
        <v/>
      </c>
      <c r="AJ31" s="70" t="str">
        <f t="shared" si="10"/>
        <v/>
      </c>
      <c r="AK31" s="70" t="str">
        <f t="shared" si="10"/>
        <v/>
      </c>
      <c r="AL31" s="70" t="str">
        <f t="shared" si="10"/>
        <v/>
      </c>
      <c r="AM31" s="70" t="str">
        <f t="shared" si="10"/>
        <v/>
      </c>
      <c r="AN31" s="70" t="str">
        <f t="shared" si="10"/>
        <v/>
      </c>
      <c r="AO31" s="70" t="str">
        <f t="shared" si="10"/>
        <v/>
      </c>
      <c r="AP31" s="70" t="str">
        <f t="shared" si="10"/>
        <v/>
      </c>
      <c r="AQ31" s="70" t="str">
        <f t="shared" si="10"/>
        <v/>
      </c>
      <c r="AR31" s="70" t="str">
        <f t="shared" si="9"/>
        <v/>
      </c>
      <c r="AS31" s="70" t="str">
        <f t="shared" si="9"/>
        <v/>
      </c>
      <c r="AT31" s="70" t="str">
        <f t="shared" si="9"/>
        <v/>
      </c>
      <c r="AU31" s="70" t="str">
        <f t="shared" si="9"/>
        <v/>
      </c>
      <c r="AV31" s="70" t="str">
        <f t="shared" si="9"/>
        <v/>
      </c>
      <c r="AW31" s="70" t="str">
        <f t="shared" si="9"/>
        <v/>
      </c>
      <c r="AX31" s="70" t="str">
        <f t="shared" si="9"/>
        <v/>
      </c>
      <c r="AY31" s="70" t="str">
        <f t="shared" si="9"/>
        <v/>
      </c>
      <c r="AZ31" s="70" t="str">
        <f t="shared" si="9"/>
        <v/>
      </c>
      <c r="BA31" s="70" t="str">
        <f t="shared" si="9"/>
        <v/>
      </c>
      <c r="BB31" s="70" t="str">
        <f t="shared" si="9"/>
        <v/>
      </c>
      <c r="BC31" s="70" t="str">
        <f t="shared" si="9"/>
        <v/>
      </c>
      <c r="BD31" s="70" t="str">
        <f t="shared" si="9"/>
        <v/>
      </c>
      <c r="BE31" s="70" t="str">
        <f t="shared" si="9"/>
        <v/>
      </c>
      <c r="BF31" s="70" t="str">
        <f t="shared" si="9"/>
        <v/>
      </c>
      <c r="BG31" s="70" t="str">
        <f t="shared" si="6"/>
        <v/>
      </c>
      <c r="BH31" s="70" t="str">
        <f t="shared" si="7"/>
        <v/>
      </c>
      <c r="BI31" s="70" t="str">
        <f t="shared" si="7"/>
        <v/>
      </c>
      <c r="BJ31" s="70" t="str">
        <f t="shared" si="7"/>
        <v/>
      </c>
      <c r="BK31" s="70" t="str">
        <f t="shared" si="7"/>
        <v/>
      </c>
      <c r="BL31" s="32"/>
      <c r="BM31" s="32">
        <f>SUM(L31:BK31)</f>
        <v>0</v>
      </c>
      <c r="BN31" s="32"/>
      <c r="BO31" s="33">
        <f>BM31*B$10</f>
        <v>0</v>
      </c>
      <c r="BP31" s="34"/>
      <c r="BQ31" s="34">
        <v>49.89676531314521</v>
      </c>
      <c r="BR31" s="35"/>
      <c r="BS31" s="50">
        <f>BO31*BQ31</f>
        <v>0</v>
      </c>
    </row>
    <row r="32" spans="5:71" ht="15">
      <c r="E32" s="176" t="s">
        <v>253</v>
      </c>
      <c r="F32" s="178" t="s">
        <v>236</v>
      </c>
      <c r="G32" s="28" t="s">
        <v>130</v>
      </c>
      <c r="H32" s="24">
        <v>0</v>
      </c>
      <c r="I32" s="28">
        <f t="shared" si="4"/>
        <v>0</v>
      </c>
      <c r="J32" s="24">
        <v>1</v>
      </c>
      <c r="K32" s="24">
        <v>1</v>
      </c>
      <c r="L32" s="70" t="str">
        <f t="shared" si="8"/>
        <v/>
      </c>
      <c r="M32" s="70" t="str">
        <f t="shared" si="8"/>
        <v/>
      </c>
      <c r="N32" s="70" t="str">
        <f t="shared" si="8"/>
        <v/>
      </c>
      <c r="O32" s="70" t="str">
        <f t="shared" si="8"/>
        <v/>
      </c>
      <c r="P32" s="70" t="str">
        <f t="shared" si="8"/>
        <v/>
      </c>
      <c r="Q32" s="70" t="str">
        <f t="shared" si="8"/>
        <v/>
      </c>
      <c r="R32" s="70" t="str">
        <f t="shared" si="8"/>
        <v/>
      </c>
      <c r="S32" s="70" t="str">
        <f t="shared" si="8"/>
        <v/>
      </c>
      <c r="T32" s="70" t="str">
        <f t="shared" si="8"/>
        <v/>
      </c>
      <c r="U32" s="70" t="str">
        <f t="shared" si="8"/>
        <v/>
      </c>
      <c r="V32" s="70" t="str">
        <f t="shared" si="8"/>
        <v/>
      </c>
      <c r="W32" s="70" t="str">
        <f t="shared" si="8"/>
        <v/>
      </c>
      <c r="X32" s="70" t="str">
        <f t="shared" si="8"/>
        <v/>
      </c>
      <c r="Y32" s="70" t="str">
        <f t="shared" si="8"/>
        <v/>
      </c>
      <c r="Z32" s="70" t="str">
        <f t="shared" si="8"/>
        <v/>
      </c>
      <c r="AA32" s="70" t="str">
        <f t="shared" si="8"/>
        <v/>
      </c>
      <c r="AB32" s="70" t="str">
        <f t="shared" si="10"/>
        <v/>
      </c>
      <c r="AC32" s="70" t="str">
        <f t="shared" si="10"/>
        <v/>
      </c>
      <c r="AD32" s="70" t="str">
        <f t="shared" si="10"/>
        <v/>
      </c>
      <c r="AE32" s="70" t="str">
        <f t="shared" si="10"/>
        <v/>
      </c>
      <c r="AF32" s="70" t="str">
        <f t="shared" si="10"/>
        <v/>
      </c>
      <c r="AG32" s="70" t="str">
        <f t="shared" si="10"/>
        <v/>
      </c>
      <c r="AH32" s="70" t="str">
        <f t="shared" si="10"/>
        <v/>
      </c>
      <c r="AI32" s="70" t="str">
        <f t="shared" si="10"/>
        <v/>
      </c>
      <c r="AJ32" s="70" t="str">
        <f t="shared" si="10"/>
        <v/>
      </c>
      <c r="AK32" s="70" t="str">
        <f t="shared" si="10"/>
        <v/>
      </c>
      <c r="AL32" s="70" t="str">
        <f t="shared" si="10"/>
        <v/>
      </c>
      <c r="AM32" s="70" t="str">
        <f t="shared" si="10"/>
        <v/>
      </c>
      <c r="AN32" s="70" t="str">
        <f t="shared" si="10"/>
        <v/>
      </c>
      <c r="AO32" s="70" t="str">
        <f t="shared" si="10"/>
        <v/>
      </c>
      <c r="AP32" s="70" t="str">
        <f t="shared" si="10"/>
        <v/>
      </c>
      <c r="AQ32" s="70" t="str">
        <f t="shared" si="10"/>
        <v/>
      </c>
      <c r="AR32" s="70" t="str">
        <f t="shared" si="9"/>
        <v/>
      </c>
      <c r="AS32" s="70" t="str">
        <f t="shared" si="9"/>
        <v/>
      </c>
      <c r="AT32" s="70" t="str">
        <f t="shared" si="9"/>
        <v/>
      </c>
      <c r="AU32" s="70" t="str">
        <f t="shared" si="9"/>
        <v/>
      </c>
      <c r="AV32" s="70" t="str">
        <f t="shared" si="9"/>
        <v/>
      </c>
      <c r="AW32" s="70" t="str">
        <f t="shared" si="9"/>
        <v/>
      </c>
      <c r="AX32" s="70" t="str">
        <f t="shared" si="9"/>
        <v/>
      </c>
      <c r="AY32" s="70" t="str">
        <f t="shared" si="9"/>
        <v/>
      </c>
      <c r="AZ32" s="70" t="str">
        <f t="shared" si="9"/>
        <v/>
      </c>
      <c r="BA32" s="70" t="str">
        <f t="shared" si="9"/>
        <v/>
      </c>
      <c r="BB32" s="70" t="str">
        <f t="shared" si="9"/>
        <v/>
      </c>
      <c r="BC32" s="70" t="str">
        <f t="shared" si="9"/>
        <v/>
      </c>
      <c r="BD32" s="70" t="str">
        <f t="shared" si="9"/>
        <v/>
      </c>
      <c r="BE32" s="70" t="str">
        <f t="shared" si="9"/>
        <v/>
      </c>
      <c r="BF32" s="70" t="str">
        <f t="shared" si="9"/>
        <v/>
      </c>
      <c r="BG32" s="70" t="str">
        <f t="shared" si="6"/>
        <v/>
      </c>
      <c r="BH32" s="70" t="str">
        <f t="shared" si="7"/>
        <v/>
      </c>
      <c r="BI32" s="70" t="str">
        <f t="shared" si="7"/>
        <v/>
      </c>
      <c r="BJ32" s="70" t="str">
        <f t="shared" si="7"/>
        <v/>
      </c>
      <c r="BK32" s="70" t="str">
        <f t="shared" si="7"/>
        <v/>
      </c>
      <c r="BL32" s="29">
        <f>SUM(L32:BK32)</f>
        <v>0</v>
      </c>
      <c r="BM32" s="29"/>
      <c r="BN32" s="29">
        <f>BL32*B$10</f>
        <v>0</v>
      </c>
      <c r="BO32" s="36"/>
      <c r="BP32" s="30">
        <v>166.03578802477631</v>
      </c>
      <c r="BQ32" s="30"/>
      <c r="BR32" s="31">
        <f>BN32*BP32</f>
        <v>0</v>
      </c>
      <c r="BS32" s="51"/>
    </row>
    <row r="33" spans="5:71" ht="15" customHeight="1">
      <c r="E33" s="177"/>
      <c r="F33" s="179"/>
      <c r="G33" s="24" t="s">
        <v>131</v>
      </c>
      <c r="H33" s="24">
        <v>0</v>
      </c>
      <c r="I33" s="28">
        <f t="shared" si="4"/>
        <v>0</v>
      </c>
      <c r="J33" s="24">
        <v>1</v>
      </c>
      <c r="K33" s="24">
        <v>1</v>
      </c>
      <c r="L33" s="70" t="str">
        <f t="shared" si="8"/>
        <v/>
      </c>
      <c r="M33" s="70" t="str">
        <f t="shared" si="8"/>
        <v/>
      </c>
      <c r="N33" s="70" t="str">
        <f t="shared" si="8"/>
        <v/>
      </c>
      <c r="O33" s="70" t="str">
        <f t="shared" si="8"/>
        <v/>
      </c>
      <c r="P33" s="70" t="str">
        <f t="shared" si="8"/>
        <v/>
      </c>
      <c r="Q33" s="70" t="str">
        <f t="shared" si="8"/>
        <v/>
      </c>
      <c r="R33" s="70" t="str">
        <f t="shared" si="8"/>
        <v/>
      </c>
      <c r="S33" s="70" t="str">
        <f t="shared" si="8"/>
        <v/>
      </c>
      <c r="T33" s="70" t="str">
        <f t="shared" si="8"/>
        <v/>
      </c>
      <c r="U33" s="70" t="str">
        <f t="shared" si="8"/>
        <v/>
      </c>
      <c r="V33" s="70" t="str">
        <f t="shared" si="8"/>
        <v/>
      </c>
      <c r="W33" s="70" t="str">
        <f t="shared" si="8"/>
        <v/>
      </c>
      <c r="X33" s="70" t="str">
        <f t="shared" si="8"/>
        <v/>
      </c>
      <c r="Y33" s="70" t="str">
        <f t="shared" si="8"/>
        <v/>
      </c>
      <c r="Z33" s="70" t="str">
        <f t="shared" si="8"/>
        <v/>
      </c>
      <c r="AA33" s="70" t="str">
        <f t="shared" si="8"/>
        <v/>
      </c>
      <c r="AB33" s="70" t="str">
        <f t="shared" si="10"/>
        <v/>
      </c>
      <c r="AC33" s="70" t="str">
        <f t="shared" si="10"/>
        <v/>
      </c>
      <c r="AD33" s="70" t="str">
        <f t="shared" si="10"/>
        <v/>
      </c>
      <c r="AE33" s="70" t="str">
        <f t="shared" si="10"/>
        <v/>
      </c>
      <c r="AF33" s="70" t="str">
        <f t="shared" si="10"/>
        <v/>
      </c>
      <c r="AG33" s="70" t="str">
        <f t="shared" si="10"/>
        <v/>
      </c>
      <c r="AH33" s="70" t="str">
        <f t="shared" si="10"/>
        <v/>
      </c>
      <c r="AI33" s="70" t="str">
        <f t="shared" si="10"/>
        <v/>
      </c>
      <c r="AJ33" s="70" t="str">
        <f t="shared" si="10"/>
        <v/>
      </c>
      <c r="AK33" s="70" t="str">
        <f t="shared" si="10"/>
        <v/>
      </c>
      <c r="AL33" s="70" t="str">
        <f t="shared" si="10"/>
        <v/>
      </c>
      <c r="AM33" s="70" t="str">
        <f t="shared" si="10"/>
        <v/>
      </c>
      <c r="AN33" s="70" t="str">
        <f t="shared" si="10"/>
        <v/>
      </c>
      <c r="AO33" s="70" t="str">
        <f t="shared" si="10"/>
        <v/>
      </c>
      <c r="AP33" s="70" t="str">
        <f t="shared" si="10"/>
        <v/>
      </c>
      <c r="AQ33" s="70" t="str">
        <f t="shared" si="10"/>
        <v/>
      </c>
      <c r="AR33" s="70" t="str">
        <f t="shared" si="9"/>
        <v/>
      </c>
      <c r="AS33" s="70" t="str">
        <f t="shared" si="9"/>
        <v/>
      </c>
      <c r="AT33" s="70" t="str">
        <f t="shared" si="9"/>
        <v/>
      </c>
      <c r="AU33" s="70" t="str">
        <f t="shared" si="9"/>
        <v/>
      </c>
      <c r="AV33" s="70" t="str">
        <f t="shared" si="9"/>
        <v/>
      </c>
      <c r="AW33" s="70" t="str">
        <f t="shared" si="9"/>
        <v/>
      </c>
      <c r="AX33" s="70" t="str">
        <f t="shared" si="9"/>
        <v/>
      </c>
      <c r="AY33" s="70" t="str">
        <f t="shared" si="9"/>
        <v/>
      </c>
      <c r="AZ33" s="70" t="str">
        <f t="shared" si="9"/>
        <v/>
      </c>
      <c r="BA33" s="70" t="str">
        <f t="shared" si="9"/>
        <v/>
      </c>
      <c r="BB33" s="70" t="str">
        <f t="shared" si="9"/>
        <v/>
      </c>
      <c r="BC33" s="70" t="str">
        <f t="shared" si="9"/>
        <v/>
      </c>
      <c r="BD33" s="70" t="str">
        <f t="shared" si="9"/>
        <v/>
      </c>
      <c r="BE33" s="70" t="str">
        <f t="shared" si="9"/>
        <v/>
      </c>
      <c r="BF33" s="70" t="str">
        <f t="shared" si="9"/>
        <v/>
      </c>
      <c r="BG33" s="70" t="str">
        <f t="shared" si="6"/>
        <v/>
      </c>
      <c r="BH33" s="70" t="str">
        <f t="shared" si="7"/>
        <v/>
      </c>
      <c r="BI33" s="70" t="str">
        <f t="shared" si="7"/>
        <v/>
      </c>
      <c r="BJ33" s="70" t="str">
        <f t="shared" si="7"/>
        <v/>
      </c>
      <c r="BK33" s="70" t="str">
        <f t="shared" si="7"/>
        <v/>
      </c>
      <c r="BL33" s="32"/>
      <c r="BM33" s="32">
        <f>SUM(L33:BK33)</f>
        <v>0</v>
      </c>
      <c r="BN33" s="32"/>
      <c r="BO33" s="33">
        <f>BM33*B$10</f>
        <v>0</v>
      </c>
      <c r="BP33" s="34"/>
      <c r="BQ33" s="34">
        <v>49.89676531314521</v>
      </c>
      <c r="BR33" s="35"/>
      <c r="BS33" s="50">
        <f>BO33*BQ33</f>
        <v>0</v>
      </c>
    </row>
    <row r="34" spans="5:71" ht="15">
      <c r="E34" s="47" t="s">
        <v>254</v>
      </c>
      <c r="F34" s="49"/>
      <c r="G34" s="49"/>
      <c r="H34" s="49"/>
      <c r="I34" s="49"/>
      <c r="J34" s="49"/>
      <c r="K34" s="49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37"/>
      <c r="BM34" s="37"/>
      <c r="BN34" s="38"/>
      <c r="BO34" s="38"/>
      <c r="BP34" s="39"/>
      <c r="BQ34" s="39"/>
      <c r="BR34" s="40"/>
      <c r="BS34" s="39"/>
    </row>
    <row r="35" spans="5:71" ht="15" customHeight="1">
      <c r="E35" s="176" t="s">
        <v>255</v>
      </c>
      <c r="F35" s="178" t="s">
        <v>231</v>
      </c>
      <c r="G35" s="28" t="s">
        <v>130</v>
      </c>
      <c r="H35" s="24">
        <v>0</v>
      </c>
      <c r="I35" s="28">
        <f t="shared" ref="I35:I48" si="11">H35*$B$5</f>
        <v>0</v>
      </c>
      <c r="J35" s="24">
        <v>1</v>
      </c>
      <c r="K35" s="24">
        <v>1</v>
      </c>
      <c r="L35" s="70" t="str">
        <f t="shared" ref="L35:AA48" si="12">IF(AND(L$3&gt;=$J35,L$3&lt;=($J35+$I35-1)),$K35,"")</f>
        <v/>
      </c>
      <c r="M35" s="70" t="str">
        <f t="shared" si="12"/>
        <v/>
      </c>
      <c r="N35" s="70" t="str">
        <f t="shared" si="12"/>
        <v/>
      </c>
      <c r="O35" s="70" t="str">
        <f t="shared" si="12"/>
        <v/>
      </c>
      <c r="P35" s="70" t="str">
        <f t="shared" si="12"/>
        <v/>
      </c>
      <c r="Q35" s="70" t="str">
        <f t="shared" si="12"/>
        <v/>
      </c>
      <c r="R35" s="70" t="str">
        <f t="shared" si="12"/>
        <v/>
      </c>
      <c r="S35" s="70" t="str">
        <f t="shared" si="12"/>
        <v/>
      </c>
      <c r="T35" s="70" t="str">
        <f t="shared" si="12"/>
        <v/>
      </c>
      <c r="U35" s="70" t="str">
        <f t="shared" si="12"/>
        <v/>
      </c>
      <c r="V35" s="70" t="str">
        <f t="shared" si="12"/>
        <v/>
      </c>
      <c r="W35" s="70" t="str">
        <f t="shared" si="12"/>
        <v/>
      </c>
      <c r="X35" s="70" t="str">
        <f t="shared" si="12"/>
        <v/>
      </c>
      <c r="Y35" s="70" t="str">
        <f t="shared" si="12"/>
        <v/>
      </c>
      <c r="Z35" s="70" t="str">
        <f t="shared" si="12"/>
        <v/>
      </c>
      <c r="AA35" s="70" t="str">
        <f t="shared" si="12"/>
        <v/>
      </c>
      <c r="AB35" s="70" t="str">
        <f t="shared" ref="AB35:AQ48" si="13">IF(AND(AB$3&gt;=$J35,AB$3&lt;=($J35+$I35-1)),$K35,"")</f>
        <v/>
      </c>
      <c r="AC35" s="70" t="str">
        <f t="shared" si="13"/>
        <v/>
      </c>
      <c r="AD35" s="70" t="str">
        <f t="shared" si="13"/>
        <v/>
      </c>
      <c r="AE35" s="70" t="str">
        <f t="shared" si="13"/>
        <v/>
      </c>
      <c r="AF35" s="70" t="str">
        <f t="shared" si="13"/>
        <v/>
      </c>
      <c r="AG35" s="70" t="str">
        <f t="shared" si="13"/>
        <v/>
      </c>
      <c r="AH35" s="70" t="str">
        <f t="shared" si="13"/>
        <v/>
      </c>
      <c r="AI35" s="70" t="str">
        <f t="shared" si="13"/>
        <v/>
      </c>
      <c r="AJ35" s="70" t="str">
        <f t="shared" si="13"/>
        <v/>
      </c>
      <c r="AK35" s="70" t="str">
        <f t="shared" si="13"/>
        <v/>
      </c>
      <c r="AL35" s="70" t="str">
        <f t="shared" si="13"/>
        <v/>
      </c>
      <c r="AM35" s="70" t="str">
        <f t="shared" si="13"/>
        <v/>
      </c>
      <c r="AN35" s="70" t="str">
        <f t="shared" si="13"/>
        <v/>
      </c>
      <c r="AO35" s="70" t="str">
        <f t="shared" si="13"/>
        <v/>
      </c>
      <c r="AP35" s="70" t="str">
        <f t="shared" si="13"/>
        <v/>
      </c>
      <c r="AQ35" s="70" t="str">
        <f t="shared" si="13"/>
        <v/>
      </c>
      <c r="AR35" s="70" t="str">
        <f t="shared" ref="AR35:BG48" si="14">IF(AND(AR$3&gt;=$J35,AR$3&lt;=($J35+$I35-1)),$K35,"")</f>
        <v/>
      </c>
      <c r="AS35" s="70" t="str">
        <f t="shared" si="14"/>
        <v/>
      </c>
      <c r="AT35" s="70" t="str">
        <f t="shared" si="14"/>
        <v/>
      </c>
      <c r="AU35" s="70" t="str">
        <f t="shared" si="14"/>
        <v/>
      </c>
      <c r="AV35" s="70" t="str">
        <f t="shared" si="14"/>
        <v/>
      </c>
      <c r="AW35" s="70" t="str">
        <f t="shared" si="14"/>
        <v/>
      </c>
      <c r="AX35" s="70" t="str">
        <f t="shared" si="14"/>
        <v/>
      </c>
      <c r="AY35" s="70" t="str">
        <f t="shared" si="14"/>
        <v/>
      </c>
      <c r="AZ35" s="70" t="str">
        <f t="shared" si="14"/>
        <v/>
      </c>
      <c r="BA35" s="70" t="str">
        <f t="shared" si="14"/>
        <v/>
      </c>
      <c r="BB35" s="70" t="str">
        <f t="shared" si="14"/>
        <v/>
      </c>
      <c r="BC35" s="70" t="str">
        <f t="shared" si="14"/>
        <v/>
      </c>
      <c r="BD35" s="70" t="str">
        <f t="shared" si="14"/>
        <v/>
      </c>
      <c r="BE35" s="70" t="str">
        <f t="shared" si="14"/>
        <v/>
      </c>
      <c r="BF35" s="70" t="str">
        <f t="shared" si="14"/>
        <v/>
      </c>
      <c r="BG35" s="70" t="str">
        <f t="shared" si="14"/>
        <v/>
      </c>
      <c r="BH35" s="70" t="str">
        <f t="shared" ref="BH35:BK48" si="15">IF(AND(BH$3&gt;=$J35,BH$3&lt;=($J35+$I35-1)),$K35,"")</f>
        <v/>
      </c>
      <c r="BI35" s="70" t="str">
        <f t="shared" si="15"/>
        <v/>
      </c>
      <c r="BJ35" s="70" t="str">
        <f t="shared" si="15"/>
        <v/>
      </c>
      <c r="BK35" s="70" t="str">
        <f t="shared" si="15"/>
        <v/>
      </c>
      <c r="BL35" s="29">
        <f>SUM(L35:BK35)</f>
        <v>0</v>
      </c>
      <c r="BM35" s="29"/>
      <c r="BN35" s="29">
        <f>BL35*B$10</f>
        <v>0</v>
      </c>
      <c r="BO35" s="36"/>
      <c r="BP35" s="41">
        <v>165</v>
      </c>
      <c r="BQ35" s="42"/>
      <c r="BR35" s="31">
        <f>BN35*BP35</f>
        <v>0</v>
      </c>
      <c r="BS35" s="31"/>
    </row>
    <row r="36" spans="5:71" ht="15">
      <c r="E36" s="177"/>
      <c r="F36" s="179"/>
      <c r="G36" s="24" t="s">
        <v>131</v>
      </c>
      <c r="H36" s="24">
        <v>0</v>
      </c>
      <c r="I36" s="28">
        <f t="shared" si="11"/>
        <v>0</v>
      </c>
      <c r="J36" s="24">
        <v>1</v>
      </c>
      <c r="K36" s="24">
        <v>1</v>
      </c>
      <c r="L36" s="70" t="str">
        <f t="shared" si="12"/>
        <v/>
      </c>
      <c r="M36" s="70" t="str">
        <f t="shared" si="12"/>
        <v/>
      </c>
      <c r="N36" s="70" t="str">
        <f t="shared" si="12"/>
        <v/>
      </c>
      <c r="O36" s="70" t="str">
        <f t="shared" si="12"/>
        <v/>
      </c>
      <c r="P36" s="70" t="str">
        <f t="shared" si="12"/>
        <v/>
      </c>
      <c r="Q36" s="70" t="str">
        <f t="shared" si="12"/>
        <v/>
      </c>
      <c r="R36" s="70" t="str">
        <f t="shared" si="12"/>
        <v/>
      </c>
      <c r="S36" s="70" t="str">
        <f t="shared" si="12"/>
        <v/>
      </c>
      <c r="T36" s="70" t="str">
        <f t="shared" si="12"/>
        <v/>
      </c>
      <c r="U36" s="70" t="str">
        <f t="shared" si="12"/>
        <v/>
      </c>
      <c r="V36" s="70" t="str">
        <f t="shared" si="12"/>
        <v/>
      </c>
      <c r="W36" s="70" t="str">
        <f t="shared" si="12"/>
        <v/>
      </c>
      <c r="X36" s="70" t="str">
        <f t="shared" si="12"/>
        <v/>
      </c>
      <c r="Y36" s="70" t="str">
        <f t="shared" si="12"/>
        <v/>
      </c>
      <c r="Z36" s="70" t="str">
        <f t="shared" si="12"/>
        <v/>
      </c>
      <c r="AA36" s="70" t="str">
        <f t="shared" si="12"/>
        <v/>
      </c>
      <c r="AB36" s="70" t="str">
        <f t="shared" si="13"/>
        <v/>
      </c>
      <c r="AC36" s="70" t="str">
        <f t="shared" si="13"/>
        <v/>
      </c>
      <c r="AD36" s="70" t="str">
        <f t="shared" si="13"/>
        <v/>
      </c>
      <c r="AE36" s="70" t="str">
        <f t="shared" si="13"/>
        <v/>
      </c>
      <c r="AF36" s="70" t="str">
        <f t="shared" si="13"/>
        <v/>
      </c>
      <c r="AG36" s="70" t="str">
        <f t="shared" si="13"/>
        <v/>
      </c>
      <c r="AH36" s="70" t="str">
        <f t="shared" si="13"/>
        <v/>
      </c>
      <c r="AI36" s="70" t="str">
        <f t="shared" si="13"/>
        <v/>
      </c>
      <c r="AJ36" s="70" t="str">
        <f t="shared" si="13"/>
        <v/>
      </c>
      <c r="AK36" s="70" t="str">
        <f t="shared" si="13"/>
        <v/>
      </c>
      <c r="AL36" s="70" t="str">
        <f t="shared" si="13"/>
        <v/>
      </c>
      <c r="AM36" s="70" t="str">
        <f t="shared" si="13"/>
        <v/>
      </c>
      <c r="AN36" s="70" t="str">
        <f t="shared" si="13"/>
        <v/>
      </c>
      <c r="AO36" s="70" t="str">
        <f t="shared" si="13"/>
        <v/>
      </c>
      <c r="AP36" s="70" t="str">
        <f t="shared" si="13"/>
        <v/>
      </c>
      <c r="AQ36" s="70" t="str">
        <f t="shared" si="13"/>
        <v/>
      </c>
      <c r="AR36" s="70" t="str">
        <f t="shared" si="14"/>
        <v/>
      </c>
      <c r="AS36" s="70" t="str">
        <f t="shared" si="14"/>
        <v/>
      </c>
      <c r="AT36" s="70" t="str">
        <f t="shared" si="14"/>
        <v/>
      </c>
      <c r="AU36" s="70" t="str">
        <f t="shared" si="14"/>
        <v/>
      </c>
      <c r="AV36" s="70" t="str">
        <f t="shared" si="14"/>
        <v/>
      </c>
      <c r="AW36" s="70" t="str">
        <f t="shared" si="14"/>
        <v/>
      </c>
      <c r="AX36" s="70" t="str">
        <f t="shared" si="14"/>
        <v/>
      </c>
      <c r="AY36" s="70" t="str">
        <f t="shared" si="14"/>
        <v/>
      </c>
      <c r="AZ36" s="70" t="str">
        <f t="shared" si="14"/>
        <v/>
      </c>
      <c r="BA36" s="70" t="str">
        <f t="shared" si="14"/>
        <v/>
      </c>
      <c r="BB36" s="70" t="str">
        <f t="shared" si="14"/>
        <v/>
      </c>
      <c r="BC36" s="70" t="str">
        <f t="shared" si="14"/>
        <v/>
      </c>
      <c r="BD36" s="70" t="str">
        <f t="shared" si="14"/>
        <v/>
      </c>
      <c r="BE36" s="70" t="str">
        <f t="shared" si="14"/>
        <v/>
      </c>
      <c r="BF36" s="70" t="str">
        <f t="shared" si="14"/>
        <v/>
      </c>
      <c r="BG36" s="70" t="str">
        <f t="shared" si="14"/>
        <v/>
      </c>
      <c r="BH36" s="70" t="str">
        <f t="shared" si="15"/>
        <v/>
      </c>
      <c r="BI36" s="70" t="str">
        <f t="shared" si="15"/>
        <v/>
      </c>
      <c r="BJ36" s="70" t="str">
        <f t="shared" si="15"/>
        <v/>
      </c>
      <c r="BK36" s="70" t="str">
        <f t="shared" si="15"/>
        <v/>
      </c>
      <c r="BL36" s="32"/>
      <c r="BM36" s="32">
        <f>SUM(L36:BK36)</f>
        <v>0</v>
      </c>
      <c r="BN36" s="32"/>
      <c r="BO36" s="33">
        <f>BM36*B$10</f>
        <v>0</v>
      </c>
      <c r="BP36" s="43"/>
      <c r="BQ36" s="34">
        <v>57</v>
      </c>
      <c r="BR36" s="35"/>
      <c r="BS36" s="50">
        <f>BO36*BQ36</f>
        <v>0</v>
      </c>
    </row>
    <row r="37" spans="5:71" ht="15">
      <c r="E37" s="176" t="s">
        <v>256</v>
      </c>
      <c r="F37" s="178" t="s">
        <v>251</v>
      </c>
      <c r="G37" s="28" t="s">
        <v>130</v>
      </c>
      <c r="H37" s="24">
        <v>0</v>
      </c>
      <c r="I37" s="28">
        <f t="shared" si="11"/>
        <v>0</v>
      </c>
      <c r="J37" s="24">
        <v>1</v>
      </c>
      <c r="K37" s="24">
        <v>1</v>
      </c>
      <c r="L37" s="70" t="str">
        <f t="shared" si="12"/>
        <v/>
      </c>
      <c r="M37" s="70" t="str">
        <f t="shared" si="12"/>
        <v/>
      </c>
      <c r="N37" s="70" t="str">
        <f t="shared" si="12"/>
        <v/>
      </c>
      <c r="O37" s="70" t="str">
        <f t="shared" si="12"/>
        <v/>
      </c>
      <c r="P37" s="70" t="str">
        <f t="shared" si="12"/>
        <v/>
      </c>
      <c r="Q37" s="70" t="str">
        <f t="shared" si="12"/>
        <v/>
      </c>
      <c r="R37" s="70" t="str">
        <f t="shared" si="12"/>
        <v/>
      </c>
      <c r="S37" s="70" t="str">
        <f t="shared" si="12"/>
        <v/>
      </c>
      <c r="T37" s="70" t="str">
        <f t="shared" si="12"/>
        <v/>
      </c>
      <c r="U37" s="70" t="str">
        <f t="shared" si="12"/>
        <v/>
      </c>
      <c r="V37" s="70" t="str">
        <f t="shared" si="12"/>
        <v/>
      </c>
      <c r="W37" s="70" t="str">
        <f t="shared" si="12"/>
        <v/>
      </c>
      <c r="X37" s="70" t="str">
        <f t="shared" si="12"/>
        <v/>
      </c>
      <c r="Y37" s="70" t="str">
        <f t="shared" si="12"/>
        <v/>
      </c>
      <c r="Z37" s="70" t="str">
        <f t="shared" si="12"/>
        <v/>
      </c>
      <c r="AA37" s="70" t="str">
        <f t="shared" si="12"/>
        <v/>
      </c>
      <c r="AB37" s="70" t="str">
        <f t="shared" si="13"/>
        <v/>
      </c>
      <c r="AC37" s="70" t="str">
        <f t="shared" si="13"/>
        <v/>
      </c>
      <c r="AD37" s="70" t="str">
        <f t="shared" si="13"/>
        <v/>
      </c>
      <c r="AE37" s="70" t="str">
        <f t="shared" si="13"/>
        <v/>
      </c>
      <c r="AF37" s="70" t="str">
        <f t="shared" si="13"/>
        <v/>
      </c>
      <c r="AG37" s="70" t="str">
        <f t="shared" si="13"/>
        <v/>
      </c>
      <c r="AH37" s="70" t="str">
        <f t="shared" si="13"/>
        <v/>
      </c>
      <c r="AI37" s="70" t="str">
        <f t="shared" si="13"/>
        <v/>
      </c>
      <c r="AJ37" s="70" t="str">
        <f t="shared" si="13"/>
        <v/>
      </c>
      <c r="AK37" s="70" t="str">
        <f t="shared" si="13"/>
        <v/>
      </c>
      <c r="AL37" s="70" t="str">
        <f t="shared" si="13"/>
        <v/>
      </c>
      <c r="AM37" s="70" t="str">
        <f t="shared" si="13"/>
        <v/>
      </c>
      <c r="AN37" s="70" t="str">
        <f t="shared" si="13"/>
        <v/>
      </c>
      <c r="AO37" s="70" t="str">
        <f t="shared" si="13"/>
        <v/>
      </c>
      <c r="AP37" s="70" t="str">
        <f t="shared" si="13"/>
        <v/>
      </c>
      <c r="AQ37" s="70" t="str">
        <f t="shared" si="13"/>
        <v/>
      </c>
      <c r="AR37" s="70" t="str">
        <f t="shared" si="14"/>
        <v/>
      </c>
      <c r="AS37" s="70" t="str">
        <f t="shared" si="14"/>
        <v/>
      </c>
      <c r="AT37" s="70" t="str">
        <f t="shared" si="14"/>
        <v/>
      </c>
      <c r="AU37" s="70" t="str">
        <f t="shared" si="14"/>
        <v/>
      </c>
      <c r="AV37" s="70" t="str">
        <f t="shared" si="14"/>
        <v/>
      </c>
      <c r="AW37" s="70" t="str">
        <f t="shared" si="14"/>
        <v/>
      </c>
      <c r="AX37" s="70" t="str">
        <f t="shared" si="14"/>
        <v/>
      </c>
      <c r="AY37" s="70" t="str">
        <f t="shared" si="14"/>
        <v/>
      </c>
      <c r="AZ37" s="70" t="str">
        <f t="shared" si="14"/>
        <v/>
      </c>
      <c r="BA37" s="70" t="str">
        <f t="shared" si="14"/>
        <v/>
      </c>
      <c r="BB37" s="70" t="str">
        <f t="shared" si="14"/>
        <v/>
      </c>
      <c r="BC37" s="70" t="str">
        <f t="shared" si="14"/>
        <v/>
      </c>
      <c r="BD37" s="70" t="str">
        <f t="shared" si="14"/>
        <v/>
      </c>
      <c r="BE37" s="70" t="str">
        <f t="shared" si="14"/>
        <v/>
      </c>
      <c r="BF37" s="70" t="str">
        <f t="shared" si="14"/>
        <v/>
      </c>
      <c r="BG37" s="70" t="str">
        <f t="shared" si="14"/>
        <v/>
      </c>
      <c r="BH37" s="70" t="str">
        <f t="shared" si="15"/>
        <v/>
      </c>
      <c r="BI37" s="70" t="str">
        <f t="shared" si="15"/>
        <v/>
      </c>
      <c r="BJ37" s="70" t="str">
        <f t="shared" si="15"/>
        <v/>
      </c>
      <c r="BK37" s="70" t="str">
        <f t="shared" si="15"/>
        <v/>
      </c>
      <c r="BL37" s="29">
        <f>SUM(L37:BK37)</f>
        <v>0</v>
      </c>
      <c r="BM37" s="29"/>
      <c r="BN37" s="29">
        <f>BL37*B$10</f>
        <v>0</v>
      </c>
      <c r="BO37" s="36"/>
      <c r="BP37" s="42">
        <v>191</v>
      </c>
      <c r="BQ37" s="30"/>
      <c r="BR37" s="31">
        <f>BN37*BP37</f>
        <v>0</v>
      </c>
      <c r="BS37" s="51"/>
    </row>
    <row r="38" spans="5:71" ht="15">
      <c r="E38" s="177"/>
      <c r="F38" s="179"/>
      <c r="G38" s="24" t="s">
        <v>131</v>
      </c>
      <c r="H38" s="24">
        <v>0</v>
      </c>
      <c r="I38" s="28">
        <f t="shared" si="11"/>
        <v>0</v>
      </c>
      <c r="J38" s="24">
        <v>1</v>
      </c>
      <c r="K38" s="24">
        <v>1</v>
      </c>
      <c r="L38" s="70" t="str">
        <f t="shared" si="12"/>
        <v/>
      </c>
      <c r="M38" s="70" t="str">
        <f t="shared" si="12"/>
        <v/>
      </c>
      <c r="N38" s="70" t="str">
        <f t="shared" si="12"/>
        <v/>
      </c>
      <c r="O38" s="70" t="str">
        <f t="shared" si="12"/>
        <v/>
      </c>
      <c r="P38" s="70" t="str">
        <f t="shared" si="12"/>
        <v/>
      </c>
      <c r="Q38" s="70" t="str">
        <f t="shared" si="12"/>
        <v/>
      </c>
      <c r="R38" s="70" t="str">
        <f t="shared" si="12"/>
        <v/>
      </c>
      <c r="S38" s="70" t="str">
        <f t="shared" si="12"/>
        <v/>
      </c>
      <c r="T38" s="70" t="str">
        <f t="shared" si="12"/>
        <v/>
      </c>
      <c r="U38" s="70" t="str">
        <f t="shared" si="12"/>
        <v/>
      </c>
      <c r="V38" s="70" t="str">
        <f t="shared" si="12"/>
        <v/>
      </c>
      <c r="W38" s="70" t="str">
        <f t="shared" si="12"/>
        <v/>
      </c>
      <c r="X38" s="70" t="str">
        <f t="shared" si="12"/>
        <v/>
      </c>
      <c r="Y38" s="70" t="str">
        <f t="shared" si="12"/>
        <v/>
      </c>
      <c r="Z38" s="70" t="str">
        <f t="shared" si="12"/>
        <v/>
      </c>
      <c r="AA38" s="70" t="str">
        <f t="shared" si="12"/>
        <v/>
      </c>
      <c r="AB38" s="70" t="str">
        <f t="shared" si="13"/>
        <v/>
      </c>
      <c r="AC38" s="70" t="str">
        <f t="shared" si="13"/>
        <v/>
      </c>
      <c r="AD38" s="70" t="str">
        <f t="shared" si="13"/>
        <v/>
      </c>
      <c r="AE38" s="70" t="str">
        <f t="shared" si="13"/>
        <v/>
      </c>
      <c r="AF38" s="70" t="str">
        <f t="shared" si="13"/>
        <v/>
      </c>
      <c r="AG38" s="70" t="str">
        <f t="shared" si="13"/>
        <v/>
      </c>
      <c r="AH38" s="70" t="str">
        <f t="shared" si="13"/>
        <v/>
      </c>
      <c r="AI38" s="70" t="str">
        <f t="shared" si="13"/>
        <v/>
      </c>
      <c r="AJ38" s="70" t="str">
        <f t="shared" si="13"/>
        <v/>
      </c>
      <c r="AK38" s="70" t="str">
        <f t="shared" si="13"/>
        <v/>
      </c>
      <c r="AL38" s="70" t="str">
        <f t="shared" si="13"/>
        <v/>
      </c>
      <c r="AM38" s="70" t="str">
        <f t="shared" si="13"/>
        <v/>
      </c>
      <c r="AN38" s="70" t="str">
        <f t="shared" si="13"/>
        <v/>
      </c>
      <c r="AO38" s="70" t="str">
        <f t="shared" si="13"/>
        <v/>
      </c>
      <c r="AP38" s="70" t="str">
        <f t="shared" si="13"/>
        <v/>
      </c>
      <c r="AQ38" s="70" t="str">
        <f t="shared" si="13"/>
        <v/>
      </c>
      <c r="AR38" s="70" t="str">
        <f t="shared" si="14"/>
        <v/>
      </c>
      <c r="AS38" s="70" t="str">
        <f t="shared" si="14"/>
        <v/>
      </c>
      <c r="AT38" s="70" t="str">
        <f t="shared" si="14"/>
        <v/>
      </c>
      <c r="AU38" s="70" t="str">
        <f t="shared" si="14"/>
        <v/>
      </c>
      <c r="AV38" s="70" t="str">
        <f t="shared" si="14"/>
        <v/>
      </c>
      <c r="AW38" s="70" t="str">
        <f t="shared" si="14"/>
        <v/>
      </c>
      <c r="AX38" s="70" t="str">
        <f t="shared" si="14"/>
        <v/>
      </c>
      <c r="AY38" s="70" t="str">
        <f t="shared" si="14"/>
        <v/>
      </c>
      <c r="AZ38" s="70" t="str">
        <f t="shared" si="14"/>
        <v/>
      </c>
      <c r="BA38" s="70" t="str">
        <f t="shared" si="14"/>
        <v/>
      </c>
      <c r="BB38" s="70" t="str">
        <f t="shared" si="14"/>
        <v/>
      </c>
      <c r="BC38" s="70" t="str">
        <f t="shared" si="14"/>
        <v/>
      </c>
      <c r="BD38" s="70" t="str">
        <f t="shared" si="14"/>
        <v/>
      </c>
      <c r="BE38" s="70" t="str">
        <f t="shared" si="14"/>
        <v/>
      </c>
      <c r="BF38" s="70" t="str">
        <f t="shared" si="14"/>
        <v/>
      </c>
      <c r="BG38" s="70" t="str">
        <f t="shared" si="14"/>
        <v/>
      </c>
      <c r="BH38" s="70" t="str">
        <f t="shared" si="15"/>
        <v/>
      </c>
      <c r="BI38" s="70" t="str">
        <f t="shared" si="15"/>
        <v/>
      </c>
      <c r="BJ38" s="70" t="str">
        <f t="shared" si="15"/>
        <v/>
      </c>
      <c r="BK38" s="70" t="str">
        <f t="shared" si="15"/>
        <v/>
      </c>
      <c r="BL38" s="32"/>
      <c r="BM38" s="32">
        <f>SUM(L38:BK38)</f>
        <v>0</v>
      </c>
      <c r="BN38" s="32"/>
      <c r="BO38" s="33">
        <f>BM38*B$10</f>
        <v>0</v>
      </c>
      <c r="BP38" s="43"/>
      <c r="BQ38" s="34">
        <v>91</v>
      </c>
      <c r="BR38" s="35"/>
      <c r="BS38" s="50">
        <f>BO38*BQ38</f>
        <v>0</v>
      </c>
    </row>
    <row r="39" spans="5:71" ht="15">
      <c r="E39" s="176" t="s">
        <v>257</v>
      </c>
      <c r="F39" s="178" t="s">
        <v>236</v>
      </c>
      <c r="G39" s="44" t="s">
        <v>130</v>
      </c>
      <c r="H39" s="24">
        <v>0</v>
      </c>
      <c r="I39" s="28">
        <f t="shared" si="11"/>
        <v>0</v>
      </c>
      <c r="J39" s="24">
        <v>1</v>
      </c>
      <c r="K39" s="24">
        <v>1</v>
      </c>
      <c r="L39" s="70" t="str">
        <f t="shared" si="12"/>
        <v/>
      </c>
      <c r="M39" s="70" t="str">
        <f t="shared" si="12"/>
        <v/>
      </c>
      <c r="N39" s="70" t="str">
        <f t="shared" si="12"/>
        <v/>
      </c>
      <c r="O39" s="70" t="str">
        <f t="shared" si="12"/>
        <v/>
      </c>
      <c r="P39" s="70" t="str">
        <f t="shared" si="12"/>
        <v/>
      </c>
      <c r="Q39" s="70" t="str">
        <f t="shared" si="12"/>
        <v/>
      </c>
      <c r="R39" s="70" t="str">
        <f t="shared" si="12"/>
        <v/>
      </c>
      <c r="S39" s="70" t="str">
        <f t="shared" si="12"/>
        <v/>
      </c>
      <c r="T39" s="70" t="str">
        <f t="shared" si="12"/>
        <v/>
      </c>
      <c r="U39" s="70" t="str">
        <f t="shared" si="12"/>
        <v/>
      </c>
      <c r="V39" s="70" t="str">
        <f t="shared" si="12"/>
        <v/>
      </c>
      <c r="W39" s="70" t="str">
        <f t="shared" si="12"/>
        <v/>
      </c>
      <c r="X39" s="70" t="str">
        <f t="shared" si="12"/>
        <v/>
      </c>
      <c r="Y39" s="70" t="str">
        <f t="shared" si="12"/>
        <v/>
      </c>
      <c r="Z39" s="70" t="str">
        <f t="shared" si="12"/>
        <v/>
      </c>
      <c r="AA39" s="70" t="str">
        <f t="shared" si="12"/>
        <v/>
      </c>
      <c r="AB39" s="70" t="str">
        <f t="shared" si="13"/>
        <v/>
      </c>
      <c r="AC39" s="70" t="str">
        <f t="shared" si="13"/>
        <v/>
      </c>
      <c r="AD39" s="70" t="str">
        <f t="shared" si="13"/>
        <v/>
      </c>
      <c r="AE39" s="70" t="str">
        <f t="shared" si="13"/>
        <v/>
      </c>
      <c r="AF39" s="70" t="str">
        <f t="shared" si="13"/>
        <v/>
      </c>
      <c r="AG39" s="70" t="str">
        <f t="shared" si="13"/>
        <v/>
      </c>
      <c r="AH39" s="70" t="str">
        <f t="shared" si="13"/>
        <v/>
      </c>
      <c r="AI39" s="70" t="str">
        <f t="shared" si="13"/>
        <v/>
      </c>
      <c r="AJ39" s="70" t="str">
        <f t="shared" si="13"/>
        <v/>
      </c>
      <c r="AK39" s="70" t="str">
        <f t="shared" si="13"/>
        <v/>
      </c>
      <c r="AL39" s="70" t="str">
        <f t="shared" si="13"/>
        <v/>
      </c>
      <c r="AM39" s="70" t="str">
        <f t="shared" si="13"/>
        <v/>
      </c>
      <c r="AN39" s="70" t="str">
        <f t="shared" si="13"/>
        <v/>
      </c>
      <c r="AO39" s="70" t="str">
        <f t="shared" si="13"/>
        <v/>
      </c>
      <c r="AP39" s="70" t="str">
        <f t="shared" si="13"/>
        <v/>
      </c>
      <c r="AQ39" s="70" t="str">
        <f t="shared" si="13"/>
        <v/>
      </c>
      <c r="AR39" s="70" t="str">
        <f t="shared" si="14"/>
        <v/>
      </c>
      <c r="AS39" s="70" t="str">
        <f t="shared" si="14"/>
        <v/>
      </c>
      <c r="AT39" s="70" t="str">
        <f t="shared" si="14"/>
        <v/>
      </c>
      <c r="AU39" s="70" t="str">
        <f t="shared" si="14"/>
        <v/>
      </c>
      <c r="AV39" s="70" t="str">
        <f t="shared" si="14"/>
        <v/>
      </c>
      <c r="AW39" s="70" t="str">
        <f t="shared" si="14"/>
        <v/>
      </c>
      <c r="AX39" s="70" t="str">
        <f t="shared" si="14"/>
        <v/>
      </c>
      <c r="AY39" s="70" t="str">
        <f t="shared" si="14"/>
        <v/>
      </c>
      <c r="AZ39" s="70" t="str">
        <f t="shared" si="14"/>
        <v/>
      </c>
      <c r="BA39" s="70" t="str">
        <f t="shared" si="14"/>
        <v/>
      </c>
      <c r="BB39" s="70" t="str">
        <f t="shared" si="14"/>
        <v/>
      </c>
      <c r="BC39" s="70" t="str">
        <f t="shared" si="14"/>
        <v/>
      </c>
      <c r="BD39" s="70" t="str">
        <f t="shared" si="14"/>
        <v/>
      </c>
      <c r="BE39" s="70" t="str">
        <f t="shared" si="14"/>
        <v/>
      </c>
      <c r="BF39" s="70" t="str">
        <f t="shared" si="14"/>
        <v/>
      </c>
      <c r="BG39" s="70" t="str">
        <f t="shared" si="14"/>
        <v/>
      </c>
      <c r="BH39" s="70" t="str">
        <f t="shared" si="15"/>
        <v/>
      </c>
      <c r="BI39" s="70" t="str">
        <f t="shared" si="15"/>
        <v/>
      </c>
      <c r="BJ39" s="70" t="str">
        <f t="shared" si="15"/>
        <v/>
      </c>
      <c r="BK39" s="70" t="str">
        <f t="shared" si="15"/>
        <v/>
      </c>
      <c r="BL39" s="29">
        <f>SUM(L39:BK39)</f>
        <v>0</v>
      </c>
      <c r="BM39" s="29"/>
      <c r="BN39" s="29">
        <f>BL39*B$10</f>
        <v>0</v>
      </c>
      <c r="BO39" s="29"/>
      <c r="BP39" s="30">
        <v>150</v>
      </c>
      <c r="BQ39" s="42"/>
      <c r="BR39" s="31">
        <f>BN39*BP39</f>
        <v>0</v>
      </c>
      <c r="BS39" s="31"/>
    </row>
    <row r="40" spans="5:71" ht="15">
      <c r="E40" s="177"/>
      <c r="F40" s="179"/>
      <c r="G40" s="45" t="s">
        <v>131</v>
      </c>
      <c r="H40" s="24">
        <v>1</v>
      </c>
      <c r="I40" s="28">
        <f t="shared" si="11"/>
        <v>2</v>
      </c>
      <c r="J40" s="24">
        <v>1</v>
      </c>
      <c r="K40" s="24">
        <v>1</v>
      </c>
      <c r="L40" s="70">
        <f t="shared" si="12"/>
        <v>1</v>
      </c>
      <c r="M40" s="70">
        <f t="shared" si="12"/>
        <v>1</v>
      </c>
      <c r="N40" s="70" t="str">
        <f t="shared" si="12"/>
        <v/>
      </c>
      <c r="O40" s="70" t="str">
        <f t="shared" si="12"/>
        <v/>
      </c>
      <c r="P40" s="70" t="str">
        <f t="shared" si="12"/>
        <v/>
      </c>
      <c r="Q40" s="70" t="str">
        <f t="shared" si="12"/>
        <v/>
      </c>
      <c r="R40" s="70" t="str">
        <f t="shared" si="12"/>
        <v/>
      </c>
      <c r="S40" s="70" t="str">
        <f t="shared" si="12"/>
        <v/>
      </c>
      <c r="T40" s="70" t="str">
        <f t="shared" si="12"/>
        <v/>
      </c>
      <c r="U40" s="70" t="str">
        <f t="shared" si="12"/>
        <v/>
      </c>
      <c r="V40" s="70" t="str">
        <f t="shared" si="12"/>
        <v/>
      </c>
      <c r="W40" s="70" t="str">
        <f t="shared" si="12"/>
        <v/>
      </c>
      <c r="X40" s="70" t="str">
        <f t="shared" si="12"/>
        <v/>
      </c>
      <c r="Y40" s="70" t="str">
        <f t="shared" si="12"/>
        <v/>
      </c>
      <c r="Z40" s="70" t="str">
        <f t="shared" si="12"/>
        <v/>
      </c>
      <c r="AA40" s="70" t="str">
        <f t="shared" si="12"/>
        <v/>
      </c>
      <c r="AB40" s="70" t="str">
        <f t="shared" si="13"/>
        <v/>
      </c>
      <c r="AC40" s="70" t="str">
        <f t="shared" si="13"/>
        <v/>
      </c>
      <c r="AD40" s="70" t="str">
        <f t="shared" si="13"/>
        <v/>
      </c>
      <c r="AE40" s="70" t="str">
        <f t="shared" si="13"/>
        <v/>
      </c>
      <c r="AF40" s="70" t="str">
        <f t="shared" si="13"/>
        <v/>
      </c>
      <c r="AG40" s="70" t="str">
        <f t="shared" si="13"/>
        <v/>
      </c>
      <c r="AH40" s="70" t="str">
        <f t="shared" si="13"/>
        <v/>
      </c>
      <c r="AI40" s="70" t="str">
        <f t="shared" si="13"/>
        <v/>
      </c>
      <c r="AJ40" s="70" t="str">
        <f t="shared" si="13"/>
        <v/>
      </c>
      <c r="AK40" s="70" t="str">
        <f t="shared" si="13"/>
        <v/>
      </c>
      <c r="AL40" s="70" t="str">
        <f t="shared" si="13"/>
        <v/>
      </c>
      <c r="AM40" s="70" t="str">
        <f t="shared" si="13"/>
        <v/>
      </c>
      <c r="AN40" s="70" t="str">
        <f t="shared" si="13"/>
        <v/>
      </c>
      <c r="AO40" s="70" t="str">
        <f t="shared" si="13"/>
        <v/>
      </c>
      <c r="AP40" s="70" t="str">
        <f t="shared" si="13"/>
        <v/>
      </c>
      <c r="AQ40" s="70" t="str">
        <f t="shared" si="13"/>
        <v/>
      </c>
      <c r="AR40" s="70" t="str">
        <f t="shared" si="14"/>
        <v/>
      </c>
      <c r="AS40" s="70" t="str">
        <f t="shared" si="14"/>
        <v/>
      </c>
      <c r="AT40" s="70" t="str">
        <f t="shared" si="14"/>
        <v/>
      </c>
      <c r="AU40" s="70" t="str">
        <f t="shared" si="14"/>
        <v/>
      </c>
      <c r="AV40" s="70" t="str">
        <f t="shared" si="14"/>
        <v/>
      </c>
      <c r="AW40" s="70" t="str">
        <f t="shared" si="14"/>
        <v/>
      </c>
      <c r="AX40" s="70" t="str">
        <f t="shared" si="14"/>
        <v/>
      </c>
      <c r="AY40" s="70" t="str">
        <f t="shared" si="14"/>
        <v/>
      </c>
      <c r="AZ40" s="70" t="str">
        <f t="shared" si="14"/>
        <v/>
      </c>
      <c r="BA40" s="70" t="str">
        <f t="shared" si="14"/>
        <v/>
      </c>
      <c r="BB40" s="70" t="str">
        <f t="shared" si="14"/>
        <v/>
      </c>
      <c r="BC40" s="70" t="str">
        <f t="shared" si="14"/>
        <v/>
      </c>
      <c r="BD40" s="70" t="str">
        <f t="shared" si="14"/>
        <v/>
      </c>
      <c r="BE40" s="70" t="str">
        <f t="shared" si="14"/>
        <v/>
      </c>
      <c r="BF40" s="70" t="str">
        <f t="shared" si="14"/>
        <v/>
      </c>
      <c r="BG40" s="70" t="str">
        <f t="shared" si="14"/>
        <v/>
      </c>
      <c r="BH40" s="70" t="str">
        <f t="shared" si="15"/>
        <v/>
      </c>
      <c r="BI40" s="70" t="str">
        <f t="shared" si="15"/>
        <v/>
      </c>
      <c r="BJ40" s="70" t="str">
        <f t="shared" si="15"/>
        <v/>
      </c>
      <c r="BK40" s="70" t="str">
        <f t="shared" si="15"/>
        <v/>
      </c>
      <c r="BL40" s="32"/>
      <c r="BM40" s="32">
        <f>SUM(L40:BK40)</f>
        <v>2</v>
      </c>
      <c r="BN40" s="33"/>
      <c r="BO40" s="33">
        <f>BM40*B$10</f>
        <v>80</v>
      </c>
      <c r="BP40" s="43"/>
      <c r="BQ40" s="34">
        <v>44</v>
      </c>
      <c r="BR40" s="35"/>
      <c r="BS40" s="50">
        <f>BO40*BQ40</f>
        <v>3520</v>
      </c>
    </row>
    <row r="41" spans="5:71" ht="15">
      <c r="E41" s="176" t="s">
        <v>258</v>
      </c>
      <c r="F41" s="178" t="s">
        <v>236</v>
      </c>
      <c r="G41" s="28" t="s">
        <v>130</v>
      </c>
      <c r="H41" s="24">
        <v>0</v>
      </c>
      <c r="I41" s="28">
        <f t="shared" si="11"/>
        <v>0</v>
      </c>
      <c r="J41" s="24">
        <v>1</v>
      </c>
      <c r="K41" s="24">
        <v>1</v>
      </c>
      <c r="L41" s="70" t="str">
        <f t="shared" si="12"/>
        <v/>
      </c>
      <c r="M41" s="70" t="str">
        <f t="shared" si="12"/>
        <v/>
      </c>
      <c r="N41" s="70" t="str">
        <f t="shared" si="12"/>
        <v/>
      </c>
      <c r="O41" s="70" t="str">
        <f t="shared" si="12"/>
        <v/>
      </c>
      <c r="P41" s="70" t="str">
        <f t="shared" si="12"/>
        <v/>
      </c>
      <c r="Q41" s="70" t="str">
        <f t="shared" si="12"/>
        <v/>
      </c>
      <c r="R41" s="70" t="str">
        <f t="shared" si="12"/>
        <v/>
      </c>
      <c r="S41" s="70" t="str">
        <f t="shared" si="12"/>
        <v/>
      </c>
      <c r="T41" s="70" t="str">
        <f t="shared" si="12"/>
        <v/>
      </c>
      <c r="U41" s="70" t="str">
        <f t="shared" si="12"/>
        <v/>
      </c>
      <c r="V41" s="70" t="str">
        <f t="shared" si="12"/>
        <v/>
      </c>
      <c r="W41" s="70" t="str">
        <f t="shared" si="12"/>
        <v/>
      </c>
      <c r="X41" s="70" t="str">
        <f t="shared" si="12"/>
        <v/>
      </c>
      <c r="Y41" s="70" t="str">
        <f t="shared" si="12"/>
        <v/>
      </c>
      <c r="Z41" s="70" t="str">
        <f t="shared" si="12"/>
        <v/>
      </c>
      <c r="AA41" s="70" t="str">
        <f t="shared" si="12"/>
        <v/>
      </c>
      <c r="AB41" s="70" t="str">
        <f t="shared" si="13"/>
        <v/>
      </c>
      <c r="AC41" s="70" t="str">
        <f t="shared" si="13"/>
        <v/>
      </c>
      <c r="AD41" s="70" t="str">
        <f t="shared" si="13"/>
        <v/>
      </c>
      <c r="AE41" s="70" t="str">
        <f t="shared" si="13"/>
        <v/>
      </c>
      <c r="AF41" s="70" t="str">
        <f t="shared" si="13"/>
        <v/>
      </c>
      <c r="AG41" s="70" t="str">
        <f t="shared" si="13"/>
        <v/>
      </c>
      <c r="AH41" s="70" t="str">
        <f t="shared" si="13"/>
        <v/>
      </c>
      <c r="AI41" s="70" t="str">
        <f t="shared" si="13"/>
        <v/>
      </c>
      <c r="AJ41" s="70" t="str">
        <f t="shared" si="13"/>
        <v/>
      </c>
      <c r="AK41" s="70" t="str">
        <f t="shared" si="13"/>
        <v/>
      </c>
      <c r="AL41" s="70" t="str">
        <f t="shared" si="13"/>
        <v/>
      </c>
      <c r="AM41" s="70" t="str">
        <f t="shared" si="13"/>
        <v/>
      </c>
      <c r="AN41" s="70" t="str">
        <f t="shared" si="13"/>
        <v/>
      </c>
      <c r="AO41" s="70" t="str">
        <f t="shared" si="13"/>
        <v/>
      </c>
      <c r="AP41" s="70" t="str">
        <f t="shared" si="13"/>
        <v/>
      </c>
      <c r="AQ41" s="70" t="str">
        <f t="shared" si="13"/>
        <v/>
      </c>
      <c r="AR41" s="70" t="str">
        <f t="shared" si="14"/>
        <v/>
      </c>
      <c r="AS41" s="70" t="str">
        <f t="shared" si="14"/>
        <v/>
      </c>
      <c r="AT41" s="70" t="str">
        <f t="shared" si="14"/>
        <v/>
      </c>
      <c r="AU41" s="70" t="str">
        <f t="shared" si="14"/>
        <v/>
      </c>
      <c r="AV41" s="70" t="str">
        <f t="shared" si="14"/>
        <v/>
      </c>
      <c r="AW41" s="70" t="str">
        <f t="shared" si="14"/>
        <v/>
      </c>
      <c r="AX41" s="70" t="str">
        <f t="shared" si="14"/>
        <v/>
      </c>
      <c r="AY41" s="70" t="str">
        <f t="shared" si="14"/>
        <v/>
      </c>
      <c r="AZ41" s="70" t="str">
        <f t="shared" si="14"/>
        <v/>
      </c>
      <c r="BA41" s="70" t="str">
        <f t="shared" si="14"/>
        <v/>
      </c>
      <c r="BB41" s="70" t="str">
        <f t="shared" si="14"/>
        <v/>
      </c>
      <c r="BC41" s="70" t="str">
        <f t="shared" si="14"/>
        <v/>
      </c>
      <c r="BD41" s="70" t="str">
        <f t="shared" si="14"/>
        <v/>
      </c>
      <c r="BE41" s="70" t="str">
        <f t="shared" si="14"/>
        <v/>
      </c>
      <c r="BF41" s="70" t="str">
        <f t="shared" si="14"/>
        <v/>
      </c>
      <c r="BG41" s="70" t="str">
        <f t="shared" si="14"/>
        <v/>
      </c>
      <c r="BH41" s="70" t="str">
        <f t="shared" si="15"/>
        <v/>
      </c>
      <c r="BI41" s="70" t="str">
        <f t="shared" si="15"/>
        <v/>
      </c>
      <c r="BJ41" s="70" t="str">
        <f t="shared" si="15"/>
        <v/>
      </c>
      <c r="BK41" s="70" t="str">
        <f t="shared" si="15"/>
        <v/>
      </c>
      <c r="BL41" s="29">
        <f>SUM(L41:BK41)</f>
        <v>0</v>
      </c>
      <c r="BM41" s="29"/>
      <c r="BN41" s="29">
        <f>BL41*B$10</f>
        <v>0</v>
      </c>
      <c r="BO41" s="36"/>
      <c r="BP41" s="42">
        <v>80.290777701307633</v>
      </c>
      <c r="BQ41" s="30"/>
      <c r="BR41" s="31">
        <f>BN41*BP41</f>
        <v>0</v>
      </c>
      <c r="BS41" s="51"/>
    </row>
    <row r="42" spans="5:71" ht="15">
      <c r="E42" s="177"/>
      <c r="F42" s="179"/>
      <c r="G42" s="24" t="s">
        <v>131</v>
      </c>
      <c r="H42" s="24">
        <v>0</v>
      </c>
      <c r="I42" s="28">
        <f t="shared" si="11"/>
        <v>0</v>
      </c>
      <c r="J42" s="24">
        <v>1</v>
      </c>
      <c r="K42" s="24">
        <v>1</v>
      </c>
      <c r="L42" s="70" t="str">
        <f t="shared" si="12"/>
        <v/>
      </c>
      <c r="M42" s="70" t="str">
        <f t="shared" si="12"/>
        <v/>
      </c>
      <c r="N42" s="70" t="str">
        <f t="shared" si="12"/>
        <v/>
      </c>
      <c r="O42" s="70" t="str">
        <f t="shared" si="12"/>
        <v/>
      </c>
      <c r="P42" s="70" t="str">
        <f t="shared" si="12"/>
        <v/>
      </c>
      <c r="Q42" s="70" t="str">
        <f t="shared" si="12"/>
        <v/>
      </c>
      <c r="R42" s="70" t="str">
        <f t="shared" si="12"/>
        <v/>
      </c>
      <c r="S42" s="70" t="str">
        <f t="shared" si="12"/>
        <v/>
      </c>
      <c r="T42" s="70" t="str">
        <f t="shared" si="12"/>
        <v/>
      </c>
      <c r="U42" s="70" t="str">
        <f t="shared" si="12"/>
        <v/>
      </c>
      <c r="V42" s="70" t="str">
        <f t="shared" si="12"/>
        <v/>
      </c>
      <c r="W42" s="70" t="str">
        <f t="shared" si="12"/>
        <v/>
      </c>
      <c r="X42" s="70" t="str">
        <f t="shared" si="12"/>
        <v/>
      </c>
      <c r="Y42" s="70" t="str">
        <f t="shared" si="12"/>
        <v/>
      </c>
      <c r="Z42" s="70" t="str">
        <f t="shared" si="12"/>
        <v/>
      </c>
      <c r="AA42" s="70" t="str">
        <f t="shared" si="12"/>
        <v/>
      </c>
      <c r="AB42" s="70" t="str">
        <f t="shared" si="13"/>
        <v/>
      </c>
      <c r="AC42" s="70" t="str">
        <f t="shared" si="13"/>
        <v/>
      </c>
      <c r="AD42" s="70" t="str">
        <f t="shared" si="13"/>
        <v/>
      </c>
      <c r="AE42" s="70" t="str">
        <f t="shared" si="13"/>
        <v/>
      </c>
      <c r="AF42" s="70" t="str">
        <f t="shared" si="13"/>
        <v/>
      </c>
      <c r="AG42" s="70" t="str">
        <f t="shared" si="13"/>
        <v/>
      </c>
      <c r="AH42" s="70" t="str">
        <f t="shared" si="13"/>
        <v/>
      </c>
      <c r="AI42" s="70" t="str">
        <f t="shared" si="13"/>
        <v/>
      </c>
      <c r="AJ42" s="70" t="str">
        <f t="shared" si="13"/>
        <v/>
      </c>
      <c r="AK42" s="70" t="str">
        <f t="shared" si="13"/>
        <v/>
      </c>
      <c r="AL42" s="70" t="str">
        <f t="shared" si="13"/>
        <v/>
      </c>
      <c r="AM42" s="70" t="str">
        <f t="shared" si="13"/>
        <v/>
      </c>
      <c r="AN42" s="70" t="str">
        <f t="shared" si="13"/>
        <v/>
      </c>
      <c r="AO42" s="70" t="str">
        <f t="shared" si="13"/>
        <v/>
      </c>
      <c r="AP42" s="70" t="str">
        <f t="shared" si="13"/>
        <v/>
      </c>
      <c r="AQ42" s="70" t="str">
        <f t="shared" si="13"/>
        <v/>
      </c>
      <c r="AR42" s="70" t="str">
        <f t="shared" si="14"/>
        <v/>
      </c>
      <c r="AS42" s="70" t="str">
        <f t="shared" si="14"/>
        <v/>
      </c>
      <c r="AT42" s="70" t="str">
        <f t="shared" si="14"/>
        <v/>
      </c>
      <c r="AU42" s="70" t="str">
        <f t="shared" si="14"/>
        <v/>
      </c>
      <c r="AV42" s="70" t="str">
        <f t="shared" si="14"/>
        <v/>
      </c>
      <c r="AW42" s="70" t="str">
        <f t="shared" si="14"/>
        <v/>
      </c>
      <c r="AX42" s="70" t="str">
        <f t="shared" si="14"/>
        <v/>
      </c>
      <c r="AY42" s="70" t="str">
        <f t="shared" si="14"/>
        <v/>
      </c>
      <c r="AZ42" s="70" t="str">
        <f t="shared" si="14"/>
        <v/>
      </c>
      <c r="BA42" s="70" t="str">
        <f t="shared" si="14"/>
        <v/>
      </c>
      <c r="BB42" s="70" t="str">
        <f t="shared" si="14"/>
        <v/>
      </c>
      <c r="BC42" s="70" t="str">
        <f t="shared" si="14"/>
        <v/>
      </c>
      <c r="BD42" s="70" t="str">
        <f t="shared" si="14"/>
        <v/>
      </c>
      <c r="BE42" s="70" t="str">
        <f t="shared" si="14"/>
        <v/>
      </c>
      <c r="BF42" s="70" t="str">
        <f t="shared" si="14"/>
        <v/>
      </c>
      <c r="BG42" s="70" t="str">
        <f t="shared" si="14"/>
        <v/>
      </c>
      <c r="BH42" s="70" t="str">
        <f t="shared" si="15"/>
        <v/>
      </c>
      <c r="BI42" s="70" t="str">
        <f t="shared" si="15"/>
        <v/>
      </c>
      <c r="BJ42" s="70" t="str">
        <f t="shared" si="15"/>
        <v/>
      </c>
      <c r="BK42" s="70" t="str">
        <f t="shared" si="15"/>
        <v/>
      </c>
      <c r="BL42" s="32"/>
      <c r="BM42" s="32">
        <f>SUM(L42:BK42)</f>
        <v>0</v>
      </c>
      <c r="BN42" s="33"/>
      <c r="BO42" s="33">
        <f>BM42*B$10</f>
        <v>0</v>
      </c>
      <c r="BP42" s="43"/>
      <c r="BQ42" s="34">
        <v>25.094631796283551</v>
      </c>
      <c r="BR42" s="35"/>
      <c r="BS42" s="50">
        <f>BO42*BQ42</f>
        <v>0</v>
      </c>
    </row>
    <row r="43" spans="5:71" ht="15">
      <c r="E43" s="176" t="s">
        <v>258</v>
      </c>
      <c r="F43" s="178" t="s">
        <v>259</v>
      </c>
      <c r="G43" s="28" t="s">
        <v>130</v>
      </c>
      <c r="H43" s="24">
        <v>0</v>
      </c>
      <c r="I43" s="28">
        <f t="shared" si="11"/>
        <v>0</v>
      </c>
      <c r="J43" s="24">
        <v>1</v>
      </c>
      <c r="K43" s="24">
        <v>1</v>
      </c>
      <c r="L43" s="70" t="str">
        <f t="shared" si="12"/>
        <v/>
      </c>
      <c r="M43" s="70" t="str">
        <f t="shared" si="12"/>
        <v/>
      </c>
      <c r="N43" s="70" t="str">
        <f t="shared" si="12"/>
        <v/>
      </c>
      <c r="O43" s="70" t="str">
        <f t="shared" si="12"/>
        <v/>
      </c>
      <c r="P43" s="70" t="str">
        <f t="shared" si="12"/>
        <v/>
      </c>
      <c r="Q43" s="70" t="str">
        <f t="shared" si="12"/>
        <v/>
      </c>
      <c r="R43" s="70" t="str">
        <f t="shared" si="12"/>
        <v/>
      </c>
      <c r="S43" s="70" t="str">
        <f t="shared" si="12"/>
        <v/>
      </c>
      <c r="T43" s="70" t="str">
        <f t="shared" si="12"/>
        <v/>
      </c>
      <c r="U43" s="70" t="str">
        <f t="shared" si="12"/>
        <v/>
      </c>
      <c r="V43" s="70" t="str">
        <f t="shared" si="12"/>
        <v/>
      </c>
      <c r="W43" s="70" t="str">
        <f t="shared" si="12"/>
        <v/>
      </c>
      <c r="X43" s="70" t="str">
        <f t="shared" si="12"/>
        <v/>
      </c>
      <c r="Y43" s="70" t="str">
        <f t="shared" si="12"/>
        <v/>
      </c>
      <c r="Z43" s="70" t="str">
        <f t="shared" si="12"/>
        <v/>
      </c>
      <c r="AA43" s="70" t="str">
        <f t="shared" si="12"/>
        <v/>
      </c>
      <c r="AB43" s="70" t="str">
        <f t="shared" si="13"/>
        <v/>
      </c>
      <c r="AC43" s="70" t="str">
        <f t="shared" si="13"/>
        <v/>
      </c>
      <c r="AD43" s="70" t="str">
        <f t="shared" si="13"/>
        <v/>
      </c>
      <c r="AE43" s="70" t="str">
        <f t="shared" si="13"/>
        <v/>
      </c>
      <c r="AF43" s="70" t="str">
        <f t="shared" si="13"/>
        <v/>
      </c>
      <c r="AG43" s="70" t="str">
        <f t="shared" si="13"/>
        <v/>
      </c>
      <c r="AH43" s="70" t="str">
        <f t="shared" si="13"/>
        <v/>
      </c>
      <c r="AI43" s="70" t="str">
        <f t="shared" si="13"/>
        <v/>
      </c>
      <c r="AJ43" s="70" t="str">
        <f t="shared" si="13"/>
        <v/>
      </c>
      <c r="AK43" s="70" t="str">
        <f t="shared" si="13"/>
        <v/>
      </c>
      <c r="AL43" s="70" t="str">
        <f t="shared" si="13"/>
        <v/>
      </c>
      <c r="AM43" s="70" t="str">
        <f t="shared" si="13"/>
        <v/>
      </c>
      <c r="AN43" s="70" t="str">
        <f t="shared" si="13"/>
        <v/>
      </c>
      <c r="AO43" s="70" t="str">
        <f t="shared" si="13"/>
        <v/>
      </c>
      <c r="AP43" s="70" t="str">
        <f t="shared" si="13"/>
        <v/>
      </c>
      <c r="AQ43" s="70" t="str">
        <f t="shared" si="13"/>
        <v/>
      </c>
      <c r="AR43" s="70" t="str">
        <f t="shared" si="14"/>
        <v/>
      </c>
      <c r="AS43" s="70" t="str">
        <f t="shared" si="14"/>
        <v/>
      </c>
      <c r="AT43" s="70" t="str">
        <f t="shared" si="14"/>
        <v/>
      </c>
      <c r="AU43" s="70" t="str">
        <f t="shared" si="14"/>
        <v/>
      </c>
      <c r="AV43" s="70" t="str">
        <f t="shared" si="14"/>
        <v/>
      </c>
      <c r="AW43" s="70" t="str">
        <f t="shared" si="14"/>
        <v/>
      </c>
      <c r="AX43" s="70" t="str">
        <f t="shared" si="14"/>
        <v/>
      </c>
      <c r="AY43" s="70" t="str">
        <f t="shared" si="14"/>
        <v/>
      </c>
      <c r="AZ43" s="70" t="str">
        <f t="shared" si="14"/>
        <v/>
      </c>
      <c r="BA43" s="70" t="str">
        <f t="shared" si="14"/>
        <v/>
      </c>
      <c r="BB43" s="70" t="str">
        <f t="shared" si="14"/>
        <v/>
      </c>
      <c r="BC43" s="70" t="str">
        <f t="shared" si="14"/>
        <v/>
      </c>
      <c r="BD43" s="70" t="str">
        <f t="shared" si="14"/>
        <v/>
      </c>
      <c r="BE43" s="70" t="str">
        <f t="shared" si="14"/>
        <v/>
      </c>
      <c r="BF43" s="70" t="str">
        <f t="shared" si="14"/>
        <v/>
      </c>
      <c r="BG43" s="70" t="str">
        <f t="shared" si="14"/>
        <v/>
      </c>
      <c r="BH43" s="70" t="str">
        <f t="shared" si="15"/>
        <v/>
      </c>
      <c r="BI43" s="70" t="str">
        <f t="shared" si="15"/>
        <v/>
      </c>
      <c r="BJ43" s="70" t="str">
        <f t="shared" si="15"/>
        <v/>
      </c>
      <c r="BK43" s="70" t="str">
        <f t="shared" si="15"/>
        <v/>
      </c>
      <c r="BL43" s="29">
        <f>SUM(L43:BK43)</f>
        <v>0</v>
      </c>
      <c r="BM43" s="29"/>
      <c r="BN43" s="29">
        <f>BL43*B$10</f>
        <v>0</v>
      </c>
      <c r="BO43" s="36"/>
      <c r="BP43" s="42">
        <v>68.25</v>
      </c>
      <c r="BQ43" s="30"/>
      <c r="BR43" s="31">
        <f>BN43*BP43</f>
        <v>0</v>
      </c>
      <c r="BS43" s="51"/>
    </row>
    <row r="44" spans="5:71" ht="15">
      <c r="E44" s="177"/>
      <c r="F44" s="179"/>
      <c r="G44" s="24" t="s">
        <v>131</v>
      </c>
      <c r="H44" s="24">
        <v>0</v>
      </c>
      <c r="I44" s="28">
        <f t="shared" si="11"/>
        <v>0</v>
      </c>
      <c r="J44" s="24">
        <v>1</v>
      </c>
      <c r="K44" s="24">
        <v>1</v>
      </c>
      <c r="L44" s="70" t="str">
        <f t="shared" si="12"/>
        <v/>
      </c>
      <c r="M44" s="70" t="str">
        <f t="shared" si="12"/>
        <v/>
      </c>
      <c r="N44" s="70" t="str">
        <f t="shared" si="12"/>
        <v/>
      </c>
      <c r="O44" s="70" t="str">
        <f t="shared" si="12"/>
        <v/>
      </c>
      <c r="P44" s="70" t="str">
        <f t="shared" si="12"/>
        <v/>
      </c>
      <c r="Q44" s="70" t="str">
        <f t="shared" si="12"/>
        <v/>
      </c>
      <c r="R44" s="70" t="str">
        <f t="shared" si="12"/>
        <v/>
      </c>
      <c r="S44" s="70" t="str">
        <f t="shared" si="12"/>
        <v/>
      </c>
      <c r="T44" s="70" t="str">
        <f t="shared" si="12"/>
        <v/>
      </c>
      <c r="U44" s="70" t="str">
        <f t="shared" si="12"/>
        <v/>
      </c>
      <c r="V44" s="70" t="str">
        <f t="shared" si="12"/>
        <v/>
      </c>
      <c r="W44" s="70" t="str">
        <f t="shared" si="12"/>
        <v/>
      </c>
      <c r="X44" s="70" t="str">
        <f t="shared" si="12"/>
        <v/>
      </c>
      <c r="Y44" s="70" t="str">
        <f t="shared" si="12"/>
        <v/>
      </c>
      <c r="Z44" s="70" t="str">
        <f t="shared" si="12"/>
        <v/>
      </c>
      <c r="AA44" s="70" t="str">
        <f t="shared" si="12"/>
        <v/>
      </c>
      <c r="AB44" s="70" t="str">
        <f t="shared" si="13"/>
        <v/>
      </c>
      <c r="AC44" s="70" t="str">
        <f t="shared" si="13"/>
        <v/>
      </c>
      <c r="AD44" s="70" t="str">
        <f t="shared" si="13"/>
        <v/>
      </c>
      <c r="AE44" s="70" t="str">
        <f t="shared" si="13"/>
        <v/>
      </c>
      <c r="AF44" s="70" t="str">
        <f t="shared" si="13"/>
        <v/>
      </c>
      <c r="AG44" s="70" t="str">
        <f t="shared" si="13"/>
        <v/>
      </c>
      <c r="AH44" s="70" t="str">
        <f t="shared" si="13"/>
        <v/>
      </c>
      <c r="AI44" s="70" t="str">
        <f t="shared" si="13"/>
        <v/>
      </c>
      <c r="AJ44" s="70" t="str">
        <f t="shared" si="13"/>
        <v/>
      </c>
      <c r="AK44" s="70" t="str">
        <f t="shared" si="13"/>
        <v/>
      </c>
      <c r="AL44" s="70" t="str">
        <f t="shared" si="13"/>
        <v/>
      </c>
      <c r="AM44" s="70" t="str">
        <f t="shared" si="13"/>
        <v/>
      </c>
      <c r="AN44" s="70" t="str">
        <f t="shared" si="13"/>
        <v/>
      </c>
      <c r="AO44" s="70" t="str">
        <f t="shared" si="13"/>
        <v/>
      </c>
      <c r="AP44" s="70" t="str">
        <f t="shared" si="13"/>
        <v/>
      </c>
      <c r="AQ44" s="70" t="str">
        <f t="shared" si="13"/>
        <v/>
      </c>
      <c r="AR44" s="70" t="str">
        <f t="shared" si="14"/>
        <v/>
      </c>
      <c r="AS44" s="70" t="str">
        <f t="shared" si="14"/>
        <v/>
      </c>
      <c r="AT44" s="70" t="str">
        <f t="shared" si="14"/>
        <v/>
      </c>
      <c r="AU44" s="70" t="str">
        <f t="shared" si="14"/>
        <v/>
      </c>
      <c r="AV44" s="70" t="str">
        <f t="shared" si="14"/>
        <v/>
      </c>
      <c r="AW44" s="70" t="str">
        <f t="shared" si="14"/>
        <v/>
      </c>
      <c r="AX44" s="70" t="str">
        <f t="shared" si="14"/>
        <v/>
      </c>
      <c r="AY44" s="70" t="str">
        <f t="shared" si="14"/>
        <v/>
      </c>
      <c r="AZ44" s="70" t="str">
        <f t="shared" si="14"/>
        <v/>
      </c>
      <c r="BA44" s="70" t="str">
        <f t="shared" si="14"/>
        <v/>
      </c>
      <c r="BB44" s="70" t="str">
        <f t="shared" si="14"/>
        <v/>
      </c>
      <c r="BC44" s="70" t="str">
        <f t="shared" si="14"/>
        <v/>
      </c>
      <c r="BD44" s="70" t="str">
        <f t="shared" si="14"/>
        <v/>
      </c>
      <c r="BE44" s="70" t="str">
        <f t="shared" si="14"/>
        <v/>
      </c>
      <c r="BF44" s="70" t="str">
        <f t="shared" si="14"/>
        <v/>
      </c>
      <c r="BG44" s="70" t="str">
        <f t="shared" si="14"/>
        <v/>
      </c>
      <c r="BH44" s="70" t="str">
        <f t="shared" si="15"/>
        <v/>
      </c>
      <c r="BI44" s="70" t="str">
        <f t="shared" si="15"/>
        <v/>
      </c>
      <c r="BJ44" s="70" t="str">
        <f t="shared" si="15"/>
        <v/>
      </c>
      <c r="BK44" s="70" t="str">
        <f t="shared" si="15"/>
        <v/>
      </c>
      <c r="BL44" s="32"/>
      <c r="BM44" s="32">
        <f>SUM(L44:BK44)</f>
        <v>0</v>
      </c>
      <c r="BN44" s="33"/>
      <c r="BO44" s="33">
        <f>BM44*B$10</f>
        <v>0</v>
      </c>
      <c r="BP44" s="43"/>
      <c r="BQ44" s="34">
        <v>20.070543702684098</v>
      </c>
      <c r="BR44" s="35"/>
      <c r="BS44" s="50">
        <f>BO44*BQ44</f>
        <v>0</v>
      </c>
    </row>
    <row r="45" spans="5:71" ht="15">
      <c r="E45" s="176" t="s">
        <v>260</v>
      </c>
      <c r="F45" s="178"/>
      <c r="G45" s="28" t="s">
        <v>130</v>
      </c>
      <c r="H45" s="24">
        <v>0</v>
      </c>
      <c r="I45" s="28">
        <f t="shared" si="11"/>
        <v>0</v>
      </c>
      <c r="J45" s="24">
        <v>1</v>
      </c>
      <c r="K45" s="24">
        <v>1</v>
      </c>
      <c r="L45" s="70" t="str">
        <f t="shared" si="12"/>
        <v/>
      </c>
      <c r="M45" s="70" t="str">
        <f t="shared" si="12"/>
        <v/>
      </c>
      <c r="N45" s="70" t="str">
        <f t="shared" si="12"/>
        <v/>
      </c>
      <c r="O45" s="70" t="str">
        <f t="shared" si="12"/>
        <v/>
      </c>
      <c r="P45" s="70" t="str">
        <f t="shared" si="12"/>
        <v/>
      </c>
      <c r="Q45" s="70" t="str">
        <f t="shared" si="12"/>
        <v/>
      </c>
      <c r="R45" s="70" t="str">
        <f t="shared" si="12"/>
        <v/>
      </c>
      <c r="S45" s="70" t="str">
        <f t="shared" si="12"/>
        <v/>
      </c>
      <c r="T45" s="70" t="str">
        <f t="shared" si="12"/>
        <v/>
      </c>
      <c r="U45" s="70" t="str">
        <f t="shared" si="12"/>
        <v/>
      </c>
      <c r="V45" s="70" t="str">
        <f t="shared" si="12"/>
        <v/>
      </c>
      <c r="W45" s="70" t="str">
        <f t="shared" si="12"/>
        <v/>
      </c>
      <c r="X45" s="70" t="str">
        <f t="shared" si="12"/>
        <v/>
      </c>
      <c r="Y45" s="70" t="str">
        <f t="shared" si="12"/>
        <v/>
      </c>
      <c r="Z45" s="70" t="str">
        <f t="shared" si="12"/>
        <v/>
      </c>
      <c r="AA45" s="70" t="str">
        <f t="shared" si="12"/>
        <v/>
      </c>
      <c r="AB45" s="70" t="str">
        <f t="shared" si="13"/>
        <v/>
      </c>
      <c r="AC45" s="70" t="str">
        <f t="shared" si="13"/>
        <v/>
      </c>
      <c r="AD45" s="70" t="str">
        <f t="shared" si="13"/>
        <v/>
      </c>
      <c r="AE45" s="70" t="str">
        <f t="shared" si="13"/>
        <v/>
      </c>
      <c r="AF45" s="70" t="str">
        <f t="shared" si="13"/>
        <v/>
      </c>
      <c r="AG45" s="70" t="str">
        <f t="shared" si="13"/>
        <v/>
      </c>
      <c r="AH45" s="70" t="str">
        <f t="shared" si="13"/>
        <v/>
      </c>
      <c r="AI45" s="70" t="str">
        <f t="shared" si="13"/>
        <v/>
      </c>
      <c r="AJ45" s="70" t="str">
        <f t="shared" si="13"/>
        <v/>
      </c>
      <c r="AK45" s="70" t="str">
        <f t="shared" si="13"/>
        <v/>
      </c>
      <c r="AL45" s="70" t="str">
        <f t="shared" si="13"/>
        <v/>
      </c>
      <c r="AM45" s="70" t="str">
        <f t="shared" si="13"/>
        <v/>
      </c>
      <c r="AN45" s="70" t="str">
        <f t="shared" si="13"/>
        <v/>
      </c>
      <c r="AO45" s="70" t="str">
        <f t="shared" si="13"/>
        <v/>
      </c>
      <c r="AP45" s="70" t="str">
        <f t="shared" si="13"/>
        <v/>
      </c>
      <c r="AQ45" s="70" t="str">
        <f t="shared" si="13"/>
        <v/>
      </c>
      <c r="AR45" s="70" t="str">
        <f t="shared" si="14"/>
        <v/>
      </c>
      <c r="AS45" s="70" t="str">
        <f t="shared" si="14"/>
        <v/>
      </c>
      <c r="AT45" s="70" t="str">
        <f t="shared" si="14"/>
        <v/>
      </c>
      <c r="AU45" s="70" t="str">
        <f t="shared" si="14"/>
        <v/>
      </c>
      <c r="AV45" s="70" t="str">
        <f t="shared" si="14"/>
        <v/>
      </c>
      <c r="AW45" s="70" t="str">
        <f t="shared" si="14"/>
        <v/>
      </c>
      <c r="AX45" s="70" t="str">
        <f t="shared" si="14"/>
        <v/>
      </c>
      <c r="AY45" s="70" t="str">
        <f t="shared" si="14"/>
        <v/>
      </c>
      <c r="AZ45" s="70" t="str">
        <f t="shared" si="14"/>
        <v/>
      </c>
      <c r="BA45" s="70" t="str">
        <f t="shared" si="14"/>
        <v/>
      </c>
      <c r="BB45" s="70" t="str">
        <f t="shared" si="14"/>
        <v/>
      </c>
      <c r="BC45" s="70" t="str">
        <f t="shared" si="14"/>
        <v/>
      </c>
      <c r="BD45" s="70" t="str">
        <f t="shared" si="14"/>
        <v/>
      </c>
      <c r="BE45" s="70" t="str">
        <f t="shared" si="14"/>
        <v/>
      </c>
      <c r="BF45" s="70" t="str">
        <f t="shared" si="14"/>
        <v/>
      </c>
      <c r="BG45" s="70" t="str">
        <f t="shared" si="14"/>
        <v/>
      </c>
      <c r="BH45" s="70" t="str">
        <f t="shared" si="15"/>
        <v/>
      </c>
      <c r="BI45" s="70" t="str">
        <f t="shared" si="15"/>
        <v/>
      </c>
      <c r="BJ45" s="70" t="str">
        <f t="shared" si="15"/>
        <v/>
      </c>
      <c r="BK45" s="70" t="str">
        <f t="shared" si="15"/>
        <v/>
      </c>
      <c r="BL45" s="29">
        <f>SUM(L45:BK45)</f>
        <v>0</v>
      </c>
      <c r="BM45" s="29"/>
      <c r="BN45" s="29">
        <f>BL45*B$10</f>
        <v>0</v>
      </c>
      <c r="BO45" s="36"/>
      <c r="BP45" s="42">
        <v>150</v>
      </c>
      <c r="BQ45" s="30"/>
      <c r="BR45" s="31">
        <f>BN45*BP45</f>
        <v>0</v>
      </c>
      <c r="BS45" s="51"/>
    </row>
    <row r="46" spans="5:71" ht="15">
      <c r="E46" s="177"/>
      <c r="F46" s="179"/>
      <c r="G46" s="24" t="s">
        <v>131</v>
      </c>
      <c r="H46" s="24">
        <v>0</v>
      </c>
      <c r="I46" s="28">
        <f t="shared" si="11"/>
        <v>0</v>
      </c>
      <c r="J46" s="24">
        <v>1</v>
      </c>
      <c r="K46" s="24">
        <v>1</v>
      </c>
      <c r="L46" s="70" t="str">
        <f t="shared" si="12"/>
        <v/>
      </c>
      <c r="M46" s="70" t="str">
        <f t="shared" si="12"/>
        <v/>
      </c>
      <c r="N46" s="70" t="str">
        <f t="shared" si="12"/>
        <v/>
      </c>
      <c r="O46" s="70" t="str">
        <f t="shared" si="12"/>
        <v/>
      </c>
      <c r="P46" s="70" t="str">
        <f t="shared" si="12"/>
        <v/>
      </c>
      <c r="Q46" s="70" t="str">
        <f t="shared" si="12"/>
        <v/>
      </c>
      <c r="R46" s="70" t="str">
        <f t="shared" si="12"/>
        <v/>
      </c>
      <c r="S46" s="70" t="str">
        <f t="shared" si="12"/>
        <v/>
      </c>
      <c r="T46" s="70" t="str">
        <f t="shared" si="12"/>
        <v/>
      </c>
      <c r="U46" s="70" t="str">
        <f t="shared" si="12"/>
        <v/>
      </c>
      <c r="V46" s="70" t="str">
        <f t="shared" si="12"/>
        <v/>
      </c>
      <c r="W46" s="70" t="str">
        <f t="shared" si="12"/>
        <v/>
      </c>
      <c r="X46" s="70" t="str">
        <f t="shared" si="12"/>
        <v/>
      </c>
      <c r="Y46" s="70" t="str">
        <f t="shared" si="12"/>
        <v/>
      </c>
      <c r="Z46" s="70" t="str">
        <f t="shared" si="12"/>
        <v/>
      </c>
      <c r="AA46" s="70" t="str">
        <f t="shared" si="12"/>
        <v/>
      </c>
      <c r="AB46" s="70" t="str">
        <f t="shared" si="13"/>
        <v/>
      </c>
      <c r="AC46" s="70" t="str">
        <f t="shared" si="13"/>
        <v/>
      </c>
      <c r="AD46" s="70" t="str">
        <f t="shared" si="13"/>
        <v/>
      </c>
      <c r="AE46" s="70" t="str">
        <f t="shared" si="13"/>
        <v/>
      </c>
      <c r="AF46" s="70" t="str">
        <f t="shared" si="13"/>
        <v/>
      </c>
      <c r="AG46" s="70" t="str">
        <f t="shared" si="13"/>
        <v/>
      </c>
      <c r="AH46" s="70" t="str">
        <f t="shared" si="13"/>
        <v/>
      </c>
      <c r="AI46" s="70" t="str">
        <f t="shared" si="13"/>
        <v/>
      </c>
      <c r="AJ46" s="70" t="str">
        <f t="shared" si="13"/>
        <v/>
      </c>
      <c r="AK46" s="70" t="str">
        <f t="shared" si="13"/>
        <v/>
      </c>
      <c r="AL46" s="70" t="str">
        <f t="shared" si="13"/>
        <v/>
      </c>
      <c r="AM46" s="70" t="str">
        <f t="shared" si="13"/>
        <v/>
      </c>
      <c r="AN46" s="70" t="str">
        <f t="shared" si="13"/>
        <v/>
      </c>
      <c r="AO46" s="70" t="str">
        <f t="shared" si="13"/>
        <v/>
      </c>
      <c r="AP46" s="70" t="str">
        <f t="shared" si="13"/>
        <v/>
      </c>
      <c r="AQ46" s="70" t="str">
        <f t="shared" si="13"/>
        <v/>
      </c>
      <c r="AR46" s="70" t="str">
        <f t="shared" si="14"/>
        <v/>
      </c>
      <c r="AS46" s="70" t="str">
        <f t="shared" si="14"/>
        <v/>
      </c>
      <c r="AT46" s="70" t="str">
        <f t="shared" si="14"/>
        <v/>
      </c>
      <c r="AU46" s="70" t="str">
        <f t="shared" si="14"/>
        <v/>
      </c>
      <c r="AV46" s="70" t="str">
        <f t="shared" si="14"/>
        <v/>
      </c>
      <c r="AW46" s="70" t="str">
        <f t="shared" si="14"/>
        <v/>
      </c>
      <c r="AX46" s="70" t="str">
        <f t="shared" si="14"/>
        <v/>
      </c>
      <c r="AY46" s="70" t="str">
        <f t="shared" si="14"/>
        <v/>
      </c>
      <c r="AZ46" s="70" t="str">
        <f t="shared" si="14"/>
        <v/>
      </c>
      <c r="BA46" s="70" t="str">
        <f t="shared" si="14"/>
        <v/>
      </c>
      <c r="BB46" s="70" t="str">
        <f t="shared" si="14"/>
        <v/>
      </c>
      <c r="BC46" s="70" t="str">
        <f t="shared" si="14"/>
        <v/>
      </c>
      <c r="BD46" s="70" t="str">
        <f t="shared" si="14"/>
        <v/>
      </c>
      <c r="BE46" s="70" t="str">
        <f t="shared" si="14"/>
        <v/>
      </c>
      <c r="BF46" s="70" t="str">
        <f t="shared" si="14"/>
        <v/>
      </c>
      <c r="BG46" s="70" t="str">
        <f t="shared" si="14"/>
        <v/>
      </c>
      <c r="BH46" s="70" t="str">
        <f t="shared" si="15"/>
        <v/>
      </c>
      <c r="BI46" s="70" t="str">
        <f t="shared" si="15"/>
        <v/>
      </c>
      <c r="BJ46" s="70" t="str">
        <f t="shared" si="15"/>
        <v/>
      </c>
      <c r="BK46" s="70" t="str">
        <f t="shared" si="15"/>
        <v/>
      </c>
      <c r="BL46" s="32"/>
      <c r="BM46" s="32">
        <f>SUM(L46:BK46)</f>
        <v>0</v>
      </c>
      <c r="BN46" s="33"/>
      <c r="BO46" s="33">
        <f>BM46*B$10</f>
        <v>0</v>
      </c>
      <c r="BP46" s="43"/>
      <c r="BQ46" s="34">
        <v>44</v>
      </c>
      <c r="BR46" s="35"/>
      <c r="BS46" s="50">
        <f>BO46*BQ46</f>
        <v>0</v>
      </c>
    </row>
    <row r="47" spans="5:71" ht="15">
      <c r="E47" s="176" t="s">
        <v>261</v>
      </c>
      <c r="F47" s="178"/>
      <c r="G47" s="28" t="s">
        <v>130</v>
      </c>
      <c r="H47" s="24">
        <v>0</v>
      </c>
      <c r="I47" s="28">
        <f t="shared" si="11"/>
        <v>0</v>
      </c>
      <c r="J47" s="24">
        <v>1</v>
      </c>
      <c r="K47" s="24">
        <v>1</v>
      </c>
      <c r="L47" s="70" t="str">
        <f t="shared" si="12"/>
        <v/>
      </c>
      <c r="M47" s="70" t="str">
        <f t="shared" si="12"/>
        <v/>
      </c>
      <c r="N47" s="70" t="str">
        <f t="shared" si="12"/>
        <v/>
      </c>
      <c r="O47" s="70" t="str">
        <f t="shared" si="12"/>
        <v/>
      </c>
      <c r="P47" s="70" t="str">
        <f t="shared" si="12"/>
        <v/>
      </c>
      <c r="Q47" s="70" t="str">
        <f t="shared" si="12"/>
        <v/>
      </c>
      <c r="R47" s="70" t="str">
        <f t="shared" si="12"/>
        <v/>
      </c>
      <c r="S47" s="70" t="str">
        <f t="shared" si="12"/>
        <v/>
      </c>
      <c r="T47" s="70" t="str">
        <f t="shared" si="12"/>
        <v/>
      </c>
      <c r="U47" s="70" t="str">
        <f t="shared" si="12"/>
        <v/>
      </c>
      <c r="V47" s="70" t="str">
        <f t="shared" si="12"/>
        <v/>
      </c>
      <c r="W47" s="70" t="str">
        <f t="shared" si="12"/>
        <v/>
      </c>
      <c r="X47" s="70" t="str">
        <f t="shared" si="12"/>
        <v/>
      </c>
      <c r="Y47" s="70" t="str">
        <f t="shared" si="12"/>
        <v/>
      </c>
      <c r="Z47" s="70" t="str">
        <f t="shared" si="12"/>
        <v/>
      </c>
      <c r="AA47" s="70" t="str">
        <f t="shared" si="12"/>
        <v/>
      </c>
      <c r="AB47" s="70" t="str">
        <f t="shared" si="13"/>
        <v/>
      </c>
      <c r="AC47" s="70" t="str">
        <f t="shared" si="13"/>
        <v/>
      </c>
      <c r="AD47" s="70" t="str">
        <f t="shared" si="13"/>
        <v/>
      </c>
      <c r="AE47" s="70" t="str">
        <f t="shared" si="13"/>
        <v/>
      </c>
      <c r="AF47" s="70" t="str">
        <f t="shared" si="13"/>
        <v/>
      </c>
      <c r="AG47" s="70" t="str">
        <f t="shared" si="13"/>
        <v/>
      </c>
      <c r="AH47" s="70" t="str">
        <f t="shared" si="13"/>
        <v/>
      </c>
      <c r="AI47" s="70" t="str">
        <f t="shared" si="13"/>
        <v/>
      </c>
      <c r="AJ47" s="70" t="str">
        <f t="shared" si="13"/>
        <v/>
      </c>
      <c r="AK47" s="70" t="str">
        <f t="shared" si="13"/>
        <v/>
      </c>
      <c r="AL47" s="70" t="str">
        <f t="shared" si="13"/>
        <v/>
      </c>
      <c r="AM47" s="70" t="str">
        <f t="shared" si="13"/>
        <v/>
      </c>
      <c r="AN47" s="70" t="str">
        <f t="shared" si="13"/>
        <v/>
      </c>
      <c r="AO47" s="70" t="str">
        <f t="shared" si="13"/>
        <v/>
      </c>
      <c r="AP47" s="70" t="str">
        <f t="shared" si="13"/>
        <v/>
      </c>
      <c r="AQ47" s="70" t="str">
        <f t="shared" si="13"/>
        <v/>
      </c>
      <c r="AR47" s="70" t="str">
        <f t="shared" si="14"/>
        <v/>
      </c>
      <c r="AS47" s="70" t="str">
        <f t="shared" si="14"/>
        <v/>
      </c>
      <c r="AT47" s="70" t="str">
        <f t="shared" si="14"/>
        <v/>
      </c>
      <c r="AU47" s="70" t="str">
        <f t="shared" si="14"/>
        <v/>
      </c>
      <c r="AV47" s="70" t="str">
        <f t="shared" si="14"/>
        <v/>
      </c>
      <c r="AW47" s="70" t="str">
        <f t="shared" si="14"/>
        <v/>
      </c>
      <c r="AX47" s="70" t="str">
        <f t="shared" si="14"/>
        <v/>
      </c>
      <c r="AY47" s="70" t="str">
        <f t="shared" si="14"/>
        <v/>
      </c>
      <c r="AZ47" s="70" t="str">
        <f t="shared" si="14"/>
        <v/>
      </c>
      <c r="BA47" s="70" t="str">
        <f t="shared" si="14"/>
        <v/>
      </c>
      <c r="BB47" s="70" t="str">
        <f t="shared" si="14"/>
        <v/>
      </c>
      <c r="BC47" s="70" t="str">
        <f t="shared" si="14"/>
        <v/>
      </c>
      <c r="BD47" s="70" t="str">
        <f t="shared" si="14"/>
        <v/>
      </c>
      <c r="BE47" s="70" t="str">
        <f t="shared" si="14"/>
        <v/>
      </c>
      <c r="BF47" s="70" t="str">
        <f t="shared" si="14"/>
        <v/>
      </c>
      <c r="BG47" s="70" t="str">
        <f t="shared" si="14"/>
        <v/>
      </c>
      <c r="BH47" s="70" t="str">
        <f t="shared" si="15"/>
        <v/>
      </c>
      <c r="BI47" s="70" t="str">
        <f t="shared" si="15"/>
        <v/>
      </c>
      <c r="BJ47" s="70" t="str">
        <f t="shared" si="15"/>
        <v/>
      </c>
      <c r="BK47" s="70" t="str">
        <f t="shared" si="15"/>
        <v/>
      </c>
      <c r="BL47" s="29">
        <f>SUM(L47:BK47)</f>
        <v>0</v>
      </c>
      <c r="BM47" s="29"/>
      <c r="BN47" s="29">
        <f>BL47*B$10</f>
        <v>0</v>
      </c>
      <c r="BO47" s="36"/>
      <c r="BP47" s="42">
        <v>165</v>
      </c>
      <c r="BQ47" s="30"/>
      <c r="BR47" s="31">
        <f>BN47*BP47</f>
        <v>0</v>
      </c>
      <c r="BS47" s="51"/>
    </row>
    <row r="48" spans="5:71" ht="15">
      <c r="E48" s="177"/>
      <c r="F48" s="179"/>
      <c r="G48" s="24" t="s">
        <v>131</v>
      </c>
      <c r="H48" s="24">
        <v>0</v>
      </c>
      <c r="I48" s="28">
        <f t="shared" si="11"/>
        <v>0</v>
      </c>
      <c r="J48" s="24">
        <v>1</v>
      </c>
      <c r="K48" s="24">
        <v>1</v>
      </c>
      <c r="L48" s="70" t="str">
        <f t="shared" si="12"/>
        <v/>
      </c>
      <c r="M48" s="70" t="str">
        <f t="shared" si="12"/>
        <v/>
      </c>
      <c r="N48" s="70" t="str">
        <f t="shared" si="12"/>
        <v/>
      </c>
      <c r="O48" s="70" t="str">
        <f t="shared" si="12"/>
        <v/>
      </c>
      <c r="P48" s="70" t="str">
        <f t="shared" si="12"/>
        <v/>
      </c>
      <c r="Q48" s="70" t="str">
        <f t="shared" si="12"/>
        <v/>
      </c>
      <c r="R48" s="70" t="str">
        <f t="shared" si="12"/>
        <v/>
      </c>
      <c r="S48" s="70" t="str">
        <f t="shared" si="12"/>
        <v/>
      </c>
      <c r="T48" s="70" t="str">
        <f t="shared" si="12"/>
        <v/>
      </c>
      <c r="U48" s="70" t="str">
        <f t="shared" si="12"/>
        <v/>
      </c>
      <c r="V48" s="70" t="str">
        <f t="shared" si="12"/>
        <v/>
      </c>
      <c r="W48" s="70" t="str">
        <f t="shared" si="12"/>
        <v/>
      </c>
      <c r="X48" s="70" t="str">
        <f t="shared" si="12"/>
        <v/>
      </c>
      <c r="Y48" s="70" t="str">
        <f t="shared" si="12"/>
        <v/>
      </c>
      <c r="Z48" s="70" t="str">
        <f t="shared" si="12"/>
        <v/>
      </c>
      <c r="AA48" s="70" t="str">
        <f t="shared" si="12"/>
        <v/>
      </c>
      <c r="AB48" s="70" t="str">
        <f t="shared" si="13"/>
        <v/>
      </c>
      <c r="AC48" s="70" t="str">
        <f t="shared" si="13"/>
        <v/>
      </c>
      <c r="AD48" s="70" t="str">
        <f t="shared" si="13"/>
        <v/>
      </c>
      <c r="AE48" s="70" t="str">
        <f t="shared" si="13"/>
        <v/>
      </c>
      <c r="AF48" s="70" t="str">
        <f t="shared" si="13"/>
        <v/>
      </c>
      <c r="AG48" s="70" t="str">
        <f t="shared" si="13"/>
        <v/>
      </c>
      <c r="AH48" s="70" t="str">
        <f t="shared" si="13"/>
        <v/>
      </c>
      <c r="AI48" s="70" t="str">
        <f t="shared" si="13"/>
        <v/>
      </c>
      <c r="AJ48" s="70" t="str">
        <f t="shared" si="13"/>
        <v/>
      </c>
      <c r="AK48" s="70" t="str">
        <f t="shared" si="13"/>
        <v/>
      </c>
      <c r="AL48" s="70" t="str">
        <f t="shared" si="13"/>
        <v/>
      </c>
      <c r="AM48" s="70" t="str">
        <f t="shared" si="13"/>
        <v/>
      </c>
      <c r="AN48" s="70" t="str">
        <f t="shared" si="13"/>
        <v/>
      </c>
      <c r="AO48" s="70" t="str">
        <f t="shared" si="13"/>
        <v/>
      </c>
      <c r="AP48" s="70" t="str">
        <f t="shared" si="13"/>
        <v/>
      </c>
      <c r="AQ48" s="70" t="str">
        <f t="shared" si="13"/>
        <v/>
      </c>
      <c r="AR48" s="70" t="str">
        <f t="shared" si="14"/>
        <v/>
      </c>
      <c r="AS48" s="70" t="str">
        <f t="shared" si="14"/>
        <v/>
      </c>
      <c r="AT48" s="70" t="str">
        <f t="shared" si="14"/>
        <v/>
      </c>
      <c r="AU48" s="70" t="str">
        <f t="shared" si="14"/>
        <v/>
      </c>
      <c r="AV48" s="70" t="str">
        <f t="shared" si="14"/>
        <v/>
      </c>
      <c r="AW48" s="70" t="str">
        <f t="shared" si="14"/>
        <v/>
      </c>
      <c r="AX48" s="70" t="str">
        <f t="shared" si="14"/>
        <v/>
      </c>
      <c r="AY48" s="70" t="str">
        <f t="shared" si="14"/>
        <v/>
      </c>
      <c r="AZ48" s="70" t="str">
        <f t="shared" si="14"/>
        <v/>
      </c>
      <c r="BA48" s="70" t="str">
        <f t="shared" si="14"/>
        <v/>
      </c>
      <c r="BB48" s="70" t="str">
        <f t="shared" si="14"/>
        <v/>
      </c>
      <c r="BC48" s="70" t="str">
        <f t="shared" si="14"/>
        <v/>
      </c>
      <c r="BD48" s="70" t="str">
        <f t="shared" si="14"/>
        <v/>
      </c>
      <c r="BE48" s="70" t="str">
        <f t="shared" si="14"/>
        <v/>
      </c>
      <c r="BF48" s="70" t="str">
        <f t="shared" si="14"/>
        <v/>
      </c>
      <c r="BG48" s="70" t="str">
        <f t="shared" si="14"/>
        <v/>
      </c>
      <c r="BH48" s="70" t="str">
        <f t="shared" si="15"/>
        <v/>
      </c>
      <c r="BI48" s="70" t="str">
        <f t="shared" si="15"/>
        <v/>
      </c>
      <c r="BJ48" s="70" t="str">
        <f t="shared" si="15"/>
        <v/>
      </c>
      <c r="BK48" s="70" t="str">
        <f t="shared" si="15"/>
        <v/>
      </c>
      <c r="BL48" s="32"/>
      <c r="BM48" s="32">
        <f>SUM(L48:BK48)</f>
        <v>0</v>
      </c>
      <c r="BN48" s="33"/>
      <c r="BO48" s="33">
        <f>BM48*B$10</f>
        <v>0</v>
      </c>
      <c r="BP48" s="43"/>
      <c r="BQ48" s="34">
        <v>57</v>
      </c>
      <c r="BR48" s="35"/>
      <c r="BS48" s="50">
        <f>BO48*BQ48</f>
        <v>0</v>
      </c>
    </row>
    <row r="49" spans="5:71" ht="15">
      <c r="E49" s="25"/>
      <c r="F49" s="25"/>
      <c r="G49" s="25"/>
      <c r="H49" s="25"/>
      <c r="I49" s="25"/>
      <c r="J49" s="25"/>
      <c r="K49" s="25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5">
        <f>SUM(BL5:BL48)</f>
        <v>2</v>
      </c>
      <c r="BM49" s="155">
        <f>SUM(BM5:BM48)</f>
        <v>12</v>
      </c>
      <c r="BN49" s="155">
        <f>SUM(BN5:BN48)</f>
        <v>80</v>
      </c>
      <c r="BO49" s="155">
        <f>SUM(BO5:BO48)</f>
        <v>480</v>
      </c>
      <c r="BP49" s="52"/>
      <c r="BQ49" s="52"/>
      <c r="BR49" s="53">
        <f>SUM(BR5:BR48)</f>
        <v>12320</v>
      </c>
      <c r="BS49" s="53">
        <f>SUM(BS5:BS48)</f>
        <v>18664.666207845836</v>
      </c>
    </row>
    <row r="50" spans="5:71" ht="21"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54" t="s">
        <v>168</v>
      </c>
      <c r="BM50" s="54"/>
      <c r="BN50" s="54"/>
      <c r="BO50" s="54"/>
      <c r="BP50" s="54"/>
      <c r="BQ50" s="54"/>
      <c r="BR50" s="54"/>
      <c r="BS50" s="55">
        <f>BR49+BS49</f>
        <v>30984.666207845836</v>
      </c>
    </row>
    <row r="51" spans="5:71" ht="21"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54" t="s">
        <v>169</v>
      </c>
      <c r="BM51" s="54"/>
      <c r="BN51" s="54"/>
      <c r="BO51" s="54"/>
      <c r="BP51" s="54"/>
      <c r="BQ51" s="54"/>
      <c r="BR51" s="54"/>
      <c r="BS51" s="56">
        <f>BS50*CalculatorInput!C21</f>
        <v>3098.4666207845839</v>
      </c>
    </row>
    <row r="52" spans="5:71" ht="21"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57" t="s">
        <v>170</v>
      </c>
      <c r="BM52" s="57"/>
      <c r="BN52" s="57"/>
      <c r="BO52" s="57"/>
      <c r="BP52" s="57"/>
      <c r="BQ52" s="57"/>
      <c r="BR52" s="57"/>
      <c r="BS52" s="58">
        <f>SUM(BS50:BS51)</f>
        <v>34083.13282863042</v>
      </c>
    </row>
    <row r="57" spans="5:71" ht="15" customHeight="1"/>
    <row r="58" spans="5:71" ht="15" customHeight="1"/>
    <row r="59" spans="5:71" ht="15" customHeight="1"/>
  </sheetData>
  <mergeCells count="54">
    <mergeCell ref="BR1:BS1"/>
    <mergeCell ref="E1:E2"/>
    <mergeCell ref="F1:F2"/>
    <mergeCell ref="G1:G2"/>
    <mergeCell ref="H1:H2"/>
    <mergeCell ref="I1:I2"/>
    <mergeCell ref="J1:J2"/>
    <mergeCell ref="K1:K2"/>
    <mergeCell ref="L1:BK1"/>
    <mergeCell ref="BL1:BM1"/>
    <mergeCell ref="BN1:BO1"/>
    <mergeCell ref="BP1:BQ1"/>
    <mergeCell ref="E5:E6"/>
    <mergeCell ref="F5:F6"/>
    <mergeCell ref="E7:E8"/>
    <mergeCell ref="F7:F8"/>
    <mergeCell ref="E10:E11"/>
    <mergeCell ref="F10:F11"/>
    <mergeCell ref="E12:E13"/>
    <mergeCell ref="F12:F13"/>
    <mergeCell ref="E14:E15"/>
    <mergeCell ref="F14:F15"/>
    <mergeCell ref="E16:E17"/>
    <mergeCell ref="F16:F17"/>
    <mergeCell ref="E18:E19"/>
    <mergeCell ref="F18:F19"/>
    <mergeCell ref="E20:E21"/>
    <mergeCell ref="F20:F21"/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5:E36"/>
    <mergeCell ref="F35:F36"/>
    <mergeCell ref="E37:E38"/>
    <mergeCell ref="F37:F38"/>
    <mergeCell ref="E39:E40"/>
    <mergeCell ref="F39:F40"/>
    <mergeCell ref="E41:E42"/>
    <mergeCell ref="F41:F42"/>
    <mergeCell ref="E43:E44"/>
    <mergeCell ref="F43:F44"/>
    <mergeCell ref="E45:E46"/>
    <mergeCell ref="F45:F46"/>
    <mergeCell ref="E47:E48"/>
    <mergeCell ref="F47:F48"/>
  </mergeCells>
  <dataValidations count="1">
    <dataValidation type="list" allowBlank="1" showInputMessage="1" showErrorMessage="1" sqref="F45:F48">
      <formula1>$V$2:$V$3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66"/>
  <sheetViews>
    <sheetView workbookViewId="0">
      <selection activeCell="D27" sqref="D27"/>
    </sheetView>
  </sheetViews>
  <sheetFormatPr defaultRowHeight="12.75"/>
  <cols>
    <col min="1" max="1" width="24.625" bestFit="1" customWidth="1"/>
    <col min="10" max="10" width="11.875" bestFit="1" customWidth="1"/>
    <col min="11" max="11" width="11" bestFit="1" customWidth="1"/>
    <col min="12" max="12" width="14.375" bestFit="1" customWidth="1"/>
    <col min="14" max="14" width="10.625" bestFit="1" customWidth="1"/>
    <col min="16" max="16" width="16" bestFit="1" customWidth="1"/>
    <col min="18" max="18" width="10.625" bestFit="1" customWidth="1"/>
    <col min="19" max="19" width="14.125" bestFit="1" customWidth="1"/>
    <col min="20" max="20" width="16" bestFit="1" customWidth="1"/>
    <col min="22" max="22" width="10.625" bestFit="1" customWidth="1"/>
    <col min="23" max="23" width="14.125" bestFit="1" customWidth="1"/>
    <col min="24" max="24" width="16" bestFit="1" customWidth="1"/>
    <col min="26" max="26" width="10.375" bestFit="1" customWidth="1"/>
    <col min="32" max="32" width="13.25" style="96" bestFit="1" customWidth="1"/>
    <col min="33" max="37" width="13.25" customWidth="1"/>
    <col min="38" max="38" width="16.875" bestFit="1" customWidth="1"/>
    <col min="39" max="39" width="13.25" customWidth="1"/>
    <col min="41" max="42" width="15.125" customWidth="1"/>
    <col min="44" max="45" width="15.25" customWidth="1"/>
  </cols>
  <sheetData>
    <row r="1" spans="1:48">
      <c r="A1" s="228" t="s">
        <v>384</v>
      </c>
      <c r="B1" s="229"/>
      <c r="C1" s="230"/>
      <c r="E1" s="231" t="s">
        <v>385</v>
      </c>
      <c r="F1" s="231"/>
      <c r="H1" s="231" t="s">
        <v>386</v>
      </c>
      <c r="I1" s="231"/>
      <c r="J1" s="231"/>
      <c r="K1" s="231"/>
      <c r="L1" s="231"/>
      <c r="N1" s="228" t="s">
        <v>387</v>
      </c>
      <c r="O1" s="229"/>
      <c r="P1" s="230"/>
      <c r="R1" s="228" t="s">
        <v>388</v>
      </c>
      <c r="S1" s="229"/>
      <c r="T1" s="230"/>
      <c r="V1" s="228" t="s">
        <v>389</v>
      </c>
      <c r="W1" s="229"/>
      <c r="X1" s="230"/>
      <c r="Z1" s="232" t="s">
        <v>390</v>
      </c>
      <c r="AA1" s="232"/>
      <c r="AB1" s="232"/>
      <c r="AC1" s="232"/>
      <c r="AD1" s="232"/>
      <c r="AE1" s="232"/>
      <c r="AF1" s="232"/>
      <c r="AH1" s="231" t="s">
        <v>391</v>
      </c>
      <c r="AI1" s="231"/>
      <c r="AL1" s="231" t="s">
        <v>392</v>
      </c>
      <c r="AM1" s="231"/>
      <c r="AO1" s="231" t="s">
        <v>393</v>
      </c>
      <c r="AP1" s="231"/>
      <c r="AR1" s="231" t="s">
        <v>394</v>
      </c>
      <c r="AS1" s="231"/>
      <c r="AU1" s="231" t="s">
        <v>395</v>
      </c>
      <c r="AV1" s="231"/>
    </row>
    <row r="2" spans="1:48">
      <c r="A2" s="18" t="s">
        <v>396</v>
      </c>
      <c r="B2" s="21">
        <f>CalculatorInput!L4</f>
        <v>9</v>
      </c>
      <c r="C2" s="18">
        <f>IF(B2&gt;0,1,0)</f>
        <v>1</v>
      </c>
      <c r="E2" s="18">
        <v>100</v>
      </c>
      <c r="F2" s="18">
        <v>1</v>
      </c>
      <c r="H2" s="63" t="s">
        <v>397</v>
      </c>
      <c r="I2" s="63" t="s">
        <v>398</v>
      </c>
      <c r="J2" s="63" t="s">
        <v>399</v>
      </c>
      <c r="K2" s="63" t="s">
        <v>400</v>
      </c>
      <c r="L2" s="63" t="s">
        <v>401</v>
      </c>
      <c r="N2" s="63" t="s">
        <v>402</v>
      </c>
      <c r="O2" s="63" t="s">
        <v>403</v>
      </c>
      <c r="P2" s="63" t="s">
        <v>404</v>
      </c>
      <c r="R2" s="63" t="s">
        <v>402</v>
      </c>
      <c r="S2" s="63" t="s">
        <v>403</v>
      </c>
      <c r="T2" s="63" t="s">
        <v>404</v>
      </c>
      <c r="V2" s="63" t="s">
        <v>402</v>
      </c>
      <c r="W2" s="63" t="s">
        <v>405</v>
      </c>
      <c r="X2" s="63" t="s">
        <v>406</v>
      </c>
      <c r="Z2" s="63" t="s">
        <v>154</v>
      </c>
      <c r="AA2" s="63" t="s">
        <v>407</v>
      </c>
      <c r="AB2" s="63" t="s">
        <v>408</v>
      </c>
      <c r="AC2" s="63" t="s">
        <v>409</v>
      </c>
      <c r="AD2" s="63" t="s">
        <v>155</v>
      </c>
      <c r="AE2" s="63" t="s">
        <v>410</v>
      </c>
      <c r="AF2" s="98" t="s">
        <v>75</v>
      </c>
      <c r="AH2" s="157" t="s">
        <v>411</v>
      </c>
      <c r="AI2" s="157" t="s">
        <v>155</v>
      </c>
      <c r="AL2" s="157" t="s">
        <v>412</v>
      </c>
      <c r="AM2" s="157" t="s">
        <v>413</v>
      </c>
      <c r="AO2" s="157" t="s">
        <v>414</v>
      </c>
      <c r="AP2" s="157" t="s">
        <v>413</v>
      </c>
      <c r="AR2" s="157" t="s">
        <v>5</v>
      </c>
      <c r="AS2" s="157" t="s">
        <v>413</v>
      </c>
      <c r="AU2" s="157" t="s">
        <v>415</v>
      </c>
      <c r="AV2" s="157" t="s">
        <v>413</v>
      </c>
    </row>
    <row r="3" spans="1:48">
      <c r="A3" s="18" t="s">
        <v>416</v>
      </c>
      <c r="B3" s="21">
        <f>CalculatorInput!L7</f>
        <v>0</v>
      </c>
      <c r="C3" s="18">
        <f>IF(B3&gt;0,1,0)</f>
        <v>0</v>
      </c>
      <c r="E3" s="18">
        <v>250</v>
      </c>
      <c r="F3" s="18">
        <v>2</v>
      </c>
      <c r="H3" s="18">
        <v>25</v>
      </c>
      <c r="I3" s="18">
        <v>3</v>
      </c>
      <c r="J3" s="18">
        <v>3</v>
      </c>
      <c r="K3" s="105">
        <f>ROUNDUP(H3/(I3*J3),0)</f>
        <v>3</v>
      </c>
      <c r="L3" s="105">
        <v>1</v>
      </c>
      <c r="N3" s="18">
        <v>1</v>
      </c>
      <c r="O3" s="18">
        <v>25</v>
      </c>
      <c r="P3" s="18">
        <f>O3</f>
        <v>25</v>
      </c>
      <c r="R3" s="18">
        <v>1</v>
      </c>
      <c r="S3" s="18">
        <v>25</v>
      </c>
      <c r="T3" s="18">
        <f>S3</f>
        <v>25</v>
      </c>
      <c r="V3" s="18">
        <v>1</v>
      </c>
      <c r="W3" s="18">
        <f>S3*0.5</f>
        <v>12.5</v>
      </c>
      <c r="X3" s="18">
        <f>W3</f>
        <v>12.5</v>
      </c>
      <c r="Z3" s="18" t="s">
        <v>32</v>
      </c>
      <c r="AA3" s="18" t="str">
        <f>CalculatorInput!C11</f>
        <v>Yes</v>
      </c>
      <c r="AB3" s="18">
        <f>IF(AA3="Yes", 1,0)</f>
        <v>1</v>
      </c>
      <c r="AC3" s="18">
        <f>AB3</f>
        <v>1</v>
      </c>
      <c r="AD3" s="18">
        <f>Assessment_nWave!B5</f>
        <v>5</v>
      </c>
      <c r="AE3" s="18">
        <f>IF(AC3=1,1,0)</f>
        <v>1</v>
      </c>
      <c r="AF3" s="99">
        <f>IF(CalculatorInput!C7&gt;=250,Assessment_nWave!DO32,Assessment_0wave!BS32)</f>
        <v>216625</v>
      </c>
      <c r="AH3" t="s">
        <v>263</v>
      </c>
      <c r="AI3">
        <v>2</v>
      </c>
      <c r="AL3" s="18">
        <v>25</v>
      </c>
      <c r="AM3" s="18"/>
      <c r="AO3" s="18">
        <v>25</v>
      </c>
      <c r="AP3" s="18"/>
      <c r="AR3" s="18">
        <v>25</v>
      </c>
      <c r="AS3" s="18"/>
      <c r="AU3" s="18">
        <v>25</v>
      </c>
      <c r="AV3" s="18"/>
    </row>
    <row r="4" spans="1:48">
      <c r="A4" s="18" t="s">
        <v>417</v>
      </c>
      <c r="B4" s="21">
        <f>CalculatorInput!L10</f>
        <v>0</v>
      </c>
      <c r="C4" s="18">
        <f>IF(B4&gt;0,1,0)</f>
        <v>0</v>
      </c>
      <c r="E4" s="18">
        <v>500</v>
      </c>
      <c r="F4" s="18">
        <v>3</v>
      </c>
      <c r="H4" s="18">
        <v>50</v>
      </c>
      <c r="I4" s="18">
        <v>3</v>
      </c>
      <c r="J4" s="18">
        <v>3</v>
      </c>
      <c r="K4" s="105">
        <f t="shared" ref="K4:K34" si="0">ROUNDUP(H4/(I4*J4),0)</f>
        <v>6</v>
      </c>
      <c r="L4" s="105">
        <v>2</v>
      </c>
      <c r="N4" s="18">
        <v>2</v>
      </c>
      <c r="O4" s="18">
        <v>25</v>
      </c>
      <c r="P4" s="18">
        <f t="shared" ref="P4:P35" si="1">O4+P3</f>
        <v>50</v>
      </c>
      <c r="R4" s="18">
        <v>2</v>
      </c>
      <c r="S4" s="18">
        <v>25</v>
      </c>
      <c r="T4" s="18">
        <f t="shared" ref="T4:T54" si="2">S4+T3</f>
        <v>50</v>
      </c>
      <c r="V4" s="18">
        <v>2</v>
      </c>
      <c r="W4" s="18">
        <f t="shared" ref="W4:W54" si="3">S4*0.5</f>
        <v>12.5</v>
      </c>
      <c r="X4" s="18">
        <f t="shared" ref="X4:X54" si="4">W4+X3</f>
        <v>25</v>
      </c>
      <c r="Z4" s="18" t="s">
        <v>9</v>
      </c>
      <c r="AA4" s="18" t="str">
        <f>CalculatorInput!F4</f>
        <v>Yes</v>
      </c>
      <c r="AB4" s="18">
        <f t="shared" ref="AB4:AB7" si="5">IF(AA4="Yes", 1,0)</f>
        <v>1</v>
      </c>
      <c r="AC4" s="18">
        <f>AB4+AC3</f>
        <v>2</v>
      </c>
      <c r="AD4" s="18">
        <f>Foundation!B5</f>
        <v>2</v>
      </c>
      <c r="AE4" s="18">
        <f>IF(AC4=1,1,IF(AD3&gt;12,6,AE3+AD3))</f>
        <v>6</v>
      </c>
      <c r="AF4" s="99">
        <f>Foundation!BS52</f>
        <v>31856</v>
      </c>
      <c r="AH4" t="s">
        <v>418</v>
      </c>
      <c r="AI4">
        <v>3</v>
      </c>
      <c r="AL4" s="18">
        <v>50</v>
      </c>
      <c r="AM4" s="18"/>
      <c r="AO4" s="18">
        <v>50</v>
      </c>
      <c r="AP4" s="18"/>
      <c r="AR4" s="18">
        <v>50</v>
      </c>
      <c r="AS4" s="18"/>
      <c r="AU4" s="18">
        <v>50</v>
      </c>
      <c r="AV4" s="18"/>
    </row>
    <row r="5" spans="1:48">
      <c r="A5" s="18"/>
      <c r="B5" s="18" t="s">
        <v>419</v>
      </c>
      <c r="C5" s="18">
        <f>SUM(C2:C4)</f>
        <v>1</v>
      </c>
      <c r="E5" s="18">
        <v>750</v>
      </c>
      <c r="F5" s="18">
        <v>4</v>
      </c>
      <c r="H5" s="18">
        <v>75</v>
      </c>
      <c r="I5" s="18">
        <v>3</v>
      </c>
      <c r="J5" s="18">
        <v>4</v>
      </c>
      <c r="K5" s="105">
        <f t="shared" si="0"/>
        <v>7</v>
      </c>
      <c r="L5" s="105">
        <v>2</v>
      </c>
      <c r="N5" s="18">
        <v>3</v>
      </c>
      <c r="O5" s="18">
        <v>35</v>
      </c>
      <c r="P5" s="18">
        <f t="shared" si="1"/>
        <v>85</v>
      </c>
      <c r="R5" s="18">
        <v>3</v>
      </c>
      <c r="S5" s="18">
        <v>35</v>
      </c>
      <c r="T5" s="18">
        <f t="shared" si="2"/>
        <v>85</v>
      </c>
      <c r="V5" s="18">
        <v>3</v>
      </c>
      <c r="W5" s="18">
        <f t="shared" si="3"/>
        <v>17.5</v>
      </c>
      <c r="X5" s="18">
        <f t="shared" si="4"/>
        <v>42.5</v>
      </c>
      <c r="Z5" s="18" t="s">
        <v>46</v>
      </c>
      <c r="AA5" s="18" t="str">
        <f>CalculatorInput!F16</f>
        <v>Yes</v>
      </c>
      <c r="AB5" s="18">
        <f t="shared" si="5"/>
        <v>1</v>
      </c>
      <c r="AC5" s="18">
        <f>AB5+AC4</f>
        <v>3</v>
      </c>
      <c r="AD5" s="18">
        <f>'Migration_IaaS+PaaS'!B7</f>
        <v>4</v>
      </c>
      <c r="AE5" s="18">
        <f>IF(AC5=1,1,IF(AC4&gt;0,AE4+AD4,AE3+AD3))</f>
        <v>8</v>
      </c>
      <c r="AF5" s="99">
        <f>'Migration_IaaS+PaaS'!DQ52</f>
        <v>97206.265657260825</v>
      </c>
      <c r="AH5" t="s">
        <v>265</v>
      </c>
      <c r="AI5">
        <v>4</v>
      </c>
      <c r="AL5" s="18">
        <v>100</v>
      </c>
      <c r="AM5" s="18"/>
      <c r="AO5" s="18">
        <v>100</v>
      </c>
      <c r="AP5" s="18"/>
      <c r="AR5" s="18">
        <v>100</v>
      </c>
      <c r="AS5" s="18"/>
      <c r="AU5" s="18">
        <v>100</v>
      </c>
      <c r="AV5" s="18"/>
    </row>
    <row r="6" spans="1:48">
      <c r="E6" s="18">
        <v>1000</v>
      </c>
      <c r="F6" s="18">
        <v>6</v>
      </c>
      <c r="H6" s="18">
        <v>100</v>
      </c>
      <c r="I6" s="18">
        <v>3</v>
      </c>
      <c r="J6" s="18">
        <v>4</v>
      </c>
      <c r="K6" s="105">
        <f t="shared" si="0"/>
        <v>9</v>
      </c>
      <c r="L6" s="105">
        <v>3</v>
      </c>
      <c r="N6" s="18">
        <v>4</v>
      </c>
      <c r="O6" s="18">
        <v>35</v>
      </c>
      <c r="P6" s="18">
        <f t="shared" si="1"/>
        <v>120</v>
      </c>
      <c r="R6" s="18">
        <v>4</v>
      </c>
      <c r="S6" s="18">
        <v>35</v>
      </c>
      <c r="T6" s="18">
        <f t="shared" si="2"/>
        <v>120</v>
      </c>
      <c r="V6" s="18">
        <v>4</v>
      </c>
      <c r="W6" s="18">
        <f t="shared" si="3"/>
        <v>17.5</v>
      </c>
      <c r="X6" s="18">
        <f t="shared" si="4"/>
        <v>60</v>
      </c>
      <c r="Z6" s="18" t="s">
        <v>420</v>
      </c>
      <c r="AA6" s="18" t="str">
        <f>IF(AND(AB7=1,AB5=0),"Yes","No")</f>
        <v>No</v>
      </c>
      <c r="AB6" s="18">
        <f t="shared" si="5"/>
        <v>0</v>
      </c>
      <c r="AC6" s="18">
        <f t="shared" ref="AC6:AC7" si="6">AB6+AC5</f>
        <v>3</v>
      </c>
      <c r="AD6" s="18"/>
      <c r="AE6" s="18">
        <f t="shared" ref="AE6:AE7" si="7">IF(AC6=1,1,0)</f>
        <v>0</v>
      </c>
      <c r="AF6" s="99"/>
      <c r="AH6" t="s">
        <v>17</v>
      </c>
      <c r="AI6">
        <v>4</v>
      </c>
      <c r="AL6" s="18">
        <v>200</v>
      </c>
      <c r="AM6" s="18"/>
      <c r="AO6" s="18">
        <v>200</v>
      </c>
      <c r="AP6" s="18"/>
      <c r="AR6" s="18">
        <v>200</v>
      </c>
      <c r="AS6" s="18"/>
      <c r="AU6" s="18">
        <v>150</v>
      </c>
      <c r="AV6" s="18"/>
    </row>
    <row r="7" spans="1:48">
      <c r="E7" s="18">
        <v>1500</v>
      </c>
      <c r="F7" s="18">
        <v>7</v>
      </c>
      <c r="H7" s="18">
        <v>150</v>
      </c>
      <c r="I7" s="18">
        <v>4</v>
      </c>
      <c r="J7" s="18">
        <v>4</v>
      </c>
      <c r="K7" s="105">
        <f t="shared" si="0"/>
        <v>10</v>
      </c>
      <c r="L7" s="105">
        <v>3</v>
      </c>
      <c r="N7" s="18">
        <v>5</v>
      </c>
      <c r="O7" s="18">
        <v>45</v>
      </c>
      <c r="P7" s="18">
        <f t="shared" si="1"/>
        <v>165</v>
      </c>
      <c r="R7" s="18">
        <v>5</v>
      </c>
      <c r="S7" s="18">
        <v>45</v>
      </c>
      <c r="T7" s="18">
        <f t="shared" si="2"/>
        <v>165</v>
      </c>
      <c r="V7" s="18">
        <v>5</v>
      </c>
      <c r="W7" s="18">
        <f t="shared" si="3"/>
        <v>22.5</v>
      </c>
      <c r="X7" s="18">
        <f t="shared" si="4"/>
        <v>82.5</v>
      </c>
      <c r="Z7" s="18" t="s">
        <v>13</v>
      </c>
      <c r="AA7" s="18" t="str">
        <f>CalculatorInput!O4</f>
        <v>No</v>
      </c>
      <c r="AB7" s="18">
        <f t="shared" si="5"/>
        <v>0</v>
      </c>
      <c r="AC7" s="18">
        <f t="shared" si="6"/>
        <v>3</v>
      </c>
      <c r="AD7" s="18"/>
      <c r="AE7" s="18">
        <f t="shared" si="7"/>
        <v>0</v>
      </c>
      <c r="AF7" s="99"/>
      <c r="AL7" s="18">
        <v>500</v>
      </c>
      <c r="AM7" s="18"/>
      <c r="AO7" s="18">
        <v>300</v>
      </c>
      <c r="AP7" s="18"/>
      <c r="AR7" s="18">
        <v>300</v>
      </c>
      <c r="AS7" s="18"/>
      <c r="AU7" s="18">
        <v>200</v>
      </c>
      <c r="AV7" s="18"/>
    </row>
    <row r="8" spans="1:48">
      <c r="H8" s="18">
        <v>200</v>
      </c>
      <c r="I8" s="18">
        <v>4</v>
      </c>
      <c r="J8" s="18">
        <v>4</v>
      </c>
      <c r="K8" s="105">
        <f t="shared" si="0"/>
        <v>13</v>
      </c>
      <c r="L8" s="105">
        <v>4</v>
      </c>
      <c r="N8" s="18">
        <v>6</v>
      </c>
      <c r="O8" s="18">
        <v>45</v>
      </c>
      <c r="P8" s="18">
        <f t="shared" si="1"/>
        <v>210</v>
      </c>
      <c r="R8" s="18">
        <v>6</v>
      </c>
      <c r="S8" s="18">
        <v>45</v>
      </c>
      <c r="T8" s="18">
        <f t="shared" si="2"/>
        <v>210</v>
      </c>
      <c r="V8" s="18">
        <v>6</v>
      </c>
      <c r="W8" s="18">
        <f t="shared" si="3"/>
        <v>22.5</v>
      </c>
      <c r="X8" s="18">
        <f t="shared" si="4"/>
        <v>105</v>
      </c>
      <c r="AL8" s="18">
        <v>1000</v>
      </c>
      <c r="AM8" s="18"/>
      <c r="AO8" s="18">
        <v>400</v>
      </c>
      <c r="AP8" s="18"/>
      <c r="AR8" s="18">
        <v>400</v>
      </c>
      <c r="AS8" s="18"/>
    </row>
    <row r="9" spans="1:48">
      <c r="H9" s="18">
        <v>250</v>
      </c>
      <c r="I9" s="18">
        <v>4</v>
      </c>
      <c r="J9" s="18">
        <v>4</v>
      </c>
      <c r="K9" s="105">
        <f t="shared" si="0"/>
        <v>16</v>
      </c>
      <c r="L9" s="105">
        <v>4</v>
      </c>
      <c r="N9" s="18">
        <v>7</v>
      </c>
      <c r="O9" s="18">
        <v>45</v>
      </c>
      <c r="P9" s="18">
        <f t="shared" si="1"/>
        <v>255</v>
      </c>
      <c r="R9" s="18">
        <v>7</v>
      </c>
      <c r="S9" s="18">
        <v>45</v>
      </c>
      <c r="T9" s="18">
        <f t="shared" si="2"/>
        <v>255</v>
      </c>
      <c r="V9" s="18">
        <v>7</v>
      </c>
      <c r="W9" s="18">
        <f t="shared" si="3"/>
        <v>22.5</v>
      </c>
      <c r="X9" s="18">
        <f t="shared" si="4"/>
        <v>127.5</v>
      </c>
      <c r="AL9" s="18">
        <v>2000</v>
      </c>
      <c r="AM9" s="18"/>
      <c r="AO9" s="18">
        <v>500</v>
      </c>
      <c r="AP9" s="18"/>
      <c r="AR9" s="18">
        <v>500</v>
      </c>
      <c r="AS9" s="18"/>
    </row>
    <row r="10" spans="1:48">
      <c r="H10" s="18">
        <v>300</v>
      </c>
      <c r="I10" s="18">
        <v>4</v>
      </c>
      <c r="J10" s="18">
        <v>4</v>
      </c>
      <c r="K10" s="105">
        <f t="shared" si="0"/>
        <v>19</v>
      </c>
      <c r="L10" s="105">
        <v>5</v>
      </c>
      <c r="N10" s="18">
        <v>8</v>
      </c>
      <c r="O10" s="18">
        <v>45</v>
      </c>
      <c r="P10" s="18">
        <f t="shared" si="1"/>
        <v>300</v>
      </c>
      <c r="R10" s="18">
        <v>8</v>
      </c>
      <c r="S10" s="18">
        <v>45</v>
      </c>
      <c r="T10" s="18">
        <f t="shared" si="2"/>
        <v>300</v>
      </c>
      <c r="V10" s="18">
        <v>8</v>
      </c>
      <c r="W10" s="18">
        <f t="shared" si="3"/>
        <v>22.5</v>
      </c>
      <c r="X10" s="18">
        <f t="shared" si="4"/>
        <v>150</v>
      </c>
      <c r="AL10" s="18">
        <v>3000</v>
      </c>
      <c r="AM10" s="18"/>
      <c r="AO10" s="18">
        <v>600</v>
      </c>
      <c r="AP10" s="18"/>
      <c r="AR10" s="18">
        <v>600</v>
      </c>
      <c r="AS10" s="18"/>
    </row>
    <row r="11" spans="1:48">
      <c r="H11" s="18">
        <v>350</v>
      </c>
      <c r="I11" s="18">
        <v>4</v>
      </c>
      <c r="J11" s="18">
        <v>5</v>
      </c>
      <c r="K11" s="105">
        <f t="shared" si="0"/>
        <v>18</v>
      </c>
      <c r="L11" s="105">
        <v>5</v>
      </c>
      <c r="N11" s="18">
        <v>9</v>
      </c>
      <c r="O11" s="18">
        <v>90</v>
      </c>
      <c r="P11" s="18">
        <f t="shared" si="1"/>
        <v>390</v>
      </c>
      <c r="R11" s="18">
        <v>9</v>
      </c>
      <c r="S11" s="18">
        <v>90</v>
      </c>
      <c r="T11" s="18">
        <f t="shared" si="2"/>
        <v>390</v>
      </c>
      <c r="V11" s="18">
        <v>9</v>
      </c>
      <c r="W11" s="18">
        <f t="shared" si="3"/>
        <v>45</v>
      </c>
      <c r="X11" s="18">
        <f t="shared" si="4"/>
        <v>195</v>
      </c>
      <c r="AL11" s="18">
        <v>4000</v>
      </c>
      <c r="AM11" s="18"/>
      <c r="AO11" s="18">
        <v>700</v>
      </c>
      <c r="AP11" s="18"/>
      <c r="AR11" s="18">
        <v>700</v>
      </c>
      <c r="AS11" s="18"/>
    </row>
    <row r="12" spans="1:48">
      <c r="H12" s="18">
        <v>400</v>
      </c>
      <c r="I12" s="18">
        <v>4</v>
      </c>
      <c r="J12" s="18">
        <v>5</v>
      </c>
      <c r="K12" s="105">
        <f t="shared" si="0"/>
        <v>20</v>
      </c>
      <c r="L12" s="105">
        <v>6</v>
      </c>
      <c r="N12" s="18">
        <v>10</v>
      </c>
      <c r="O12" s="18">
        <v>90</v>
      </c>
      <c r="P12" s="18">
        <f t="shared" si="1"/>
        <v>480</v>
      </c>
      <c r="R12" s="18">
        <v>10</v>
      </c>
      <c r="S12" s="18">
        <v>90</v>
      </c>
      <c r="T12" s="18">
        <f t="shared" si="2"/>
        <v>480</v>
      </c>
      <c r="V12" s="18">
        <v>10</v>
      </c>
      <c r="W12" s="18">
        <f t="shared" si="3"/>
        <v>45</v>
      </c>
      <c r="X12" s="18">
        <f t="shared" si="4"/>
        <v>240</v>
      </c>
      <c r="AO12" s="105">
        <v>900</v>
      </c>
      <c r="AP12" s="18"/>
      <c r="AR12" s="105">
        <v>800</v>
      </c>
      <c r="AS12" s="18"/>
    </row>
    <row r="13" spans="1:48">
      <c r="H13" s="18">
        <v>450</v>
      </c>
      <c r="I13" s="18">
        <v>4</v>
      </c>
      <c r="J13" s="18">
        <v>5</v>
      </c>
      <c r="K13" s="105">
        <f t="shared" si="0"/>
        <v>23</v>
      </c>
      <c r="L13" s="105">
        <v>6</v>
      </c>
      <c r="N13" s="18">
        <v>11</v>
      </c>
      <c r="O13" s="18">
        <v>90</v>
      </c>
      <c r="P13" s="18">
        <f t="shared" si="1"/>
        <v>570</v>
      </c>
      <c r="R13" s="18">
        <v>11</v>
      </c>
      <c r="S13" s="18">
        <v>90</v>
      </c>
      <c r="T13" s="18">
        <f t="shared" si="2"/>
        <v>570</v>
      </c>
      <c r="V13" s="18">
        <v>11</v>
      </c>
      <c r="W13" s="18">
        <f t="shared" si="3"/>
        <v>45</v>
      </c>
      <c r="X13" s="18">
        <f t="shared" si="4"/>
        <v>285</v>
      </c>
      <c r="AO13" s="105">
        <v>1100</v>
      </c>
      <c r="AP13" s="18"/>
      <c r="AR13" s="105">
        <v>900</v>
      </c>
      <c r="AS13" s="18"/>
    </row>
    <row r="14" spans="1:48">
      <c r="H14" s="18">
        <v>500</v>
      </c>
      <c r="I14" s="18">
        <v>5</v>
      </c>
      <c r="J14" s="18">
        <v>5</v>
      </c>
      <c r="K14" s="105">
        <f t="shared" si="0"/>
        <v>20</v>
      </c>
      <c r="L14" s="105">
        <v>7</v>
      </c>
      <c r="N14" s="18">
        <v>12</v>
      </c>
      <c r="O14" s="18">
        <v>90</v>
      </c>
      <c r="P14" s="18">
        <f t="shared" si="1"/>
        <v>660</v>
      </c>
      <c r="R14" s="18">
        <v>12</v>
      </c>
      <c r="S14" s="18">
        <v>90</v>
      </c>
      <c r="T14" s="18">
        <f t="shared" si="2"/>
        <v>660</v>
      </c>
      <c r="V14" s="18">
        <v>12</v>
      </c>
      <c r="W14" s="18">
        <f t="shared" si="3"/>
        <v>45</v>
      </c>
      <c r="X14" s="18">
        <f t="shared" si="4"/>
        <v>330</v>
      </c>
      <c r="AO14" s="105">
        <v>1300</v>
      </c>
      <c r="AP14" s="18"/>
      <c r="AR14" s="105">
        <v>1000</v>
      </c>
      <c r="AS14" s="18"/>
    </row>
    <row r="15" spans="1:48">
      <c r="H15" s="18">
        <v>550</v>
      </c>
      <c r="I15" s="18">
        <v>5</v>
      </c>
      <c r="J15" s="18">
        <v>5</v>
      </c>
      <c r="K15" s="105">
        <f t="shared" si="0"/>
        <v>22</v>
      </c>
      <c r="L15" s="105">
        <v>7</v>
      </c>
      <c r="N15" s="18">
        <v>13</v>
      </c>
      <c r="O15" s="18">
        <v>90</v>
      </c>
      <c r="P15" s="18">
        <f t="shared" si="1"/>
        <v>750</v>
      </c>
      <c r="R15" s="18">
        <v>13</v>
      </c>
      <c r="S15" s="18">
        <v>90</v>
      </c>
      <c r="T15" s="18">
        <f t="shared" si="2"/>
        <v>750</v>
      </c>
      <c r="V15" s="18">
        <v>13</v>
      </c>
      <c r="W15" s="18">
        <f t="shared" si="3"/>
        <v>45</v>
      </c>
      <c r="X15" s="18">
        <f t="shared" si="4"/>
        <v>375</v>
      </c>
      <c r="AO15" s="105">
        <v>1500</v>
      </c>
      <c r="AP15" s="18"/>
    </row>
    <row r="16" spans="1:48">
      <c r="H16" s="18">
        <v>600</v>
      </c>
      <c r="I16" s="18">
        <v>5</v>
      </c>
      <c r="J16" s="18">
        <v>5</v>
      </c>
      <c r="K16" s="105">
        <f t="shared" si="0"/>
        <v>24</v>
      </c>
      <c r="L16" s="105">
        <v>8</v>
      </c>
      <c r="N16" s="18">
        <v>14</v>
      </c>
      <c r="O16" s="18">
        <v>90</v>
      </c>
      <c r="P16" s="18">
        <f t="shared" si="1"/>
        <v>840</v>
      </c>
      <c r="R16" s="18">
        <v>14</v>
      </c>
      <c r="S16" s="18">
        <v>90</v>
      </c>
      <c r="T16" s="18">
        <f t="shared" si="2"/>
        <v>840</v>
      </c>
      <c r="V16" s="18">
        <v>14</v>
      </c>
      <c r="W16" s="18">
        <f t="shared" si="3"/>
        <v>45</v>
      </c>
      <c r="X16" s="18">
        <f t="shared" si="4"/>
        <v>420</v>
      </c>
      <c r="AO16" s="105">
        <v>1700</v>
      </c>
      <c r="AP16" s="18"/>
    </row>
    <row r="17" spans="8:24">
      <c r="H17" s="18">
        <v>650</v>
      </c>
      <c r="I17" s="18">
        <v>5</v>
      </c>
      <c r="J17" s="18">
        <v>6</v>
      </c>
      <c r="K17" s="105">
        <f t="shared" si="0"/>
        <v>22</v>
      </c>
      <c r="L17" s="105">
        <v>8</v>
      </c>
      <c r="N17" s="18">
        <v>15</v>
      </c>
      <c r="O17" s="18">
        <v>90</v>
      </c>
      <c r="P17" s="18">
        <f t="shared" si="1"/>
        <v>930</v>
      </c>
      <c r="R17" s="18">
        <v>15</v>
      </c>
      <c r="S17" s="18">
        <v>90</v>
      </c>
      <c r="T17" s="18">
        <f t="shared" si="2"/>
        <v>930</v>
      </c>
      <c r="V17" s="18">
        <v>15</v>
      </c>
      <c r="W17" s="18">
        <f t="shared" si="3"/>
        <v>45</v>
      </c>
      <c r="X17" s="18">
        <f t="shared" si="4"/>
        <v>465</v>
      </c>
    </row>
    <row r="18" spans="8:24">
      <c r="H18" s="18">
        <v>700</v>
      </c>
      <c r="I18" s="18">
        <v>5</v>
      </c>
      <c r="J18" s="18">
        <v>6</v>
      </c>
      <c r="K18" s="105">
        <f t="shared" si="0"/>
        <v>24</v>
      </c>
      <c r="L18" s="105">
        <v>9</v>
      </c>
      <c r="N18" s="18">
        <v>16</v>
      </c>
      <c r="O18" s="18">
        <v>90</v>
      </c>
      <c r="P18" s="18">
        <f t="shared" si="1"/>
        <v>1020</v>
      </c>
      <c r="R18" s="18">
        <v>16</v>
      </c>
      <c r="S18" s="18">
        <v>90</v>
      </c>
      <c r="T18" s="18">
        <f t="shared" si="2"/>
        <v>1020</v>
      </c>
      <c r="V18" s="18">
        <v>16</v>
      </c>
      <c r="W18" s="18">
        <f t="shared" si="3"/>
        <v>45</v>
      </c>
      <c r="X18" s="18">
        <f t="shared" si="4"/>
        <v>510</v>
      </c>
    </row>
    <row r="19" spans="8:24">
      <c r="H19" s="18">
        <v>750</v>
      </c>
      <c r="I19" s="18">
        <v>5</v>
      </c>
      <c r="J19" s="18">
        <v>6</v>
      </c>
      <c r="K19" s="105">
        <f t="shared" si="0"/>
        <v>25</v>
      </c>
      <c r="L19" s="105">
        <v>9</v>
      </c>
      <c r="N19" s="18">
        <v>17</v>
      </c>
      <c r="O19" s="18">
        <v>90</v>
      </c>
      <c r="P19" s="18">
        <f t="shared" si="1"/>
        <v>1110</v>
      </c>
      <c r="R19" s="18">
        <v>17</v>
      </c>
      <c r="S19" s="18">
        <v>90</v>
      </c>
      <c r="T19" s="18">
        <f t="shared" si="2"/>
        <v>1110</v>
      </c>
      <c r="V19" s="18">
        <v>17</v>
      </c>
      <c r="W19" s="18">
        <f t="shared" si="3"/>
        <v>45</v>
      </c>
      <c r="X19" s="18">
        <f t="shared" si="4"/>
        <v>555</v>
      </c>
    </row>
    <row r="20" spans="8:24">
      <c r="H20" s="18">
        <v>800</v>
      </c>
      <c r="I20" s="18">
        <v>5</v>
      </c>
      <c r="J20" s="18">
        <v>7</v>
      </c>
      <c r="K20" s="105">
        <f t="shared" si="0"/>
        <v>23</v>
      </c>
      <c r="L20" s="105">
        <v>10</v>
      </c>
      <c r="N20" s="18">
        <v>18</v>
      </c>
      <c r="O20" s="18">
        <v>90</v>
      </c>
      <c r="P20" s="18">
        <f t="shared" si="1"/>
        <v>1200</v>
      </c>
      <c r="R20" s="18">
        <v>18</v>
      </c>
      <c r="S20" s="18">
        <v>90</v>
      </c>
      <c r="T20" s="18">
        <f t="shared" si="2"/>
        <v>1200</v>
      </c>
      <c r="V20" s="18">
        <v>18</v>
      </c>
      <c r="W20" s="18">
        <f t="shared" si="3"/>
        <v>45</v>
      </c>
      <c r="X20" s="18">
        <f t="shared" si="4"/>
        <v>600</v>
      </c>
    </row>
    <row r="21" spans="8:24">
      <c r="H21" s="18">
        <v>850</v>
      </c>
      <c r="I21" s="18">
        <v>5</v>
      </c>
      <c r="J21" s="18">
        <v>7</v>
      </c>
      <c r="K21" s="105">
        <f t="shared" si="0"/>
        <v>25</v>
      </c>
      <c r="L21" s="105">
        <v>10</v>
      </c>
      <c r="N21" s="18">
        <v>19</v>
      </c>
      <c r="O21" s="18">
        <v>90</v>
      </c>
      <c r="P21" s="18">
        <f t="shared" si="1"/>
        <v>1290</v>
      </c>
      <c r="R21" s="18">
        <v>19</v>
      </c>
      <c r="S21" s="18">
        <v>90</v>
      </c>
      <c r="T21" s="18">
        <f t="shared" si="2"/>
        <v>1290</v>
      </c>
      <c r="V21" s="18">
        <v>19</v>
      </c>
      <c r="W21" s="18">
        <f t="shared" si="3"/>
        <v>45</v>
      </c>
      <c r="X21" s="18">
        <f t="shared" si="4"/>
        <v>645</v>
      </c>
    </row>
    <row r="22" spans="8:24">
      <c r="H22" s="18">
        <v>900</v>
      </c>
      <c r="I22" s="18">
        <v>6</v>
      </c>
      <c r="J22" s="18">
        <v>7</v>
      </c>
      <c r="K22" s="105">
        <f t="shared" si="0"/>
        <v>22</v>
      </c>
      <c r="L22" s="105">
        <v>11</v>
      </c>
      <c r="N22" s="18">
        <v>20</v>
      </c>
      <c r="O22" s="18">
        <v>90</v>
      </c>
      <c r="P22" s="18">
        <f t="shared" si="1"/>
        <v>1380</v>
      </c>
      <c r="R22" s="18">
        <v>20</v>
      </c>
      <c r="S22" s="18">
        <v>90</v>
      </c>
      <c r="T22" s="18">
        <f t="shared" si="2"/>
        <v>1380</v>
      </c>
      <c r="V22" s="18">
        <v>20</v>
      </c>
      <c r="W22" s="18">
        <f t="shared" si="3"/>
        <v>45</v>
      </c>
      <c r="X22" s="18">
        <f t="shared" si="4"/>
        <v>690</v>
      </c>
    </row>
    <row r="23" spans="8:24">
      <c r="H23" s="18">
        <v>950</v>
      </c>
      <c r="I23" s="18">
        <v>6</v>
      </c>
      <c r="J23" s="18">
        <v>7</v>
      </c>
      <c r="K23" s="105">
        <f t="shared" si="0"/>
        <v>23</v>
      </c>
      <c r="L23" s="105">
        <v>11</v>
      </c>
      <c r="N23" s="18">
        <v>21</v>
      </c>
      <c r="O23" s="18">
        <v>90</v>
      </c>
      <c r="P23" s="18">
        <f t="shared" si="1"/>
        <v>1470</v>
      </c>
      <c r="R23" s="18">
        <v>21</v>
      </c>
      <c r="S23" s="18">
        <v>90</v>
      </c>
      <c r="T23" s="18">
        <f t="shared" si="2"/>
        <v>1470</v>
      </c>
      <c r="V23" s="18">
        <v>21</v>
      </c>
      <c r="W23" s="18">
        <f t="shared" si="3"/>
        <v>45</v>
      </c>
      <c r="X23" s="18">
        <f t="shared" si="4"/>
        <v>735</v>
      </c>
    </row>
    <row r="24" spans="8:24">
      <c r="H24" s="18">
        <v>1000</v>
      </c>
      <c r="I24" s="18">
        <v>6</v>
      </c>
      <c r="J24" s="18">
        <v>7</v>
      </c>
      <c r="K24" s="105">
        <f t="shared" si="0"/>
        <v>24</v>
      </c>
      <c r="L24" s="105">
        <v>12</v>
      </c>
      <c r="N24" s="18">
        <v>22</v>
      </c>
      <c r="O24" s="18">
        <v>90</v>
      </c>
      <c r="P24" s="18">
        <f t="shared" si="1"/>
        <v>1560</v>
      </c>
      <c r="R24" s="18">
        <v>22</v>
      </c>
      <c r="S24" s="18">
        <v>90</v>
      </c>
      <c r="T24" s="18">
        <f t="shared" si="2"/>
        <v>1560</v>
      </c>
      <c r="V24" s="18">
        <v>22</v>
      </c>
      <c r="W24" s="18">
        <f t="shared" si="3"/>
        <v>45</v>
      </c>
      <c r="X24" s="18">
        <f t="shared" si="4"/>
        <v>780</v>
      </c>
    </row>
    <row r="25" spans="8:24">
      <c r="H25" s="18">
        <v>1050</v>
      </c>
      <c r="I25" s="18">
        <v>6</v>
      </c>
      <c r="J25" s="18">
        <v>7</v>
      </c>
      <c r="K25" s="105">
        <f t="shared" si="0"/>
        <v>25</v>
      </c>
      <c r="L25" s="105">
        <v>12</v>
      </c>
      <c r="N25" s="18">
        <v>23</v>
      </c>
      <c r="O25" s="18">
        <v>100</v>
      </c>
      <c r="P25" s="18">
        <f t="shared" si="1"/>
        <v>1660</v>
      </c>
      <c r="R25" s="18">
        <v>23</v>
      </c>
      <c r="S25" s="18">
        <v>100</v>
      </c>
      <c r="T25" s="18">
        <f t="shared" si="2"/>
        <v>1660</v>
      </c>
      <c r="V25" s="18">
        <v>23</v>
      </c>
      <c r="W25" s="18">
        <f t="shared" si="3"/>
        <v>50</v>
      </c>
      <c r="X25" s="18">
        <f t="shared" si="4"/>
        <v>830</v>
      </c>
    </row>
    <row r="26" spans="8:24">
      <c r="H26" s="18">
        <v>1100</v>
      </c>
      <c r="I26" s="18">
        <v>6</v>
      </c>
      <c r="J26" s="18">
        <v>8</v>
      </c>
      <c r="K26" s="105">
        <f t="shared" si="0"/>
        <v>23</v>
      </c>
      <c r="L26" s="105">
        <v>13</v>
      </c>
      <c r="N26" s="18">
        <v>24</v>
      </c>
      <c r="O26" s="18">
        <v>100</v>
      </c>
      <c r="P26" s="18">
        <f t="shared" si="1"/>
        <v>1760</v>
      </c>
      <c r="R26" s="18">
        <v>24</v>
      </c>
      <c r="S26" s="18">
        <v>100</v>
      </c>
      <c r="T26" s="18">
        <f t="shared" si="2"/>
        <v>1760</v>
      </c>
      <c r="V26" s="18">
        <v>24</v>
      </c>
      <c r="W26" s="18">
        <f t="shared" si="3"/>
        <v>50</v>
      </c>
      <c r="X26" s="18">
        <f t="shared" si="4"/>
        <v>880</v>
      </c>
    </row>
    <row r="27" spans="8:24">
      <c r="H27" s="18">
        <v>1150</v>
      </c>
      <c r="I27" s="18">
        <v>6</v>
      </c>
      <c r="J27" s="18">
        <v>8</v>
      </c>
      <c r="K27" s="105">
        <f t="shared" si="0"/>
        <v>24</v>
      </c>
      <c r="L27" s="105">
        <v>13</v>
      </c>
      <c r="N27" s="18">
        <v>25</v>
      </c>
      <c r="O27" s="18">
        <v>100</v>
      </c>
      <c r="P27" s="18">
        <f t="shared" si="1"/>
        <v>1860</v>
      </c>
      <c r="R27" s="18">
        <v>25</v>
      </c>
      <c r="S27" s="18">
        <v>100</v>
      </c>
      <c r="T27" s="18">
        <f t="shared" si="2"/>
        <v>1860</v>
      </c>
      <c r="V27" s="18">
        <v>25</v>
      </c>
      <c r="W27" s="18">
        <f t="shared" si="3"/>
        <v>50</v>
      </c>
      <c r="X27" s="18">
        <f t="shared" si="4"/>
        <v>930</v>
      </c>
    </row>
    <row r="28" spans="8:24">
      <c r="H28" s="18">
        <v>1200</v>
      </c>
      <c r="I28" s="18">
        <v>7</v>
      </c>
      <c r="J28" s="18">
        <v>8</v>
      </c>
      <c r="K28" s="105">
        <f t="shared" si="0"/>
        <v>22</v>
      </c>
      <c r="L28" s="105">
        <v>14</v>
      </c>
      <c r="N28" s="18">
        <v>26</v>
      </c>
      <c r="O28" s="18">
        <v>100</v>
      </c>
      <c r="P28" s="18">
        <f t="shared" si="1"/>
        <v>1960</v>
      </c>
      <c r="R28" s="18">
        <v>26</v>
      </c>
      <c r="S28" s="18">
        <v>100</v>
      </c>
      <c r="T28" s="18">
        <f t="shared" si="2"/>
        <v>1960</v>
      </c>
      <c r="V28" s="18">
        <v>26</v>
      </c>
      <c r="W28" s="18">
        <f t="shared" si="3"/>
        <v>50</v>
      </c>
      <c r="X28" s="18">
        <f t="shared" si="4"/>
        <v>980</v>
      </c>
    </row>
    <row r="29" spans="8:24">
      <c r="H29" s="18">
        <v>1250</v>
      </c>
      <c r="I29" s="18">
        <v>7</v>
      </c>
      <c r="J29" s="18">
        <v>8</v>
      </c>
      <c r="K29" s="105">
        <f t="shared" si="0"/>
        <v>23</v>
      </c>
      <c r="L29" s="105">
        <v>14</v>
      </c>
      <c r="N29" s="18">
        <v>27</v>
      </c>
      <c r="O29" s="18">
        <v>100</v>
      </c>
      <c r="P29" s="18">
        <f t="shared" si="1"/>
        <v>2060</v>
      </c>
      <c r="R29" s="18">
        <v>27</v>
      </c>
      <c r="S29" s="18">
        <v>100</v>
      </c>
      <c r="T29" s="18">
        <f t="shared" si="2"/>
        <v>2060</v>
      </c>
      <c r="V29" s="18">
        <v>27</v>
      </c>
      <c r="W29" s="18">
        <f t="shared" si="3"/>
        <v>50</v>
      </c>
      <c r="X29" s="18">
        <f t="shared" si="4"/>
        <v>1030</v>
      </c>
    </row>
    <row r="30" spans="8:24">
      <c r="H30" s="18">
        <v>1300</v>
      </c>
      <c r="I30" s="18">
        <v>8</v>
      </c>
      <c r="J30" s="18">
        <v>8</v>
      </c>
      <c r="K30" s="105">
        <f t="shared" si="0"/>
        <v>21</v>
      </c>
      <c r="L30" s="105">
        <v>15</v>
      </c>
      <c r="N30" s="18">
        <v>28</v>
      </c>
      <c r="O30" s="18">
        <v>100</v>
      </c>
      <c r="P30" s="18">
        <f t="shared" si="1"/>
        <v>2160</v>
      </c>
      <c r="R30" s="18">
        <v>28</v>
      </c>
      <c r="S30" s="18">
        <v>100</v>
      </c>
      <c r="T30" s="18">
        <f t="shared" si="2"/>
        <v>2160</v>
      </c>
      <c r="V30" s="18">
        <v>28</v>
      </c>
      <c r="W30" s="18">
        <f t="shared" si="3"/>
        <v>50</v>
      </c>
      <c r="X30" s="18">
        <f t="shared" si="4"/>
        <v>1080</v>
      </c>
    </row>
    <row r="31" spans="8:24">
      <c r="H31" s="18">
        <v>1350</v>
      </c>
      <c r="I31" s="18">
        <v>8</v>
      </c>
      <c r="J31" s="18">
        <v>8</v>
      </c>
      <c r="K31" s="105">
        <f t="shared" si="0"/>
        <v>22</v>
      </c>
      <c r="L31" s="105">
        <v>15</v>
      </c>
      <c r="N31" s="18">
        <v>29</v>
      </c>
      <c r="O31" s="18">
        <v>100</v>
      </c>
      <c r="P31" s="18">
        <f t="shared" si="1"/>
        <v>2260</v>
      </c>
      <c r="R31" s="18">
        <v>29</v>
      </c>
      <c r="S31" s="18">
        <v>100</v>
      </c>
      <c r="T31" s="18">
        <f t="shared" si="2"/>
        <v>2260</v>
      </c>
      <c r="V31" s="18">
        <v>29</v>
      </c>
      <c r="W31" s="18">
        <f t="shared" si="3"/>
        <v>50</v>
      </c>
      <c r="X31" s="18">
        <f t="shared" si="4"/>
        <v>1130</v>
      </c>
    </row>
    <row r="32" spans="8:24">
      <c r="H32" s="18">
        <v>1400</v>
      </c>
      <c r="I32" s="18">
        <v>8</v>
      </c>
      <c r="J32" s="18">
        <v>8</v>
      </c>
      <c r="K32" s="105">
        <f t="shared" si="0"/>
        <v>22</v>
      </c>
      <c r="L32" s="105">
        <v>16</v>
      </c>
      <c r="N32" s="18">
        <v>30</v>
      </c>
      <c r="O32" s="18">
        <v>100</v>
      </c>
      <c r="P32" s="18">
        <f t="shared" si="1"/>
        <v>2360</v>
      </c>
      <c r="R32" s="18">
        <v>30</v>
      </c>
      <c r="S32" s="18">
        <v>100</v>
      </c>
      <c r="T32" s="18">
        <f t="shared" si="2"/>
        <v>2360</v>
      </c>
      <c r="V32" s="18">
        <v>30</v>
      </c>
      <c r="W32" s="18">
        <f t="shared" si="3"/>
        <v>50</v>
      </c>
      <c r="X32" s="18">
        <f t="shared" si="4"/>
        <v>1180</v>
      </c>
    </row>
    <row r="33" spans="7:24">
      <c r="H33" s="18">
        <v>1450</v>
      </c>
      <c r="I33" s="18">
        <v>9</v>
      </c>
      <c r="J33" s="18">
        <v>8</v>
      </c>
      <c r="K33" s="105">
        <f t="shared" si="0"/>
        <v>21</v>
      </c>
      <c r="L33" s="105">
        <v>16</v>
      </c>
      <c r="N33" s="18">
        <v>31</v>
      </c>
      <c r="O33" s="18">
        <v>100</v>
      </c>
      <c r="P33" s="18">
        <f t="shared" si="1"/>
        <v>2460</v>
      </c>
      <c r="R33" s="18">
        <v>31</v>
      </c>
      <c r="S33" s="18">
        <v>100</v>
      </c>
      <c r="T33" s="18">
        <f t="shared" si="2"/>
        <v>2460</v>
      </c>
      <c r="V33" s="18">
        <v>31</v>
      </c>
      <c r="W33" s="18">
        <f t="shared" si="3"/>
        <v>50</v>
      </c>
      <c r="X33" s="18">
        <f t="shared" si="4"/>
        <v>1230</v>
      </c>
    </row>
    <row r="34" spans="7:24">
      <c r="G34" t="s">
        <v>421</v>
      </c>
      <c r="H34" s="18">
        <v>1500</v>
      </c>
      <c r="I34" s="18">
        <v>9</v>
      </c>
      <c r="J34" s="18">
        <v>8</v>
      </c>
      <c r="K34" s="105">
        <f t="shared" si="0"/>
        <v>21</v>
      </c>
      <c r="L34" s="105">
        <v>17</v>
      </c>
      <c r="M34" t="s">
        <v>422</v>
      </c>
      <c r="N34" s="18">
        <v>32</v>
      </c>
      <c r="O34" s="18">
        <v>100</v>
      </c>
      <c r="P34" s="18">
        <f t="shared" si="1"/>
        <v>2560</v>
      </c>
      <c r="R34" s="18">
        <v>32</v>
      </c>
      <c r="S34" s="18">
        <v>100</v>
      </c>
      <c r="T34" s="18">
        <f t="shared" si="2"/>
        <v>2560</v>
      </c>
      <c r="V34" s="18">
        <v>32</v>
      </c>
      <c r="W34" s="18">
        <f t="shared" si="3"/>
        <v>50</v>
      </c>
      <c r="X34" s="18">
        <f t="shared" si="4"/>
        <v>1280</v>
      </c>
    </row>
    <row r="35" spans="7:24">
      <c r="H35" s="114"/>
      <c r="I35" s="114"/>
      <c r="J35" s="114"/>
      <c r="K35" s="115"/>
      <c r="L35" s="113"/>
      <c r="N35" s="18">
        <v>33</v>
      </c>
      <c r="O35" s="18">
        <v>100</v>
      </c>
      <c r="P35" s="18">
        <f t="shared" si="1"/>
        <v>2660</v>
      </c>
      <c r="R35" s="18">
        <v>33</v>
      </c>
      <c r="S35" s="18">
        <v>100</v>
      </c>
      <c r="T35" s="18">
        <f t="shared" si="2"/>
        <v>2660</v>
      </c>
      <c r="V35" s="18">
        <v>33</v>
      </c>
      <c r="W35" s="18">
        <f t="shared" si="3"/>
        <v>50</v>
      </c>
      <c r="X35" s="18">
        <f t="shared" si="4"/>
        <v>1330</v>
      </c>
    </row>
    <row r="36" spans="7:24">
      <c r="H36" s="18"/>
      <c r="I36" s="18"/>
      <c r="J36" s="18"/>
      <c r="K36" s="105"/>
      <c r="L36" s="113"/>
      <c r="N36" s="18">
        <v>34</v>
      </c>
      <c r="O36" s="18">
        <v>100</v>
      </c>
      <c r="P36" s="18">
        <f t="shared" ref="P36:P54" si="8">O36+P35</f>
        <v>2760</v>
      </c>
      <c r="R36" s="18">
        <v>34</v>
      </c>
      <c r="S36" s="18">
        <v>100</v>
      </c>
      <c r="T36" s="18">
        <f t="shared" si="2"/>
        <v>2760</v>
      </c>
      <c r="V36" s="18">
        <v>34</v>
      </c>
      <c r="W36" s="18">
        <f t="shared" si="3"/>
        <v>50</v>
      </c>
      <c r="X36" s="18">
        <f t="shared" si="4"/>
        <v>1380</v>
      </c>
    </row>
    <row r="37" spans="7:24">
      <c r="H37" s="18"/>
      <c r="I37" s="18"/>
      <c r="J37" s="18"/>
      <c r="K37" s="105"/>
      <c r="L37" s="113"/>
      <c r="N37" s="18">
        <v>35</v>
      </c>
      <c r="O37" s="18">
        <v>100</v>
      </c>
      <c r="P37" s="18">
        <f t="shared" si="8"/>
        <v>2860</v>
      </c>
      <c r="R37" s="18">
        <v>35</v>
      </c>
      <c r="S37" s="18">
        <v>100</v>
      </c>
      <c r="T37" s="18">
        <f t="shared" si="2"/>
        <v>2860</v>
      </c>
      <c r="V37" s="18">
        <v>35</v>
      </c>
      <c r="W37" s="18">
        <f t="shared" si="3"/>
        <v>50</v>
      </c>
      <c r="X37" s="18">
        <f t="shared" si="4"/>
        <v>1430</v>
      </c>
    </row>
    <row r="38" spans="7:24">
      <c r="H38" s="18"/>
      <c r="I38" s="18"/>
      <c r="J38" s="18"/>
      <c r="K38" s="105"/>
      <c r="L38" s="113"/>
      <c r="N38" s="18">
        <v>36</v>
      </c>
      <c r="O38" s="18">
        <v>100</v>
      </c>
      <c r="P38" s="18">
        <f t="shared" si="8"/>
        <v>2960</v>
      </c>
      <c r="R38" s="18">
        <v>36</v>
      </c>
      <c r="S38" s="18">
        <v>100</v>
      </c>
      <c r="T38" s="18">
        <f t="shared" si="2"/>
        <v>2960</v>
      </c>
      <c r="V38" s="18">
        <v>36</v>
      </c>
      <c r="W38" s="18">
        <f t="shared" si="3"/>
        <v>50</v>
      </c>
      <c r="X38" s="18">
        <f t="shared" si="4"/>
        <v>1480</v>
      </c>
    </row>
    <row r="39" spans="7:24">
      <c r="H39" s="18"/>
      <c r="I39" s="18"/>
      <c r="J39" s="18"/>
      <c r="K39" s="105"/>
      <c r="L39" s="113"/>
      <c r="N39" s="18">
        <v>37</v>
      </c>
      <c r="O39" s="18">
        <v>100</v>
      </c>
      <c r="P39" s="18">
        <f t="shared" si="8"/>
        <v>3060</v>
      </c>
      <c r="R39" s="18">
        <v>37</v>
      </c>
      <c r="S39" s="18">
        <v>100</v>
      </c>
      <c r="T39" s="18">
        <f t="shared" si="2"/>
        <v>3060</v>
      </c>
      <c r="V39" s="18">
        <v>37</v>
      </c>
      <c r="W39" s="18">
        <f t="shared" si="3"/>
        <v>50</v>
      </c>
      <c r="X39" s="18">
        <f t="shared" si="4"/>
        <v>1530</v>
      </c>
    </row>
    <row r="40" spans="7:24">
      <c r="H40" s="18"/>
      <c r="I40" s="18"/>
      <c r="J40" s="18"/>
      <c r="K40" s="105"/>
      <c r="L40" s="113"/>
      <c r="N40" s="18">
        <v>38</v>
      </c>
      <c r="O40" s="18">
        <v>100</v>
      </c>
      <c r="P40" s="18">
        <f t="shared" si="8"/>
        <v>3160</v>
      </c>
      <c r="R40" s="18">
        <v>38</v>
      </c>
      <c r="S40" s="18">
        <v>100</v>
      </c>
      <c r="T40" s="18">
        <f t="shared" si="2"/>
        <v>3160</v>
      </c>
      <c r="V40" s="18">
        <v>38</v>
      </c>
      <c r="W40" s="18">
        <f t="shared" si="3"/>
        <v>50</v>
      </c>
      <c r="X40" s="18">
        <f t="shared" si="4"/>
        <v>1580</v>
      </c>
    </row>
    <row r="41" spans="7:24">
      <c r="H41" s="18"/>
      <c r="I41" s="18"/>
      <c r="J41" s="18"/>
      <c r="K41" s="105"/>
      <c r="L41" s="113"/>
      <c r="N41" s="18">
        <v>39</v>
      </c>
      <c r="O41" s="18">
        <v>100</v>
      </c>
      <c r="P41" s="18">
        <f t="shared" si="8"/>
        <v>3260</v>
      </c>
      <c r="R41" s="18">
        <v>39</v>
      </c>
      <c r="S41" s="18">
        <v>100</v>
      </c>
      <c r="T41" s="18">
        <f t="shared" si="2"/>
        <v>3260</v>
      </c>
      <c r="V41" s="18">
        <v>39</v>
      </c>
      <c r="W41" s="18">
        <f t="shared" si="3"/>
        <v>50</v>
      </c>
      <c r="X41" s="18">
        <f t="shared" si="4"/>
        <v>1630</v>
      </c>
    </row>
    <row r="42" spans="7:24">
      <c r="H42" s="18"/>
      <c r="I42" s="18"/>
      <c r="J42" s="18"/>
      <c r="K42" s="105"/>
      <c r="L42" s="113"/>
      <c r="N42" s="18">
        <v>40</v>
      </c>
      <c r="O42" s="18">
        <v>100</v>
      </c>
      <c r="P42" s="18">
        <f t="shared" si="8"/>
        <v>3360</v>
      </c>
      <c r="R42" s="18">
        <v>40</v>
      </c>
      <c r="S42" s="18">
        <v>100</v>
      </c>
      <c r="T42" s="18">
        <f t="shared" si="2"/>
        <v>3360</v>
      </c>
      <c r="V42" s="18">
        <v>40</v>
      </c>
      <c r="W42" s="18">
        <f t="shared" si="3"/>
        <v>50</v>
      </c>
      <c r="X42" s="18">
        <f t="shared" si="4"/>
        <v>1680</v>
      </c>
    </row>
    <row r="43" spans="7:24">
      <c r="H43" s="18"/>
      <c r="I43" s="18"/>
      <c r="J43" s="18"/>
      <c r="K43" s="105"/>
      <c r="L43" s="113"/>
      <c r="N43" s="18">
        <v>41</v>
      </c>
      <c r="O43" s="18">
        <v>125</v>
      </c>
      <c r="P43" s="18">
        <f t="shared" si="8"/>
        <v>3485</v>
      </c>
      <c r="R43" s="18">
        <v>41</v>
      </c>
      <c r="S43" s="18">
        <v>125</v>
      </c>
      <c r="T43" s="18">
        <f t="shared" si="2"/>
        <v>3485</v>
      </c>
      <c r="V43" s="18">
        <v>41</v>
      </c>
      <c r="W43" s="18">
        <f t="shared" si="3"/>
        <v>62.5</v>
      </c>
      <c r="X43" s="18">
        <f t="shared" si="4"/>
        <v>1742.5</v>
      </c>
    </row>
    <row r="44" spans="7:24">
      <c r="H44" s="18"/>
      <c r="I44" s="18"/>
      <c r="J44" s="18"/>
      <c r="K44" s="105"/>
      <c r="L44" s="113"/>
      <c r="N44" s="18">
        <v>42</v>
      </c>
      <c r="O44" s="18">
        <v>125</v>
      </c>
      <c r="P44" s="18">
        <f t="shared" si="8"/>
        <v>3610</v>
      </c>
      <c r="R44" s="18">
        <v>42</v>
      </c>
      <c r="S44" s="18">
        <v>125</v>
      </c>
      <c r="T44" s="18">
        <f t="shared" si="2"/>
        <v>3610</v>
      </c>
      <c r="V44" s="18">
        <v>42</v>
      </c>
      <c r="W44" s="18">
        <f t="shared" si="3"/>
        <v>62.5</v>
      </c>
      <c r="X44" s="18">
        <f t="shared" si="4"/>
        <v>1805</v>
      </c>
    </row>
    <row r="45" spans="7:24">
      <c r="N45" s="18">
        <v>43</v>
      </c>
      <c r="O45" s="18">
        <v>125</v>
      </c>
      <c r="P45" s="18">
        <f t="shared" si="8"/>
        <v>3735</v>
      </c>
      <c r="R45" s="18">
        <v>43</v>
      </c>
      <c r="S45" s="18">
        <v>125</v>
      </c>
      <c r="T45" s="18">
        <f t="shared" si="2"/>
        <v>3735</v>
      </c>
      <c r="V45" s="18">
        <v>43</v>
      </c>
      <c r="W45" s="18">
        <f t="shared" si="3"/>
        <v>62.5</v>
      </c>
      <c r="X45" s="18">
        <f t="shared" si="4"/>
        <v>1867.5</v>
      </c>
    </row>
    <row r="46" spans="7:24">
      <c r="N46" s="18">
        <v>44</v>
      </c>
      <c r="O46" s="18">
        <v>125</v>
      </c>
      <c r="P46" s="18">
        <f t="shared" si="8"/>
        <v>3860</v>
      </c>
      <c r="R46" s="18">
        <v>44</v>
      </c>
      <c r="S46" s="18">
        <v>125</v>
      </c>
      <c r="T46" s="18">
        <f t="shared" si="2"/>
        <v>3860</v>
      </c>
      <c r="V46" s="18">
        <v>44</v>
      </c>
      <c r="W46" s="18">
        <f t="shared" si="3"/>
        <v>62.5</v>
      </c>
      <c r="X46" s="18">
        <f t="shared" si="4"/>
        <v>1930</v>
      </c>
    </row>
    <row r="47" spans="7:24">
      <c r="N47" s="18">
        <v>45</v>
      </c>
      <c r="O47" s="18">
        <v>125</v>
      </c>
      <c r="P47" s="18">
        <f t="shared" si="8"/>
        <v>3985</v>
      </c>
      <c r="R47" s="18">
        <v>45</v>
      </c>
      <c r="S47" s="18">
        <v>125</v>
      </c>
      <c r="T47" s="18">
        <f t="shared" si="2"/>
        <v>3985</v>
      </c>
      <c r="V47" s="18">
        <v>45</v>
      </c>
      <c r="W47" s="18">
        <f t="shared" si="3"/>
        <v>62.5</v>
      </c>
      <c r="X47" s="18">
        <f t="shared" si="4"/>
        <v>1992.5</v>
      </c>
    </row>
    <row r="48" spans="7:24">
      <c r="N48" s="18">
        <v>46</v>
      </c>
      <c r="O48" s="18">
        <v>125</v>
      </c>
      <c r="P48" s="18">
        <f t="shared" si="8"/>
        <v>4110</v>
      </c>
      <c r="R48" s="18">
        <v>46</v>
      </c>
      <c r="S48" s="18">
        <v>125</v>
      </c>
      <c r="T48" s="18">
        <f t="shared" si="2"/>
        <v>4110</v>
      </c>
      <c r="V48" s="18">
        <v>46</v>
      </c>
      <c r="W48" s="18">
        <f t="shared" si="3"/>
        <v>62.5</v>
      </c>
      <c r="X48" s="18">
        <f t="shared" si="4"/>
        <v>2055</v>
      </c>
    </row>
    <row r="49" spans="14:24">
      <c r="N49" s="18">
        <v>47</v>
      </c>
      <c r="O49" s="18">
        <v>125</v>
      </c>
      <c r="P49" s="18">
        <f t="shared" si="8"/>
        <v>4235</v>
      </c>
      <c r="R49" s="18">
        <v>47</v>
      </c>
      <c r="S49" s="18">
        <v>125</v>
      </c>
      <c r="T49" s="18">
        <f t="shared" si="2"/>
        <v>4235</v>
      </c>
      <c r="V49" s="18">
        <v>47</v>
      </c>
      <c r="W49" s="18">
        <f t="shared" si="3"/>
        <v>62.5</v>
      </c>
      <c r="X49" s="18">
        <f t="shared" si="4"/>
        <v>2117.5</v>
      </c>
    </row>
    <row r="50" spans="14:24">
      <c r="N50" s="18">
        <v>48</v>
      </c>
      <c r="O50" s="18">
        <v>125</v>
      </c>
      <c r="P50" s="18">
        <f t="shared" si="8"/>
        <v>4360</v>
      </c>
      <c r="R50" s="18">
        <v>48</v>
      </c>
      <c r="S50" s="18">
        <v>125</v>
      </c>
      <c r="T50" s="18">
        <f t="shared" si="2"/>
        <v>4360</v>
      </c>
      <c r="V50" s="18">
        <v>48</v>
      </c>
      <c r="W50" s="18">
        <f t="shared" si="3"/>
        <v>62.5</v>
      </c>
      <c r="X50" s="18">
        <f t="shared" si="4"/>
        <v>2180</v>
      </c>
    </row>
    <row r="51" spans="14:24">
      <c r="N51" s="18">
        <v>49</v>
      </c>
      <c r="O51" s="18">
        <v>125</v>
      </c>
      <c r="P51" s="18">
        <f t="shared" si="8"/>
        <v>4485</v>
      </c>
      <c r="R51" s="18">
        <v>49</v>
      </c>
      <c r="S51" s="18">
        <v>125</v>
      </c>
      <c r="T51" s="18">
        <f t="shared" si="2"/>
        <v>4485</v>
      </c>
      <c r="V51" s="18">
        <v>49</v>
      </c>
      <c r="W51" s="18">
        <f t="shared" si="3"/>
        <v>62.5</v>
      </c>
      <c r="X51" s="18">
        <f t="shared" si="4"/>
        <v>2242.5</v>
      </c>
    </row>
    <row r="52" spans="14:24">
      <c r="N52" s="18">
        <v>50</v>
      </c>
      <c r="O52" s="18">
        <v>125</v>
      </c>
      <c r="P52" s="18">
        <f t="shared" si="8"/>
        <v>4610</v>
      </c>
      <c r="R52" s="18">
        <v>50</v>
      </c>
      <c r="S52" s="18">
        <v>125</v>
      </c>
      <c r="T52" s="18">
        <f t="shared" si="2"/>
        <v>4610</v>
      </c>
      <c r="V52" s="18">
        <v>50</v>
      </c>
      <c r="W52" s="18">
        <f t="shared" si="3"/>
        <v>62.5</v>
      </c>
      <c r="X52" s="18">
        <f t="shared" si="4"/>
        <v>2305</v>
      </c>
    </row>
    <row r="53" spans="14:24">
      <c r="N53" s="18">
        <v>51</v>
      </c>
      <c r="O53" s="18">
        <v>125</v>
      </c>
      <c r="P53" s="18">
        <f t="shared" si="8"/>
        <v>4735</v>
      </c>
      <c r="R53" s="18">
        <v>51</v>
      </c>
      <c r="S53" s="18">
        <v>125</v>
      </c>
      <c r="T53" s="18">
        <f t="shared" si="2"/>
        <v>4735</v>
      </c>
      <c r="V53" s="18">
        <v>51</v>
      </c>
      <c r="W53" s="18">
        <f t="shared" si="3"/>
        <v>62.5</v>
      </c>
      <c r="X53" s="18">
        <f t="shared" si="4"/>
        <v>2367.5</v>
      </c>
    </row>
    <row r="54" spans="14:24">
      <c r="N54" s="18">
        <v>52</v>
      </c>
      <c r="O54" s="18">
        <v>125</v>
      </c>
      <c r="P54" s="18">
        <f t="shared" si="8"/>
        <v>4860</v>
      </c>
      <c r="R54" s="18">
        <v>52</v>
      </c>
      <c r="S54" s="18">
        <v>125</v>
      </c>
      <c r="T54" s="18">
        <f t="shared" si="2"/>
        <v>4860</v>
      </c>
      <c r="V54" s="18">
        <v>52</v>
      </c>
      <c r="W54" s="18">
        <f t="shared" si="3"/>
        <v>62.5</v>
      </c>
      <c r="X54" s="18">
        <f t="shared" si="4"/>
        <v>2430</v>
      </c>
    </row>
    <row r="55" spans="14:24">
      <c r="N55" s="18">
        <v>53</v>
      </c>
      <c r="O55" s="18">
        <v>125</v>
      </c>
      <c r="P55" s="18">
        <f t="shared" ref="P55:P56" si="9">O55+P54</f>
        <v>4985</v>
      </c>
      <c r="R55" s="18">
        <v>53</v>
      </c>
      <c r="S55" s="18">
        <v>125</v>
      </c>
      <c r="T55" s="18">
        <f t="shared" ref="T55:T56" si="10">S55+T54</f>
        <v>4985</v>
      </c>
      <c r="V55" s="18">
        <v>53</v>
      </c>
      <c r="W55" s="18">
        <f t="shared" ref="W55:W56" si="11">S55*0.5</f>
        <v>62.5</v>
      </c>
      <c r="X55" s="18">
        <f t="shared" ref="X55:X56" si="12">W55+X54</f>
        <v>2492.5</v>
      </c>
    </row>
    <row r="56" spans="14:24">
      <c r="N56" s="18">
        <v>54</v>
      </c>
      <c r="O56" s="18">
        <v>125</v>
      </c>
      <c r="P56" s="18">
        <f t="shared" si="9"/>
        <v>5110</v>
      </c>
      <c r="R56" s="18">
        <v>54</v>
      </c>
      <c r="S56" s="18">
        <v>125</v>
      </c>
      <c r="T56" s="18">
        <f t="shared" si="10"/>
        <v>5110</v>
      </c>
      <c r="V56" s="18">
        <v>54</v>
      </c>
      <c r="W56" s="18">
        <f t="shared" si="11"/>
        <v>62.5</v>
      </c>
      <c r="X56" s="18">
        <f t="shared" si="12"/>
        <v>2555</v>
      </c>
    </row>
    <row r="57" spans="14:24">
      <c r="R57" s="18"/>
      <c r="S57" s="18"/>
      <c r="T57" s="18"/>
    </row>
    <row r="58" spans="14:24">
      <c r="R58" s="18"/>
      <c r="S58" s="18"/>
      <c r="T58" s="18"/>
    </row>
    <row r="59" spans="14:24">
      <c r="R59" s="18"/>
      <c r="S59" s="18"/>
      <c r="T59" s="18"/>
    </row>
    <row r="60" spans="14:24">
      <c r="R60" s="18"/>
      <c r="S60" s="18"/>
      <c r="T60" s="18"/>
    </row>
    <row r="61" spans="14:24">
      <c r="R61" s="18"/>
      <c r="S61" s="18"/>
      <c r="T61" s="18"/>
    </row>
    <row r="62" spans="14:24">
      <c r="R62" s="18"/>
      <c r="S62" s="18"/>
      <c r="T62" s="18"/>
    </row>
    <row r="63" spans="14:24">
      <c r="R63" s="18"/>
      <c r="S63" s="18"/>
      <c r="T63" s="18"/>
    </row>
    <row r="64" spans="14:24">
      <c r="R64" s="18"/>
      <c r="S64" s="18"/>
      <c r="T64" s="18"/>
    </row>
    <row r="65" spans="18:20">
      <c r="R65" s="18"/>
      <c r="S65" s="18"/>
      <c r="T65" s="18"/>
    </row>
    <row r="66" spans="18:20">
      <c r="R66" s="18"/>
      <c r="S66" s="18"/>
      <c r="T66" s="18"/>
    </row>
  </sheetData>
  <mergeCells count="12">
    <mergeCell ref="AL1:AM1"/>
    <mergeCell ref="AO1:AP1"/>
    <mergeCell ref="AR1:AS1"/>
    <mergeCell ref="AU1:AV1"/>
    <mergeCell ref="V1:X1"/>
    <mergeCell ref="Z1:AF1"/>
    <mergeCell ref="AH1:AI1"/>
    <mergeCell ref="A1:C1"/>
    <mergeCell ref="E1:F1"/>
    <mergeCell ref="N1:P1"/>
    <mergeCell ref="R1:T1"/>
    <mergeCell ref="H1:L1"/>
  </mergeCells>
  <phoneticPr fontId="2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6FB186C75BC4D9EE2E42FC557D77E" ma:contentTypeVersion="11" ma:contentTypeDescription="Create a new document." ma:contentTypeScope="" ma:versionID="34eb2579e0945a3d96d6d814e686e889">
  <xsd:schema xmlns:xsd="http://www.w3.org/2001/XMLSchema" xmlns:xs="http://www.w3.org/2001/XMLSchema" xmlns:p="http://schemas.microsoft.com/office/2006/metadata/properties" xmlns:ns2="3e80a7e4-afbe-471a-a3fd-149e43f3872f" xmlns:ns3="4be4e707-fdb9-4ef7-9eed-e8e418142297" targetNamespace="http://schemas.microsoft.com/office/2006/metadata/properties" ma:root="true" ma:fieldsID="84482002babb5597f9d8fb2c05e8ca2e" ns2:_="" ns3:_="">
    <xsd:import namespace="3e80a7e4-afbe-471a-a3fd-149e43f3872f"/>
    <xsd:import namespace="4be4e707-fdb9-4ef7-9eed-e8e4181422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0a7e4-afbe-471a-a3fd-149e43f387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4e707-fdb9-4ef7-9eed-e8e41814229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F70340-CC3F-425A-8C5A-CC07A2719B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F4CC6-24FC-43D0-9E3A-180F39F7E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62C56E-2EF1-45BF-AC94-CDBB8321F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0a7e4-afbe-471a-a3fd-149e43f3872f"/>
    <ds:schemaRef ds:uri="4be4e707-fdb9-4ef7-9eed-e8e4181422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CalculatorInput</vt:lpstr>
      <vt:lpstr>Dashboard</vt:lpstr>
      <vt:lpstr>Assessment_0wave</vt:lpstr>
      <vt:lpstr>Assessment_nWave</vt:lpstr>
      <vt:lpstr>Foundation</vt:lpstr>
      <vt:lpstr>Foundation packages</vt:lpstr>
      <vt:lpstr>Migration_IaaS+PaaS</vt:lpstr>
      <vt:lpstr>Hypercare</vt:lpstr>
      <vt:lpstr>LogicSheet</vt:lpstr>
      <vt:lpstr>DropDowns</vt:lpstr>
      <vt:lpstr>Dashboard!period_selected</vt:lpstr>
      <vt:lpstr>Dashboard!Print_Titles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Shine Mathew</dc:creator>
  <cp:keywords/>
  <dc:description/>
  <cp:lastModifiedBy>Prabhakar Mishra</cp:lastModifiedBy>
  <cp:revision/>
  <dcterms:created xsi:type="dcterms:W3CDTF">2020-06-12T13:02:11Z</dcterms:created>
  <dcterms:modified xsi:type="dcterms:W3CDTF">2021-02-09T17:35:49Z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0x0101006866FB186C75BC4D9EE2E42FC557D77E</vt:lpwstr>
  </property>
  <property fmtid="{D5CDD505-2E9C-101B-9397-08002B2CF9AE}" pid="3" name="TitusGUID">
    <vt:lpwstr>d4802c8e-2b63-49ef-b64a-b396104be141</vt:lpwstr>
  </property>
  <property fmtid="{D5CDD505-2E9C-101B-9397-08002B2CF9AE}" pid="4" name="HCL_Cla5s_D6">
    <vt:lpwstr>False</vt:lpwstr>
  </property>
  <property fmtid="{D5CDD505-2E9C-101B-9397-08002B2CF9AE}" pid="5" name="HCLClassD6">
    <vt:lpwstr>False</vt:lpwstr>
  </property>
  <property fmtid="{D5CDD505-2E9C-101B-9397-08002B2CF9AE}" pid="6" name="HCLClassification">
    <vt:lpwstr>HCL_Cla5s_1nt3rnal</vt:lpwstr>
  </property>
</Properties>
</file>