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7b267d5f316af1/Desktop/UofT/"/>
    </mc:Choice>
  </mc:AlternateContent>
  <xr:revisionPtr revIDLastSave="50" documentId="8_{EB2179D4-5B3B-41C0-AFA1-1EA5F872F0E2}" xr6:coauthVersionLast="47" xr6:coauthVersionMax="47" xr10:uidLastSave="{116490B0-8037-4AA7-9C73-40B953BBB1DB}"/>
  <bookViews>
    <workbookView xWindow="-120" yWindow="-120" windowWidth="29040" windowHeight="15720" firstSheet="1" activeTab="1" xr2:uid="{00000000-000D-0000-FFFF-FFFF00000000}"/>
  </bookViews>
  <sheets>
    <sheet name="Sheet8" sheetId="9" r:id="rId1"/>
    <sheet name="Solved Crowdfunding" sheetId="1" r:id="rId2"/>
    <sheet name="01 Campaigns Vs Category" sheetId="2" r:id="rId3"/>
    <sheet name="02 Campaigns Vs Sub-category" sheetId="3" r:id="rId4"/>
    <sheet name="03 Date Conversion Vs Cate" sheetId="6" r:id="rId5"/>
    <sheet name="01 Bonus" sheetId="7" r:id="rId6"/>
    <sheet name="02 Bonus" sheetId="8" r:id="rId7"/>
    <sheet name="Unsolved Crowdfunding" sheetId="5" r:id="rId8"/>
  </sheets>
  <definedNames>
    <definedName name="_xlnm._FilterDatabase" localSheetId="1" hidden="1">'Solved Crowdfunding'!$A$1:$P$1</definedName>
    <definedName name="_xlchart.v1.0" hidden="1">'02 Bonus'!$G$1</definedName>
    <definedName name="_xlchart.v1.1" hidden="1">'02 Bonus'!$G$2:$G$566</definedName>
    <definedName name="_xlchart.v1.2" hidden="1">'02 Bonus'!$B$1</definedName>
    <definedName name="_xlchart.v1.3" hidden="1">'02 Bonus'!$B$2:$B$566</definedName>
    <definedName name="_xlcn.WorksheetConnection_CrowdfundingA1R1001" hidden="1">'Solved Crowdfunding'!$A$1:$R$1001</definedName>
    <definedName name="_xlcn.WorksheetConnection_SolvedCrowdfundingA1V1001" hidden="1">'Solved Crowdfunding'!$A$1:$V$1001</definedName>
  </definedNames>
  <calcPr calcId="191029"/>
  <pivotCaches>
    <pivotCache cacheId="177" r:id="rId9"/>
    <pivotCache cacheId="178" r:id="rId10"/>
    <pivotCache cacheId="179" r:id="rId11"/>
    <pivotCache cacheId="180" r:id="rId12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Solved Crowdfunding!$A$1:$V$1001"/>
          <x15:modelTable id="Range" name="Range" connection="WorksheetConnection_Crowdfunding!$A$1:$R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Conversion2" columnId="Date Created Conversion2">
                <x16:calculatedTimeColumn columnName="Date Created Conversion2 (Year)" columnId="Date Created Conversion2 (Year)" contentType="years" isSelected="1"/>
                <x16:calculatedTimeColumn columnName="Date Created Conversion2 (Quarter)" columnId="Date Created Conversion2 (Quarter)" contentType="quarters" isSelected="1"/>
                <x16:calculatedTimeColumn columnName="Date Created Conversion2 (Month Index)" columnId="Date Created Conversion2 (Month Index)" contentType="monthsindex" isSelected="1"/>
                <x16:calculatedTimeColumn columnName="Date Created Conversion2 (Month)" columnId="Date Created Conversion2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1" i="8" l="1"/>
  <c r="H286" i="8"/>
  <c r="S8" i="8"/>
  <c r="H54" i="8" s="1"/>
  <c r="S7" i="8"/>
  <c r="K7" i="8"/>
  <c r="K8" i="8"/>
  <c r="W16" i="1"/>
  <c r="W36" i="1"/>
  <c r="W56" i="1"/>
  <c r="W76" i="1"/>
  <c r="W96" i="1"/>
  <c r="W116" i="1"/>
  <c r="W136" i="1"/>
  <c r="W156" i="1"/>
  <c r="W176" i="1"/>
  <c r="W196" i="1"/>
  <c r="W216" i="1"/>
  <c r="W236" i="1"/>
  <c r="W256" i="1"/>
  <c r="W276" i="1"/>
  <c r="W296" i="1"/>
  <c r="W316" i="1"/>
  <c r="W336" i="1"/>
  <c r="W356" i="1"/>
  <c r="W376" i="1"/>
  <c r="W396" i="1"/>
  <c r="W416" i="1"/>
  <c r="W436" i="1"/>
  <c r="W456" i="1"/>
  <c r="W476" i="1"/>
  <c r="W496" i="1"/>
  <c r="W516" i="1"/>
  <c r="W536" i="1"/>
  <c r="W556" i="1"/>
  <c r="W576" i="1"/>
  <c r="W596" i="1"/>
  <c r="W616" i="1"/>
  <c r="W636" i="1"/>
  <c r="W656" i="1"/>
  <c r="W676" i="1"/>
  <c r="W696" i="1"/>
  <c r="W716" i="1"/>
  <c r="W736" i="1"/>
  <c r="W756" i="1"/>
  <c r="W776" i="1"/>
  <c r="W796" i="1"/>
  <c r="W816" i="1"/>
  <c r="W836" i="1"/>
  <c r="W856" i="1"/>
  <c r="W876" i="1"/>
  <c r="W896" i="1"/>
  <c r="W916" i="1"/>
  <c r="W936" i="1"/>
  <c r="W956" i="1"/>
  <c r="W976" i="1"/>
  <c r="W996" i="1"/>
  <c r="E1002" i="1"/>
  <c r="D1002" i="1"/>
  <c r="S6" i="8"/>
  <c r="S5" i="8"/>
  <c r="S4" i="8"/>
  <c r="S3" i="8"/>
  <c r="K6" i="8"/>
  <c r="K5" i="8"/>
  <c r="K4" i="8"/>
  <c r="K3" i="8"/>
  <c r="E15" i="7"/>
  <c r="E14" i="7"/>
  <c r="E13" i="7"/>
  <c r="E12" i="7"/>
  <c r="E11" i="7"/>
  <c r="E10" i="7"/>
  <c r="E9" i="7"/>
  <c r="E8" i="7"/>
  <c r="E7" i="7"/>
  <c r="E6" i="7"/>
  <c r="E5" i="7"/>
  <c r="E4" i="7"/>
  <c r="D15" i="7"/>
  <c r="D14" i="7"/>
  <c r="D13" i="7"/>
  <c r="D12" i="7"/>
  <c r="D11" i="7"/>
  <c r="D10" i="7"/>
  <c r="D9" i="7"/>
  <c r="D8" i="7"/>
  <c r="D7" i="7"/>
  <c r="D6" i="7"/>
  <c r="D5" i="7"/>
  <c r="D4" i="7"/>
  <c r="C14" i="7"/>
  <c r="C5" i="7"/>
  <c r="C4" i="7"/>
  <c r="C15" i="7"/>
  <c r="C13" i="7"/>
  <c r="C12" i="7"/>
  <c r="C11" i="7"/>
  <c r="C10" i="7"/>
  <c r="C9" i="7"/>
  <c r="F9" i="7" s="1"/>
  <c r="C8" i="7"/>
  <c r="C7" i="7"/>
  <c r="C6" i="7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W689" i="1" s="1"/>
  <c r="V690" i="1"/>
  <c r="W690" i="1" s="1"/>
  <c r="V691" i="1"/>
  <c r="W691" i="1" s="1"/>
  <c r="V692" i="1"/>
  <c r="W692" i="1" s="1"/>
  <c r="V693" i="1"/>
  <c r="W693" i="1" s="1"/>
  <c r="V694" i="1"/>
  <c r="W694" i="1" s="1"/>
  <c r="V695" i="1"/>
  <c r="W695" i="1" s="1"/>
  <c r="V696" i="1"/>
  <c r="V697" i="1"/>
  <c r="W697" i="1" s="1"/>
  <c r="V698" i="1"/>
  <c r="W698" i="1" s="1"/>
  <c r="V699" i="1"/>
  <c r="W699" i="1" s="1"/>
  <c r="V700" i="1"/>
  <c r="W700" i="1" s="1"/>
  <c r="V701" i="1"/>
  <c r="W701" i="1" s="1"/>
  <c r="V702" i="1"/>
  <c r="W702" i="1" s="1"/>
  <c r="V703" i="1"/>
  <c r="W703" i="1" s="1"/>
  <c r="V704" i="1"/>
  <c r="W704" i="1" s="1"/>
  <c r="V705" i="1"/>
  <c r="W705" i="1" s="1"/>
  <c r="V706" i="1"/>
  <c r="W706" i="1" s="1"/>
  <c r="V707" i="1"/>
  <c r="W707" i="1" s="1"/>
  <c r="V708" i="1"/>
  <c r="W708" i="1" s="1"/>
  <c r="V709" i="1"/>
  <c r="W709" i="1" s="1"/>
  <c r="V710" i="1"/>
  <c r="W710" i="1" s="1"/>
  <c r="V711" i="1"/>
  <c r="W711" i="1" s="1"/>
  <c r="V712" i="1"/>
  <c r="W712" i="1" s="1"/>
  <c r="V713" i="1"/>
  <c r="W713" i="1" s="1"/>
  <c r="V714" i="1"/>
  <c r="W714" i="1" s="1"/>
  <c r="V715" i="1"/>
  <c r="W715" i="1" s="1"/>
  <c r="V716" i="1"/>
  <c r="V717" i="1"/>
  <c r="W717" i="1" s="1"/>
  <c r="V718" i="1"/>
  <c r="W718" i="1" s="1"/>
  <c r="V719" i="1"/>
  <c r="W719" i="1" s="1"/>
  <c r="V720" i="1"/>
  <c r="W720" i="1" s="1"/>
  <c r="V721" i="1"/>
  <c r="W721" i="1" s="1"/>
  <c r="V722" i="1"/>
  <c r="W722" i="1" s="1"/>
  <c r="V723" i="1"/>
  <c r="W723" i="1" s="1"/>
  <c r="V724" i="1"/>
  <c r="W724" i="1" s="1"/>
  <c r="V725" i="1"/>
  <c r="W725" i="1" s="1"/>
  <c r="V726" i="1"/>
  <c r="W726" i="1" s="1"/>
  <c r="V727" i="1"/>
  <c r="W727" i="1" s="1"/>
  <c r="V728" i="1"/>
  <c r="W728" i="1" s="1"/>
  <c r="V729" i="1"/>
  <c r="W729" i="1" s="1"/>
  <c r="V730" i="1"/>
  <c r="W730" i="1" s="1"/>
  <c r="V731" i="1"/>
  <c r="W731" i="1" s="1"/>
  <c r="V732" i="1"/>
  <c r="W732" i="1" s="1"/>
  <c r="V733" i="1"/>
  <c r="W733" i="1" s="1"/>
  <c r="V734" i="1"/>
  <c r="W734" i="1" s="1"/>
  <c r="V735" i="1"/>
  <c r="W735" i="1" s="1"/>
  <c r="V736" i="1"/>
  <c r="V737" i="1"/>
  <c r="W737" i="1" s="1"/>
  <c r="V738" i="1"/>
  <c r="W738" i="1" s="1"/>
  <c r="V739" i="1"/>
  <c r="W739" i="1" s="1"/>
  <c r="V740" i="1"/>
  <c r="W740" i="1" s="1"/>
  <c r="V741" i="1"/>
  <c r="W741" i="1" s="1"/>
  <c r="V742" i="1"/>
  <c r="W742" i="1" s="1"/>
  <c r="V743" i="1"/>
  <c r="W743" i="1" s="1"/>
  <c r="V744" i="1"/>
  <c r="W744" i="1" s="1"/>
  <c r="V745" i="1"/>
  <c r="W745" i="1" s="1"/>
  <c r="V746" i="1"/>
  <c r="W746" i="1" s="1"/>
  <c r="V747" i="1"/>
  <c r="W747" i="1" s="1"/>
  <c r="V748" i="1"/>
  <c r="W748" i="1" s="1"/>
  <c r="V749" i="1"/>
  <c r="W749" i="1" s="1"/>
  <c r="V750" i="1"/>
  <c r="W750" i="1" s="1"/>
  <c r="V751" i="1"/>
  <c r="W751" i="1" s="1"/>
  <c r="V752" i="1"/>
  <c r="W752" i="1" s="1"/>
  <c r="V753" i="1"/>
  <c r="W753" i="1" s="1"/>
  <c r="V754" i="1"/>
  <c r="W754" i="1" s="1"/>
  <c r="V755" i="1"/>
  <c r="W755" i="1" s="1"/>
  <c r="V756" i="1"/>
  <c r="V757" i="1"/>
  <c r="W757" i="1" s="1"/>
  <c r="V758" i="1"/>
  <c r="W758" i="1" s="1"/>
  <c r="V759" i="1"/>
  <c r="W759" i="1" s="1"/>
  <c r="V760" i="1"/>
  <c r="W760" i="1" s="1"/>
  <c r="V761" i="1"/>
  <c r="W761" i="1" s="1"/>
  <c r="V762" i="1"/>
  <c r="W762" i="1" s="1"/>
  <c r="V763" i="1"/>
  <c r="W763" i="1" s="1"/>
  <c r="V764" i="1"/>
  <c r="W764" i="1" s="1"/>
  <c r="V765" i="1"/>
  <c r="W765" i="1" s="1"/>
  <c r="V766" i="1"/>
  <c r="W766" i="1" s="1"/>
  <c r="V767" i="1"/>
  <c r="W767" i="1" s="1"/>
  <c r="V768" i="1"/>
  <c r="W768" i="1" s="1"/>
  <c r="V769" i="1"/>
  <c r="W769" i="1" s="1"/>
  <c r="V770" i="1"/>
  <c r="W770" i="1" s="1"/>
  <c r="V771" i="1"/>
  <c r="W771" i="1" s="1"/>
  <c r="V772" i="1"/>
  <c r="W772" i="1" s="1"/>
  <c r="V773" i="1"/>
  <c r="W773" i="1" s="1"/>
  <c r="V774" i="1"/>
  <c r="W774" i="1" s="1"/>
  <c r="V775" i="1"/>
  <c r="W775" i="1" s="1"/>
  <c r="V776" i="1"/>
  <c r="V777" i="1"/>
  <c r="W777" i="1" s="1"/>
  <c r="V778" i="1"/>
  <c r="W778" i="1" s="1"/>
  <c r="V779" i="1"/>
  <c r="W779" i="1" s="1"/>
  <c r="V780" i="1"/>
  <c r="W780" i="1" s="1"/>
  <c r="V781" i="1"/>
  <c r="W781" i="1" s="1"/>
  <c r="V782" i="1"/>
  <c r="W782" i="1" s="1"/>
  <c r="V783" i="1"/>
  <c r="W783" i="1" s="1"/>
  <c r="V784" i="1"/>
  <c r="W784" i="1" s="1"/>
  <c r="V785" i="1"/>
  <c r="W785" i="1" s="1"/>
  <c r="V786" i="1"/>
  <c r="W786" i="1" s="1"/>
  <c r="V787" i="1"/>
  <c r="W787" i="1" s="1"/>
  <c r="V788" i="1"/>
  <c r="W788" i="1" s="1"/>
  <c r="V789" i="1"/>
  <c r="W789" i="1" s="1"/>
  <c r="V790" i="1"/>
  <c r="W790" i="1" s="1"/>
  <c r="V791" i="1"/>
  <c r="W791" i="1" s="1"/>
  <c r="V792" i="1"/>
  <c r="W792" i="1" s="1"/>
  <c r="V793" i="1"/>
  <c r="W793" i="1" s="1"/>
  <c r="V794" i="1"/>
  <c r="W794" i="1" s="1"/>
  <c r="V795" i="1"/>
  <c r="W795" i="1" s="1"/>
  <c r="V796" i="1"/>
  <c r="V797" i="1"/>
  <c r="W797" i="1" s="1"/>
  <c r="V798" i="1"/>
  <c r="W798" i="1" s="1"/>
  <c r="V799" i="1"/>
  <c r="W799" i="1" s="1"/>
  <c r="V800" i="1"/>
  <c r="W800" i="1" s="1"/>
  <c r="V801" i="1"/>
  <c r="W801" i="1" s="1"/>
  <c r="V802" i="1"/>
  <c r="W802" i="1" s="1"/>
  <c r="V803" i="1"/>
  <c r="W803" i="1" s="1"/>
  <c r="V804" i="1"/>
  <c r="W804" i="1" s="1"/>
  <c r="V805" i="1"/>
  <c r="W805" i="1" s="1"/>
  <c r="V806" i="1"/>
  <c r="W806" i="1" s="1"/>
  <c r="V807" i="1"/>
  <c r="W807" i="1" s="1"/>
  <c r="V808" i="1"/>
  <c r="W808" i="1" s="1"/>
  <c r="V809" i="1"/>
  <c r="W809" i="1" s="1"/>
  <c r="V810" i="1"/>
  <c r="W810" i="1" s="1"/>
  <c r="V811" i="1"/>
  <c r="W811" i="1" s="1"/>
  <c r="V812" i="1"/>
  <c r="W812" i="1" s="1"/>
  <c r="V813" i="1"/>
  <c r="W813" i="1" s="1"/>
  <c r="V814" i="1"/>
  <c r="W814" i="1" s="1"/>
  <c r="V815" i="1"/>
  <c r="W815" i="1" s="1"/>
  <c r="V816" i="1"/>
  <c r="V817" i="1"/>
  <c r="W817" i="1" s="1"/>
  <c r="V818" i="1"/>
  <c r="W818" i="1" s="1"/>
  <c r="V819" i="1"/>
  <c r="W819" i="1" s="1"/>
  <c r="V820" i="1"/>
  <c r="W820" i="1" s="1"/>
  <c r="V821" i="1"/>
  <c r="W821" i="1" s="1"/>
  <c r="V822" i="1"/>
  <c r="W822" i="1" s="1"/>
  <c r="V823" i="1"/>
  <c r="W823" i="1" s="1"/>
  <c r="V824" i="1"/>
  <c r="W824" i="1" s="1"/>
  <c r="V825" i="1"/>
  <c r="W825" i="1" s="1"/>
  <c r="V826" i="1"/>
  <c r="W826" i="1" s="1"/>
  <c r="V827" i="1"/>
  <c r="W827" i="1" s="1"/>
  <c r="V828" i="1"/>
  <c r="W828" i="1" s="1"/>
  <c r="V829" i="1"/>
  <c r="W829" i="1" s="1"/>
  <c r="V830" i="1"/>
  <c r="W830" i="1" s="1"/>
  <c r="V831" i="1"/>
  <c r="W831" i="1" s="1"/>
  <c r="V832" i="1"/>
  <c r="W832" i="1" s="1"/>
  <c r="V833" i="1"/>
  <c r="W833" i="1" s="1"/>
  <c r="V834" i="1"/>
  <c r="W834" i="1" s="1"/>
  <c r="V835" i="1"/>
  <c r="W835" i="1" s="1"/>
  <c r="V836" i="1"/>
  <c r="V837" i="1"/>
  <c r="W837" i="1" s="1"/>
  <c r="V838" i="1"/>
  <c r="W838" i="1" s="1"/>
  <c r="V839" i="1"/>
  <c r="W839" i="1" s="1"/>
  <c r="V840" i="1"/>
  <c r="W840" i="1" s="1"/>
  <c r="V841" i="1"/>
  <c r="W841" i="1" s="1"/>
  <c r="V842" i="1"/>
  <c r="W842" i="1" s="1"/>
  <c r="V843" i="1"/>
  <c r="W843" i="1" s="1"/>
  <c r="V844" i="1"/>
  <c r="W844" i="1" s="1"/>
  <c r="V845" i="1"/>
  <c r="W845" i="1" s="1"/>
  <c r="V846" i="1"/>
  <c r="W846" i="1" s="1"/>
  <c r="V847" i="1"/>
  <c r="W847" i="1" s="1"/>
  <c r="V848" i="1"/>
  <c r="W848" i="1" s="1"/>
  <c r="V849" i="1"/>
  <c r="W849" i="1" s="1"/>
  <c r="V850" i="1"/>
  <c r="W850" i="1" s="1"/>
  <c r="V851" i="1"/>
  <c r="W851" i="1" s="1"/>
  <c r="V852" i="1"/>
  <c r="W852" i="1" s="1"/>
  <c r="V853" i="1"/>
  <c r="W853" i="1" s="1"/>
  <c r="V854" i="1"/>
  <c r="W854" i="1" s="1"/>
  <c r="V855" i="1"/>
  <c r="W855" i="1" s="1"/>
  <c r="V856" i="1"/>
  <c r="V857" i="1"/>
  <c r="W857" i="1" s="1"/>
  <c r="V858" i="1"/>
  <c r="W858" i="1" s="1"/>
  <c r="V859" i="1"/>
  <c r="W859" i="1" s="1"/>
  <c r="V860" i="1"/>
  <c r="W860" i="1" s="1"/>
  <c r="V861" i="1"/>
  <c r="W861" i="1" s="1"/>
  <c r="V862" i="1"/>
  <c r="W862" i="1" s="1"/>
  <c r="V863" i="1"/>
  <c r="W863" i="1" s="1"/>
  <c r="V864" i="1"/>
  <c r="W864" i="1" s="1"/>
  <c r="V865" i="1"/>
  <c r="W865" i="1" s="1"/>
  <c r="V866" i="1"/>
  <c r="W866" i="1" s="1"/>
  <c r="V867" i="1"/>
  <c r="W867" i="1" s="1"/>
  <c r="V868" i="1"/>
  <c r="W868" i="1" s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 s="1"/>
  <c r="V875" i="1"/>
  <c r="W875" i="1" s="1"/>
  <c r="V876" i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 s="1"/>
  <c r="V883" i="1"/>
  <c r="W883" i="1" s="1"/>
  <c r="V884" i="1"/>
  <c r="W884" i="1" s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 s="1"/>
  <c r="V891" i="1"/>
  <c r="W891" i="1" s="1"/>
  <c r="V892" i="1"/>
  <c r="W892" i="1" s="1"/>
  <c r="V893" i="1"/>
  <c r="W893" i="1" s="1"/>
  <c r="V894" i="1"/>
  <c r="W894" i="1" s="1"/>
  <c r="V895" i="1"/>
  <c r="W895" i="1" s="1"/>
  <c r="V896" i="1"/>
  <c r="V897" i="1"/>
  <c r="W897" i="1" s="1"/>
  <c r="V898" i="1"/>
  <c r="W898" i="1" s="1"/>
  <c r="V899" i="1"/>
  <c r="W899" i="1" s="1"/>
  <c r="V900" i="1"/>
  <c r="W900" i="1" s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 s="1"/>
  <c r="V907" i="1"/>
  <c r="W907" i="1" s="1"/>
  <c r="V908" i="1"/>
  <c r="W908" i="1" s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 s="1"/>
  <c r="V915" i="1"/>
  <c r="W915" i="1" s="1"/>
  <c r="V916" i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 s="1"/>
  <c r="V923" i="1"/>
  <c r="W923" i="1" s="1"/>
  <c r="V924" i="1"/>
  <c r="W924" i="1" s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 s="1"/>
  <c r="V931" i="1"/>
  <c r="W931" i="1" s="1"/>
  <c r="V932" i="1"/>
  <c r="W932" i="1" s="1"/>
  <c r="V933" i="1"/>
  <c r="W933" i="1" s="1"/>
  <c r="V934" i="1"/>
  <c r="W934" i="1" s="1"/>
  <c r="V935" i="1"/>
  <c r="W935" i="1" s="1"/>
  <c r="V936" i="1"/>
  <c r="V937" i="1"/>
  <c r="W937" i="1" s="1"/>
  <c r="V938" i="1"/>
  <c r="W938" i="1" s="1"/>
  <c r="V939" i="1"/>
  <c r="W939" i="1" s="1"/>
  <c r="V940" i="1"/>
  <c r="W940" i="1" s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 s="1"/>
  <c r="V947" i="1"/>
  <c r="W947" i="1" s="1"/>
  <c r="V948" i="1"/>
  <c r="W948" i="1" s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 s="1"/>
  <c r="V955" i="1"/>
  <c r="W955" i="1" s="1"/>
  <c r="V956" i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 s="1"/>
  <c r="V963" i="1"/>
  <c r="W963" i="1" s="1"/>
  <c r="V964" i="1"/>
  <c r="W964" i="1" s="1"/>
  <c r="V965" i="1"/>
  <c r="W965" i="1" s="1"/>
  <c r="V966" i="1"/>
  <c r="W966" i="1" s="1"/>
  <c r="V967" i="1"/>
  <c r="W967" i="1" s="1"/>
  <c r="V968" i="1"/>
  <c r="W968" i="1" s="1"/>
  <c r="V969" i="1"/>
  <c r="W969" i="1" s="1"/>
  <c r="V970" i="1"/>
  <c r="W970" i="1" s="1"/>
  <c r="V971" i="1"/>
  <c r="W971" i="1" s="1"/>
  <c r="V972" i="1"/>
  <c r="W972" i="1" s="1"/>
  <c r="V973" i="1"/>
  <c r="W973" i="1" s="1"/>
  <c r="V974" i="1"/>
  <c r="W974" i="1" s="1"/>
  <c r="V975" i="1"/>
  <c r="W975" i="1" s="1"/>
  <c r="V976" i="1"/>
  <c r="V977" i="1"/>
  <c r="W977" i="1" s="1"/>
  <c r="V978" i="1"/>
  <c r="W978" i="1" s="1"/>
  <c r="V979" i="1"/>
  <c r="W979" i="1" s="1"/>
  <c r="V980" i="1"/>
  <c r="W980" i="1" s="1"/>
  <c r="V981" i="1"/>
  <c r="W981" i="1" s="1"/>
  <c r="V982" i="1"/>
  <c r="W982" i="1" s="1"/>
  <c r="V983" i="1"/>
  <c r="W983" i="1" s="1"/>
  <c r="V984" i="1"/>
  <c r="W984" i="1" s="1"/>
  <c r="V985" i="1"/>
  <c r="W985" i="1" s="1"/>
  <c r="V986" i="1"/>
  <c r="W986" i="1" s="1"/>
  <c r="V987" i="1"/>
  <c r="W987" i="1" s="1"/>
  <c r="V988" i="1"/>
  <c r="W988" i="1" s="1"/>
  <c r="V989" i="1"/>
  <c r="W989" i="1" s="1"/>
  <c r="V990" i="1"/>
  <c r="W990" i="1" s="1"/>
  <c r="V991" i="1"/>
  <c r="W991" i="1" s="1"/>
  <c r="V992" i="1"/>
  <c r="W992" i="1" s="1"/>
  <c r="V993" i="1"/>
  <c r="W993" i="1" s="1"/>
  <c r="V994" i="1"/>
  <c r="W994" i="1" s="1"/>
  <c r="V995" i="1"/>
  <c r="W995" i="1" s="1"/>
  <c r="V996" i="1"/>
  <c r="V997" i="1"/>
  <c r="W997" i="1" s="1"/>
  <c r="V998" i="1"/>
  <c r="W998" i="1" s="1"/>
  <c r="V999" i="1"/>
  <c r="W999" i="1" s="1"/>
  <c r="V1000" i="1"/>
  <c r="W1000" i="1" s="1"/>
  <c r="V1001" i="1"/>
  <c r="W1001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V2" i="1"/>
  <c r="W2" i="1" s="1"/>
  <c r="U2" i="1"/>
  <c r="T2" i="1"/>
  <c r="S2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Z3" i="1" l="1"/>
  <c r="Z2" i="1"/>
  <c r="H250" i="8"/>
  <c r="H330" i="8"/>
  <c r="H295" i="8"/>
  <c r="H294" i="8"/>
  <c r="H3" i="8"/>
  <c r="H215" i="8"/>
  <c r="H214" i="8"/>
  <c r="H206" i="8"/>
  <c r="H191" i="8"/>
  <c r="H170" i="8"/>
  <c r="H135" i="8"/>
  <c r="H134" i="8"/>
  <c r="H126" i="8"/>
  <c r="H111" i="8"/>
  <c r="H90" i="8"/>
  <c r="H55" i="8"/>
  <c r="H2" i="8"/>
  <c r="H46" i="8"/>
  <c r="H351" i="8"/>
  <c r="H31" i="8"/>
  <c r="H326" i="8"/>
  <c r="H246" i="8"/>
  <c r="H166" i="8"/>
  <c r="H86" i="8"/>
  <c r="H325" i="8"/>
  <c r="H245" i="8"/>
  <c r="H165" i="8"/>
  <c r="H85" i="8"/>
  <c r="H314" i="8"/>
  <c r="H234" i="8"/>
  <c r="H154" i="8"/>
  <c r="H74" i="8"/>
  <c r="H311" i="8"/>
  <c r="H231" i="8"/>
  <c r="H151" i="8"/>
  <c r="H71" i="8"/>
  <c r="H308" i="8"/>
  <c r="H228" i="8"/>
  <c r="H148" i="8"/>
  <c r="H68" i="8"/>
  <c r="H306" i="8"/>
  <c r="H226" i="8"/>
  <c r="H146" i="8"/>
  <c r="H66" i="8"/>
  <c r="H304" i="8"/>
  <c r="H224" i="8"/>
  <c r="H144" i="8"/>
  <c r="H64" i="8"/>
  <c r="H290" i="8"/>
  <c r="H210" i="8"/>
  <c r="H130" i="8"/>
  <c r="H50" i="8"/>
  <c r="H365" i="8"/>
  <c r="H285" i="8"/>
  <c r="H205" i="8"/>
  <c r="H125" i="8"/>
  <c r="H45" i="8"/>
  <c r="H354" i="8"/>
  <c r="H274" i="8"/>
  <c r="H194" i="8"/>
  <c r="H114" i="8"/>
  <c r="H34" i="8"/>
  <c r="H348" i="8"/>
  <c r="H268" i="8"/>
  <c r="H188" i="8"/>
  <c r="H108" i="8"/>
  <c r="H28" i="8"/>
  <c r="H346" i="8"/>
  <c r="H266" i="8"/>
  <c r="H186" i="8"/>
  <c r="H106" i="8"/>
  <c r="H26" i="8"/>
  <c r="H344" i="8"/>
  <c r="H264" i="8"/>
  <c r="H184" i="8"/>
  <c r="H104" i="8"/>
  <c r="H24" i="8"/>
  <c r="H335" i="8"/>
  <c r="H255" i="8"/>
  <c r="H175" i="8"/>
  <c r="H95" i="8"/>
  <c r="H15" i="8"/>
  <c r="H334" i="8"/>
  <c r="H254" i="8"/>
  <c r="H174" i="8"/>
  <c r="H94" i="8"/>
  <c r="H12" i="8"/>
  <c r="H23" i="8"/>
  <c r="H328" i="8"/>
  <c r="H288" i="8"/>
  <c r="H248" i="8"/>
  <c r="H208" i="8"/>
  <c r="H168" i="8"/>
  <c r="H128" i="8"/>
  <c r="H88" i="8"/>
  <c r="H48" i="8"/>
  <c r="H364" i="8"/>
  <c r="H324" i="8"/>
  <c r="H284" i="8"/>
  <c r="H244" i="8"/>
  <c r="H204" i="8"/>
  <c r="H164" i="8"/>
  <c r="H124" i="8"/>
  <c r="H84" i="8"/>
  <c r="H44" i="8"/>
  <c r="H356" i="8"/>
  <c r="H316" i="8"/>
  <c r="H276" i="8"/>
  <c r="H236" i="8"/>
  <c r="H196" i="8"/>
  <c r="H156" i="8"/>
  <c r="H116" i="8"/>
  <c r="H76" i="8"/>
  <c r="H36" i="8"/>
  <c r="H355" i="8"/>
  <c r="H315" i="8"/>
  <c r="H275" i="8"/>
  <c r="H235" i="8"/>
  <c r="H195" i="8"/>
  <c r="H155" i="8"/>
  <c r="H115" i="8"/>
  <c r="H75" i="8"/>
  <c r="H35" i="8"/>
  <c r="H352" i="8"/>
  <c r="H312" i="8"/>
  <c r="H272" i="8"/>
  <c r="H232" i="8"/>
  <c r="H192" i="8"/>
  <c r="H152" i="8"/>
  <c r="H112" i="8"/>
  <c r="H72" i="8"/>
  <c r="H32" i="8"/>
  <c r="H350" i="8"/>
  <c r="H310" i="8"/>
  <c r="H270" i="8"/>
  <c r="H230" i="8"/>
  <c r="H190" i="8"/>
  <c r="H150" i="8"/>
  <c r="H110" i="8"/>
  <c r="H70" i="8"/>
  <c r="H30" i="8"/>
  <c r="H345" i="8"/>
  <c r="H305" i="8"/>
  <c r="H265" i="8"/>
  <c r="H225" i="8"/>
  <c r="H185" i="8"/>
  <c r="H145" i="8"/>
  <c r="H105" i="8"/>
  <c r="H65" i="8"/>
  <c r="H25" i="8"/>
  <c r="H336" i="8"/>
  <c r="H296" i="8"/>
  <c r="H256" i="8"/>
  <c r="H216" i="8"/>
  <c r="H176" i="8"/>
  <c r="H136" i="8"/>
  <c r="H96" i="8"/>
  <c r="H56" i="8"/>
  <c r="H16" i="8"/>
  <c r="H332" i="8"/>
  <c r="H292" i="8"/>
  <c r="H252" i="8"/>
  <c r="H212" i="8"/>
  <c r="H172" i="8"/>
  <c r="H132" i="8"/>
  <c r="H92" i="8"/>
  <c r="H52" i="8"/>
  <c r="H11" i="8"/>
  <c r="H331" i="8"/>
  <c r="H291" i="8"/>
  <c r="H251" i="8"/>
  <c r="H211" i="8"/>
  <c r="H171" i="8"/>
  <c r="H131" i="8"/>
  <c r="H91" i="8"/>
  <c r="H51" i="8"/>
  <c r="H10" i="8"/>
  <c r="C3" i="8"/>
  <c r="H362" i="8"/>
  <c r="H342" i="8"/>
  <c r="H322" i="8"/>
  <c r="H302" i="8"/>
  <c r="H282" i="8"/>
  <c r="H262" i="8"/>
  <c r="H242" i="8"/>
  <c r="H222" i="8"/>
  <c r="H202" i="8"/>
  <c r="H182" i="8"/>
  <c r="H162" i="8"/>
  <c r="H142" i="8"/>
  <c r="H122" i="8"/>
  <c r="H102" i="8"/>
  <c r="H82" i="8"/>
  <c r="H62" i="8"/>
  <c r="H42" i="8"/>
  <c r="H22" i="8"/>
  <c r="H361" i="8"/>
  <c r="H341" i="8"/>
  <c r="H321" i="8"/>
  <c r="H301" i="8"/>
  <c r="H281" i="8"/>
  <c r="H261" i="8"/>
  <c r="H241" i="8"/>
  <c r="H221" i="8"/>
  <c r="H201" i="8"/>
  <c r="H181" i="8"/>
  <c r="H161" i="8"/>
  <c r="H141" i="8"/>
  <c r="H121" i="8"/>
  <c r="H101" i="8"/>
  <c r="H81" i="8"/>
  <c r="H61" i="8"/>
  <c r="H41" i="8"/>
  <c r="H21" i="8"/>
  <c r="H360" i="8"/>
  <c r="H340" i="8"/>
  <c r="H320" i="8"/>
  <c r="H300" i="8"/>
  <c r="H280" i="8"/>
  <c r="H260" i="8"/>
  <c r="H240" i="8"/>
  <c r="H220" i="8"/>
  <c r="H200" i="8"/>
  <c r="H180" i="8"/>
  <c r="H160" i="8"/>
  <c r="H140" i="8"/>
  <c r="H120" i="8"/>
  <c r="H100" i="8"/>
  <c r="H80" i="8"/>
  <c r="H60" i="8"/>
  <c r="H40" i="8"/>
  <c r="H20" i="8"/>
  <c r="H359" i="8"/>
  <c r="H339" i="8"/>
  <c r="H319" i="8"/>
  <c r="H299" i="8"/>
  <c r="H279" i="8"/>
  <c r="H259" i="8"/>
  <c r="H239" i="8"/>
  <c r="H219" i="8"/>
  <c r="H199" i="8"/>
  <c r="H179" i="8"/>
  <c r="H159" i="8"/>
  <c r="H139" i="8"/>
  <c r="H119" i="8"/>
  <c r="H99" i="8"/>
  <c r="H79" i="8"/>
  <c r="H59" i="8"/>
  <c r="H39" i="8"/>
  <c r="H19" i="8"/>
  <c r="H358" i="8"/>
  <c r="H338" i="8"/>
  <c r="H318" i="8"/>
  <c r="H298" i="8"/>
  <c r="H278" i="8"/>
  <c r="H258" i="8"/>
  <c r="H238" i="8"/>
  <c r="H218" i="8"/>
  <c r="H198" i="8"/>
  <c r="H178" i="8"/>
  <c r="H158" i="8"/>
  <c r="H138" i="8"/>
  <c r="H118" i="8"/>
  <c r="H98" i="8"/>
  <c r="H78" i="8"/>
  <c r="H58" i="8"/>
  <c r="H38" i="8"/>
  <c r="H18" i="8"/>
  <c r="H357" i="8"/>
  <c r="H337" i="8"/>
  <c r="H317" i="8"/>
  <c r="H297" i="8"/>
  <c r="H277" i="8"/>
  <c r="H257" i="8"/>
  <c r="H237" i="8"/>
  <c r="H217" i="8"/>
  <c r="H197" i="8"/>
  <c r="H177" i="8"/>
  <c r="H157" i="8"/>
  <c r="H137" i="8"/>
  <c r="H117" i="8"/>
  <c r="H97" i="8"/>
  <c r="H77" i="8"/>
  <c r="H57" i="8"/>
  <c r="H37" i="8"/>
  <c r="H17" i="8"/>
  <c r="H14" i="8"/>
  <c r="H353" i="8"/>
  <c r="H333" i="8"/>
  <c r="H313" i="8"/>
  <c r="H293" i="8"/>
  <c r="H273" i="8"/>
  <c r="H253" i="8"/>
  <c r="H233" i="8"/>
  <c r="H213" i="8"/>
  <c r="H193" i="8"/>
  <c r="H173" i="8"/>
  <c r="H153" i="8"/>
  <c r="H133" i="8"/>
  <c r="H113" i="8"/>
  <c r="H93" i="8"/>
  <c r="H73" i="8"/>
  <c r="H53" i="8"/>
  <c r="H33" i="8"/>
  <c r="H13" i="8"/>
  <c r="H349" i="8"/>
  <c r="H329" i="8"/>
  <c r="H309" i="8"/>
  <c r="H289" i="8"/>
  <c r="H269" i="8"/>
  <c r="H249" i="8"/>
  <c r="H229" i="8"/>
  <c r="H209" i="8"/>
  <c r="H189" i="8"/>
  <c r="H169" i="8"/>
  <c r="H149" i="8"/>
  <c r="H129" i="8"/>
  <c r="H109" i="8"/>
  <c r="H89" i="8"/>
  <c r="H69" i="8"/>
  <c r="H49" i="8"/>
  <c r="H29" i="8"/>
  <c r="H9" i="8"/>
  <c r="H8" i="8"/>
  <c r="H347" i="8"/>
  <c r="H327" i="8"/>
  <c r="H307" i="8"/>
  <c r="H287" i="8"/>
  <c r="H267" i="8"/>
  <c r="H247" i="8"/>
  <c r="H227" i="8"/>
  <c r="H207" i="8"/>
  <c r="H187" i="8"/>
  <c r="H167" i="8"/>
  <c r="H147" i="8"/>
  <c r="H127" i="8"/>
  <c r="H107" i="8"/>
  <c r="H87" i="8"/>
  <c r="H67" i="8"/>
  <c r="H47" i="8"/>
  <c r="H27" i="8"/>
  <c r="H7" i="8"/>
  <c r="H6" i="8"/>
  <c r="H5" i="8"/>
  <c r="H4" i="8"/>
  <c r="H363" i="8"/>
  <c r="H343" i="8"/>
  <c r="H323" i="8"/>
  <c r="H303" i="8"/>
  <c r="H283" i="8"/>
  <c r="H263" i="8"/>
  <c r="H243" i="8"/>
  <c r="H223" i="8"/>
  <c r="H203" i="8"/>
  <c r="H183" i="8"/>
  <c r="H163" i="8"/>
  <c r="H143" i="8"/>
  <c r="H123" i="8"/>
  <c r="H103" i="8"/>
  <c r="H83" i="8"/>
  <c r="H63" i="8"/>
  <c r="H43" i="8"/>
  <c r="C470" i="8"/>
  <c r="C469" i="8"/>
  <c r="C369" i="8"/>
  <c r="C340" i="8"/>
  <c r="C330" i="8"/>
  <c r="C260" i="8"/>
  <c r="C209" i="8"/>
  <c r="C200" i="8"/>
  <c r="C90" i="8"/>
  <c r="C460" i="8"/>
  <c r="C329" i="8"/>
  <c r="C190" i="8"/>
  <c r="C450" i="8"/>
  <c r="C320" i="8"/>
  <c r="C189" i="8"/>
  <c r="C449" i="8"/>
  <c r="C310" i="8"/>
  <c r="C170" i="8"/>
  <c r="C440" i="8"/>
  <c r="C309" i="8"/>
  <c r="C169" i="8"/>
  <c r="C430" i="8"/>
  <c r="C300" i="8"/>
  <c r="C150" i="8"/>
  <c r="C560" i="8"/>
  <c r="C429" i="8"/>
  <c r="C290" i="8"/>
  <c r="C149" i="8"/>
  <c r="C550" i="8"/>
  <c r="C420" i="8"/>
  <c r="C289" i="8"/>
  <c r="C130" i="8"/>
  <c r="C549" i="8"/>
  <c r="C410" i="8"/>
  <c r="C280" i="8"/>
  <c r="C129" i="8"/>
  <c r="C540" i="8"/>
  <c r="C409" i="8"/>
  <c r="C270" i="8"/>
  <c r="C110" i="8"/>
  <c r="C530" i="8"/>
  <c r="C400" i="8"/>
  <c r="C269" i="8"/>
  <c r="C109" i="8"/>
  <c r="C529" i="8"/>
  <c r="C390" i="8"/>
  <c r="C520" i="8"/>
  <c r="C389" i="8"/>
  <c r="C250" i="8"/>
  <c r="C89" i="8"/>
  <c r="C510" i="8"/>
  <c r="C380" i="8"/>
  <c r="C249" i="8"/>
  <c r="C70" i="8"/>
  <c r="C509" i="8"/>
  <c r="C370" i="8"/>
  <c r="C240" i="8"/>
  <c r="C69" i="8"/>
  <c r="C500" i="8"/>
  <c r="C230" i="8"/>
  <c r="C50" i="8"/>
  <c r="C490" i="8"/>
  <c r="C360" i="8"/>
  <c r="C229" i="8"/>
  <c r="C49" i="8"/>
  <c r="C489" i="8"/>
  <c r="C350" i="8"/>
  <c r="C220" i="8"/>
  <c r="C30" i="8"/>
  <c r="C480" i="8"/>
  <c r="C349" i="8"/>
  <c r="C210" i="8"/>
  <c r="C29" i="8"/>
  <c r="C562" i="8"/>
  <c r="C542" i="8"/>
  <c r="C522" i="8"/>
  <c r="C502" i="8"/>
  <c r="C482" i="8"/>
  <c r="C462" i="8"/>
  <c r="C442" i="8"/>
  <c r="C422" i="8"/>
  <c r="C402" i="8"/>
  <c r="C382" i="8"/>
  <c r="C362" i="8"/>
  <c r="C342" i="8"/>
  <c r="C322" i="8"/>
  <c r="C302" i="8"/>
  <c r="C282" i="8"/>
  <c r="C262" i="8"/>
  <c r="C242" i="8"/>
  <c r="C222" i="8"/>
  <c r="C202" i="8"/>
  <c r="C182" i="8"/>
  <c r="C162" i="8"/>
  <c r="C142" i="8"/>
  <c r="C122" i="8"/>
  <c r="C102" i="8"/>
  <c r="C82" i="8"/>
  <c r="C62" i="8"/>
  <c r="C42" i="8"/>
  <c r="C22" i="8"/>
  <c r="C561" i="8"/>
  <c r="C541" i="8"/>
  <c r="C521" i="8"/>
  <c r="C501" i="8"/>
  <c r="C481" i="8"/>
  <c r="C461" i="8"/>
  <c r="C441" i="8"/>
  <c r="C421" i="8"/>
  <c r="C401" i="8"/>
  <c r="C381" i="8"/>
  <c r="C361" i="8"/>
  <c r="C341" i="8"/>
  <c r="C321" i="8"/>
  <c r="C301" i="8"/>
  <c r="C281" i="8"/>
  <c r="C261" i="8"/>
  <c r="C241" i="8"/>
  <c r="C221" i="8"/>
  <c r="C201" i="8"/>
  <c r="C181" i="8"/>
  <c r="C161" i="8"/>
  <c r="C141" i="8"/>
  <c r="C121" i="8"/>
  <c r="C101" i="8"/>
  <c r="C81" i="8"/>
  <c r="C61" i="8"/>
  <c r="C41" i="8"/>
  <c r="C21" i="8"/>
  <c r="C180" i="8"/>
  <c r="C160" i="8"/>
  <c r="C140" i="8"/>
  <c r="C120" i="8"/>
  <c r="C100" i="8"/>
  <c r="C80" i="8"/>
  <c r="C60" i="8"/>
  <c r="C40" i="8"/>
  <c r="C20" i="8"/>
  <c r="C559" i="8"/>
  <c r="C539" i="8"/>
  <c r="C519" i="8"/>
  <c r="C499" i="8"/>
  <c r="C479" i="8"/>
  <c r="C459" i="8"/>
  <c r="C439" i="8"/>
  <c r="C419" i="8"/>
  <c r="C399" i="8"/>
  <c r="C379" i="8"/>
  <c r="C359" i="8"/>
  <c r="C339" i="8"/>
  <c r="C319" i="8"/>
  <c r="C299" i="8"/>
  <c r="C279" i="8"/>
  <c r="C259" i="8"/>
  <c r="C239" i="8"/>
  <c r="C219" i="8"/>
  <c r="C199" i="8"/>
  <c r="C179" i="8"/>
  <c r="C159" i="8"/>
  <c r="C139" i="8"/>
  <c r="C119" i="8"/>
  <c r="C99" i="8"/>
  <c r="C79" i="8"/>
  <c r="C59" i="8"/>
  <c r="C39" i="8"/>
  <c r="C19" i="8"/>
  <c r="C558" i="8"/>
  <c r="C538" i="8"/>
  <c r="C518" i="8"/>
  <c r="C498" i="8"/>
  <c r="C478" i="8"/>
  <c r="C458" i="8"/>
  <c r="C438" i="8"/>
  <c r="C418" i="8"/>
  <c r="C398" i="8"/>
  <c r="C378" i="8"/>
  <c r="C358" i="8"/>
  <c r="C338" i="8"/>
  <c r="C318" i="8"/>
  <c r="C298" i="8"/>
  <c r="C278" i="8"/>
  <c r="C258" i="8"/>
  <c r="C238" i="8"/>
  <c r="C218" i="8"/>
  <c r="C198" i="8"/>
  <c r="C178" i="8"/>
  <c r="C158" i="8"/>
  <c r="C138" i="8"/>
  <c r="C118" i="8"/>
  <c r="C98" i="8"/>
  <c r="C78" i="8"/>
  <c r="C58" i="8"/>
  <c r="C38" i="8"/>
  <c r="C18" i="8"/>
  <c r="C557" i="8"/>
  <c r="C537" i="8"/>
  <c r="C517" i="8"/>
  <c r="C497" i="8"/>
  <c r="C477" i="8"/>
  <c r="C457" i="8"/>
  <c r="C437" i="8"/>
  <c r="C417" i="8"/>
  <c r="C397" i="8"/>
  <c r="C377" i="8"/>
  <c r="C357" i="8"/>
  <c r="C337" i="8"/>
  <c r="C317" i="8"/>
  <c r="C297" i="8"/>
  <c r="C277" i="8"/>
  <c r="C257" i="8"/>
  <c r="C237" i="8"/>
  <c r="C217" i="8"/>
  <c r="C197" i="8"/>
  <c r="C177" i="8"/>
  <c r="C157" i="8"/>
  <c r="C137" i="8"/>
  <c r="C117" i="8"/>
  <c r="C97" i="8"/>
  <c r="C77" i="8"/>
  <c r="C57" i="8"/>
  <c r="C37" i="8"/>
  <c r="C17" i="8"/>
  <c r="C556" i="8"/>
  <c r="C536" i="8"/>
  <c r="C516" i="8"/>
  <c r="C496" i="8"/>
  <c r="C476" i="8"/>
  <c r="C456" i="8"/>
  <c r="C436" i="8"/>
  <c r="C416" i="8"/>
  <c r="C396" i="8"/>
  <c r="C376" i="8"/>
  <c r="C356" i="8"/>
  <c r="C336" i="8"/>
  <c r="C316" i="8"/>
  <c r="C296" i="8"/>
  <c r="C276" i="8"/>
  <c r="C256" i="8"/>
  <c r="C236" i="8"/>
  <c r="C216" i="8"/>
  <c r="C196" i="8"/>
  <c r="C176" i="8"/>
  <c r="C156" i="8"/>
  <c r="C136" i="8"/>
  <c r="C116" i="8"/>
  <c r="C96" i="8"/>
  <c r="C76" i="8"/>
  <c r="C56" i="8"/>
  <c r="C36" i="8"/>
  <c r="C16" i="8"/>
  <c r="C555" i="8"/>
  <c r="C535" i="8"/>
  <c r="C515" i="8"/>
  <c r="C495" i="8"/>
  <c r="C475" i="8"/>
  <c r="C455" i="8"/>
  <c r="C435" i="8"/>
  <c r="C415" i="8"/>
  <c r="C395" i="8"/>
  <c r="C375" i="8"/>
  <c r="C355" i="8"/>
  <c r="C335" i="8"/>
  <c r="C315" i="8"/>
  <c r="C295" i="8"/>
  <c r="C275" i="8"/>
  <c r="C255" i="8"/>
  <c r="C235" i="8"/>
  <c r="C215" i="8"/>
  <c r="C195" i="8"/>
  <c r="C175" i="8"/>
  <c r="C155" i="8"/>
  <c r="C135" i="8"/>
  <c r="C115" i="8"/>
  <c r="C95" i="8"/>
  <c r="C75" i="8"/>
  <c r="C55" i="8"/>
  <c r="C35" i="8"/>
  <c r="C15" i="8"/>
  <c r="C554" i="8"/>
  <c r="C534" i="8"/>
  <c r="C514" i="8"/>
  <c r="C494" i="8"/>
  <c r="C474" i="8"/>
  <c r="C454" i="8"/>
  <c r="C434" i="8"/>
  <c r="C414" i="8"/>
  <c r="C394" i="8"/>
  <c r="C374" i="8"/>
  <c r="C354" i="8"/>
  <c r="C334" i="8"/>
  <c r="C314" i="8"/>
  <c r="C294" i="8"/>
  <c r="C274" i="8"/>
  <c r="C254" i="8"/>
  <c r="C234" i="8"/>
  <c r="C214" i="8"/>
  <c r="C194" i="8"/>
  <c r="C174" i="8"/>
  <c r="C154" i="8"/>
  <c r="C134" i="8"/>
  <c r="C114" i="8"/>
  <c r="C94" i="8"/>
  <c r="C74" i="8"/>
  <c r="C54" i="8"/>
  <c r="C34" i="8"/>
  <c r="C14" i="8"/>
  <c r="C553" i="8"/>
  <c r="C533" i="8"/>
  <c r="C513" i="8"/>
  <c r="C493" i="8"/>
  <c r="C473" i="8"/>
  <c r="C453" i="8"/>
  <c r="C433" i="8"/>
  <c r="C413" i="8"/>
  <c r="C393" i="8"/>
  <c r="C373" i="8"/>
  <c r="C353" i="8"/>
  <c r="C333" i="8"/>
  <c r="C313" i="8"/>
  <c r="C293" i="8"/>
  <c r="C273" i="8"/>
  <c r="C253" i="8"/>
  <c r="C233" i="8"/>
  <c r="C213" i="8"/>
  <c r="C193" i="8"/>
  <c r="C173" i="8"/>
  <c r="C153" i="8"/>
  <c r="C133" i="8"/>
  <c r="C113" i="8"/>
  <c r="C93" i="8"/>
  <c r="C73" i="8"/>
  <c r="C53" i="8"/>
  <c r="C33" i="8"/>
  <c r="C13" i="8"/>
  <c r="C552" i="8"/>
  <c r="C532" i="8"/>
  <c r="C512" i="8"/>
  <c r="C492" i="8"/>
  <c r="C472" i="8"/>
  <c r="C452" i="8"/>
  <c r="C432" i="8"/>
  <c r="C412" i="8"/>
  <c r="C392" i="8"/>
  <c r="C372" i="8"/>
  <c r="C352" i="8"/>
  <c r="C332" i="8"/>
  <c r="C312" i="8"/>
  <c r="C292" i="8"/>
  <c r="C272" i="8"/>
  <c r="C252" i="8"/>
  <c r="C232" i="8"/>
  <c r="C212" i="8"/>
  <c r="C192" i="8"/>
  <c r="C172" i="8"/>
  <c r="C152" i="8"/>
  <c r="C132" i="8"/>
  <c r="C112" i="8"/>
  <c r="C92" i="8"/>
  <c r="C72" i="8"/>
  <c r="C52" i="8"/>
  <c r="C32" i="8"/>
  <c r="C12" i="8"/>
  <c r="C551" i="8"/>
  <c r="C531" i="8"/>
  <c r="C511" i="8"/>
  <c r="C491" i="8"/>
  <c r="C471" i="8"/>
  <c r="C451" i="8"/>
  <c r="C431" i="8"/>
  <c r="C411" i="8"/>
  <c r="C391" i="8"/>
  <c r="C371" i="8"/>
  <c r="C351" i="8"/>
  <c r="C331" i="8"/>
  <c r="C311" i="8"/>
  <c r="C291" i="8"/>
  <c r="C271" i="8"/>
  <c r="C251" i="8"/>
  <c r="C231" i="8"/>
  <c r="C211" i="8"/>
  <c r="C191" i="8"/>
  <c r="C171" i="8"/>
  <c r="C151" i="8"/>
  <c r="C131" i="8"/>
  <c r="C111" i="8"/>
  <c r="C91" i="8"/>
  <c r="C71" i="8"/>
  <c r="C51" i="8"/>
  <c r="C31" i="8"/>
  <c r="C11" i="8"/>
  <c r="C10" i="8"/>
  <c r="C9" i="8"/>
  <c r="C548" i="8"/>
  <c r="C528" i="8"/>
  <c r="C508" i="8"/>
  <c r="C488" i="8"/>
  <c r="C468" i="8"/>
  <c r="C448" i="8"/>
  <c r="C428" i="8"/>
  <c r="C408" i="8"/>
  <c r="C388" i="8"/>
  <c r="C368" i="8"/>
  <c r="C348" i="8"/>
  <c r="C328" i="8"/>
  <c r="C308" i="8"/>
  <c r="C288" i="8"/>
  <c r="C268" i="8"/>
  <c r="C248" i="8"/>
  <c r="C228" i="8"/>
  <c r="C208" i="8"/>
  <c r="C188" i="8"/>
  <c r="C168" i="8"/>
  <c r="C148" i="8"/>
  <c r="C128" i="8"/>
  <c r="C108" i="8"/>
  <c r="C88" i="8"/>
  <c r="C68" i="8"/>
  <c r="C48" i="8"/>
  <c r="C28" i="8"/>
  <c r="C8" i="8"/>
  <c r="C2" i="8"/>
  <c r="C547" i="8"/>
  <c r="C527" i="8"/>
  <c r="C507" i="8"/>
  <c r="C487" i="8"/>
  <c r="C467" i="8"/>
  <c r="C447" i="8"/>
  <c r="C427" i="8"/>
  <c r="C407" i="8"/>
  <c r="C387" i="8"/>
  <c r="C367" i="8"/>
  <c r="C347" i="8"/>
  <c r="C327" i="8"/>
  <c r="C307" i="8"/>
  <c r="C287" i="8"/>
  <c r="C267" i="8"/>
  <c r="C247" i="8"/>
  <c r="C227" i="8"/>
  <c r="C207" i="8"/>
  <c r="C187" i="8"/>
  <c r="C167" i="8"/>
  <c r="C147" i="8"/>
  <c r="C127" i="8"/>
  <c r="C107" i="8"/>
  <c r="C87" i="8"/>
  <c r="C67" i="8"/>
  <c r="C47" i="8"/>
  <c r="C27" i="8"/>
  <c r="C7" i="8"/>
  <c r="C566" i="8"/>
  <c r="C546" i="8"/>
  <c r="C526" i="8"/>
  <c r="C506" i="8"/>
  <c r="C486" i="8"/>
  <c r="C466" i="8"/>
  <c r="C446" i="8"/>
  <c r="C426" i="8"/>
  <c r="C406" i="8"/>
  <c r="C386" i="8"/>
  <c r="C366" i="8"/>
  <c r="C346" i="8"/>
  <c r="C326" i="8"/>
  <c r="C306" i="8"/>
  <c r="C286" i="8"/>
  <c r="C266" i="8"/>
  <c r="C246" i="8"/>
  <c r="C226" i="8"/>
  <c r="C206" i="8"/>
  <c r="C186" i="8"/>
  <c r="C166" i="8"/>
  <c r="C146" i="8"/>
  <c r="C126" i="8"/>
  <c r="C106" i="8"/>
  <c r="C86" i="8"/>
  <c r="C66" i="8"/>
  <c r="C46" i="8"/>
  <c r="C26" i="8"/>
  <c r="C6" i="8"/>
  <c r="C565" i="8"/>
  <c r="C545" i="8"/>
  <c r="C525" i="8"/>
  <c r="C505" i="8"/>
  <c r="C485" i="8"/>
  <c r="C465" i="8"/>
  <c r="C445" i="8"/>
  <c r="C425" i="8"/>
  <c r="C405" i="8"/>
  <c r="C385" i="8"/>
  <c r="C365" i="8"/>
  <c r="C345" i="8"/>
  <c r="C325" i="8"/>
  <c r="C305" i="8"/>
  <c r="C285" i="8"/>
  <c r="C265" i="8"/>
  <c r="C245" i="8"/>
  <c r="C225" i="8"/>
  <c r="C205" i="8"/>
  <c r="C185" i="8"/>
  <c r="C165" i="8"/>
  <c r="C145" i="8"/>
  <c r="C125" i="8"/>
  <c r="C105" i="8"/>
  <c r="C85" i="8"/>
  <c r="C65" i="8"/>
  <c r="C45" i="8"/>
  <c r="C25" i="8"/>
  <c r="C5" i="8"/>
  <c r="C564" i="8"/>
  <c r="C544" i="8"/>
  <c r="C524" i="8"/>
  <c r="C504" i="8"/>
  <c r="C484" i="8"/>
  <c r="C464" i="8"/>
  <c r="C444" i="8"/>
  <c r="C424" i="8"/>
  <c r="C404" i="8"/>
  <c r="C384" i="8"/>
  <c r="C364" i="8"/>
  <c r="C344" i="8"/>
  <c r="C324" i="8"/>
  <c r="C304" i="8"/>
  <c r="C284" i="8"/>
  <c r="C264" i="8"/>
  <c r="C244" i="8"/>
  <c r="C224" i="8"/>
  <c r="C204" i="8"/>
  <c r="C184" i="8"/>
  <c r="C164" i="8"/>
  <c r="C144" i="8"/>
  <c r="C124" i="8"/>
  <c r="C104" i="8"/>
  <c r="C84" i="8"/>
  <c r="C64" i="8"/>
  <c r="C44" i="8"/>
  <c r="C24" i="8"/>
  <c r="C4" i="8"/>
  <c r="C563" i="8"/>
  <c r="C543" i="8"/>
  <c r="C523" i="8"/>
  <c r="C503" i="8"/>
  <c r="C483" i="8"/>
  <c r="C463" i="8"/>
  <c r="C443" i="8"/>
  <c r="C423" i="8"/>
  <c r="C403" i="8"/>
  <c r="C383" i="8"/>
  <c r="C363" i="8"/>
  <c r="C343" i="8"/>
  <c r="C323" i="8"/>
  <c r="C303" i="8"/>
  <c r="C283" i="8"/>
  <c r="C263" i="8"/>
  <c r="C243" i="8"/>
  <c r="C223" i="8"/>
  <c r="C203" i="8"/>
  <c r="C183" i="8"/>
  <c r="C163" i="8"/>
  <c r="C143" i="8"/>
  <c r="C123" i="8"/>
  <c r="C103" i="8"/>
  <c r="C83" i="8"/>
  <c r="C63" i="8"/>
  <c r="C43" i="8"/>
  <c r="C23" i="8"/>
  <c r="F11" i="7"/>
  <c r="I11" i="7" s="1"/>
  <c r="F12" i="7"/>
  <c r="I12" i="7" s="1"/>
  <c r="H9" i="7"/>
  <c r="F10" i="7"/>
  <c r="H10" i="7" s="1"/>
  <c r="I9" i="7"/>
  <c r="F8" i="7"/>
  <c r="H8" i="7" s="1"/>
  <c r="F7" i="7"/>
  <c r="G7" i="7" s="1"/>
  <c r="F6" i="7"/>
  <c r="G6" i="7" s="1"/>
  <c r="F5" i="7"/>
  <c r="H5" i="7" s="1"/>
  <c r="G9" i="7"/>
  <c r="F4" i="7"/>
  <c r="I4" i="7" s="1"/>
  <c r="F15" i="7"/>
  <c r="I15" i="7" s="1"/>
  <c r="F14" i="7"/>
  <c r="I14" i="7" s="1"/>
  <c r="F13" i="7"/>
  <c r="I13" i="7" s="1"/>
  <c r="G12" i="7" l="1"/>
  <c r="G14" i="7"/>
  <c r="H12" i="7"/>
  <c r="G11" i="7"/>
  <c r="H11" i="7"/>
  <c r="I10" i="7"/>
  <c r="G10" i="7"/>
  <c r="H4" i="7"/>
  <c r="G5" i="7"/>
  <c r="G4" i="7"/>
  <c r="I8" i="7"/>
  <c r="G15" i="7"/>
  <c r="H15" i="7"/>
  <c r="I7" i="7"/>
  <c r="G13" i="7"/>
  <c r="I6" i="7"/>
  <c r="I5" i="7"/>
  <c r="H14" i="7"/>
  <c r="G8" i="7"/>
  <c r="H7" i="7"/>
  <c r="H13" i="7"/>
  <c r="H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94A917-1CD9-4B5C-A42B-2ED5BD83B00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1C12D2-E6E9-4EF1-9B82-8FFB768E83FD}" name="WorksheetConnection_Crowdfunding!$A$1:$R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R1001"/>
        </x15:connection>
      </ext>
    </extLst>
  </connection>
  <connection id="3" xr16:uid="{2F64E992-2153-48F4-B4D7-A883C44AEFBC}" name="WorksheetConnection_Solved Crowdfunding!$A$1:$V$1001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olvedCrowdfundingA1V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country].[All]}"/>
    <s v="{[Range].[Parent Category].[All]}"/>
    <s v="{[Range 1].[Parent Category].[All]}"/>
    <s v="{[Range 1].[Date Created Conversion2 (Year)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<sst xmlns="http://schemas.openxmlformats.org/spreadsheetml/2006/main" count="13102" uniqueCount="2125">
  <si>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</si>
  <si>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</si>
  <si>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</si>
  <si>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</si>
  <si>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</si>
  <si>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</si>
  <si>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</si>
  <si>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</si>
  <si>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</si>
  <si>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</si>
  <si>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</si>
  <si>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</si>
  <si>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</si>
  <si>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</si>
  <si>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</si>
  <si>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</si>
  <si>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</si>
  <si>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</si>
  <si>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</si>
  <si>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</si>
  <si>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</si>
  <si>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</si>
  <si>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</si>
  <si>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</si>
  <si>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</si>
  <si>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</si>
  <si>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</si>
  <si>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</si>
  <si>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</si>
  <si>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</si>
  <si>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</si>
  <si>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</si>
  <si>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</si>
  <si>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</si>
  <si>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</si>
  <si>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</si>
  <si>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</si>
  <si>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</si>
  <si>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</si>
  <si>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</si>
  <si>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</si>
  <si>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</si>
  <si>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</si>
  <si>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</si>
  <si>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</si>
  <si>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</si>
  <si>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</si>
  <si>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</si>
  <si>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</si>
  <si>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</si>
  <si>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</si>
  <si>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</si>
  <si>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</si>
  <si>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</si>
  <si>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</si>
  <si>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</si>
  <si>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</si>
  <si>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</si>
  <si>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</si>
  <si>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</si>
  <si>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</si>
  <si>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</si>
  <si>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</si>
  <si>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</si>
  <si>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</si>
  <si>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</si>
  <si>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</si>
  <si>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</si>
  <si>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</si>
  <si>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</si>
  <si>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</si>
  <si>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</si>
  <si>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</si>
  <si>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</si>
  <si>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</si>
  <si>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</si>
  <si>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</si>
  <si>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</si>
  <si>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</si>
  <si>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</si>
  <si>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</si>
  <si>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</si>
  <si>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</si>
  <si>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</si>
  <si>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</si>
  <si>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</si>
  <si>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</si>
  <si>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</si>
  <si>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</si>
  <si>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</si>
  <si>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</si>
  <si>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</si>
  <si>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</si>
  <si>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</si>
  <si>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</si>
  <si>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</si>
  <si>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</si>
  <si>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</si>
  <si>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</si>
  <si>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</si>
  <si>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</si>
  <si>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</si>
  <si>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</si>
  <si>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</si>
  <si>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</si>
  <si>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</si>
  <si>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</si>
  <si>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</si>
  <si>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</si>
  <si>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</si>
  <si>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</si>
  <si>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</si>
  <si>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</si>
  <si>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</si>
  <si>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</si>
  <si>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</si>
  <si>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</si>
  <si>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</si>
  <si>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</si>
  <si>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</si>
  <si>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</si>
  <si>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</si>
  <si>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</si>
  <si>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</si>
  <si>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</si>
  <si>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</si>
  <si>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</si>
  <si>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</si>
  <si>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</si>
  <si>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</si>
  <si>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</si>
  <si>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</si>
  <si>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</si>
  <si>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</si>
  <si>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</si>
  <si>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</si>
  <si>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</si>
  <si>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</si>
  <si>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</si>
  <si>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</si>
  <si>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</si>
  <si>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</si>
  <si>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</si>
  <si>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</si>
  <si>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</si>
  <si>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</si>
  <si>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</si>
  <si>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</si>
  <si>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</si>
  <si>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</si>
  <si>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</si>
  <si>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</si>
  <si>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</si>
  <si>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</si>
  <si>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</si>
  <si>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</si>
  <si>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</si>
  <si>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</si>
  <si>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</si>
  <si>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</si>
  <si>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</si>
  <si>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</si>
  <si>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</si>
  <si>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</si>
  <si>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</si>
  <si>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</si>
  <si>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</si>
  <si>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</si>
  <si>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</si>
  <si>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</si>
  <si>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</si>
  <si>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</si>
  <si>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</si>
  <si>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</si>
  <si>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</si>
  <si>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</si>
  <si>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</si>
  <si>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</si>
  <si>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</si>
  <si>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</si>
  <si>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</si>
  <si>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</si>
  <si>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</si>
  <si>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</si>
  <si>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</si>
  <si>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</si>
  <si>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</si>
  <si>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</si>
  <si>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</si>
  <si>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</si>
  <si>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</si>
  <si>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</si>
  <si>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</si>
  <si>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</si>
  <si>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</si>
  <si>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</si>
  <si>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</si>
  <si>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</si>
  <si>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</si>
  <si>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</si>
  <si>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</si>
  <si>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</si>
  <si>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</si>
  <si>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</si>
  <si>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</si>
  <si>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</si>
  <si>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</si>
  <si>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</si>
  <si>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</si>
  <si>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</si>
  <si>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</si>
  <si>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</si>
  <si>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</si>
  <si>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</si>
  <si>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</si>
  <si>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</si>
  <si>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</si>
  <si>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</si>
  <si>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</si>
  <si>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</si>
  <si>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</si>
  <si>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</si>
  <si>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</si>
  <si>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</si>
  <si>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</si>
  <si>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</si>
  <si>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</si>
  <si>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</si>
  <si>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</si>
  <si>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</si>
  <si>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</si>
  <si>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</si>
  <si>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</si>
  <si>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</si>
  <si>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</si>
  <si>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</si>
  <si>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</si>
  <si>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</si>
  <si>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</si>
  <si>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</si>
  <si>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</si>
  <si>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</si>
  <si>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</si>
  <si>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</si>
  <si>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</si>
  <si>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</si>
  <si>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</si>
  <si>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</si>
  <si>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</si>
  <si>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</si>
  <si>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</si>
  <si>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</si>
  <si>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</si>
  <si>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</si>
  <si>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</si>
  <si>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</si>
  <si>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</si>
  <si>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</si>
  <si>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</si>
  <si>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</si>
  <si>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</si>
  <si>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</si>
  <si>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</si>
  <si>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</si>
  <si>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</si>
  <si>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</si>
  <si>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</si>
  <si>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</si>
  <si>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</si>
  <si>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</si>
  <si>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</si>
  <si>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</si>
  <si>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</si>
  <si>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</si>
  <si>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</si>
  <si>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</si>
  <si>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</si>
  <si>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</si>
  <si>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</si>
  <si>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</si>
  <si>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</si>
  <si>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</si>
  <si>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</si>
  <si>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</si>
  <si>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</si>
  <si>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</si>
  <si>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</si>
  <si>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</si>
  <si>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</si>
  <si>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</si>
  <si>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</si>
  <si>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</si>
  <si>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</si>
  <si>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</si>
  <si>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</si>
  <si>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</si>
  <si>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</si>
  <si>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</si>
  <si>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</si>
  <si>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</si>
  <si>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</si>
  <si>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</si>
  <si>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</si>
  <si>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</si>
  <si>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</si>
  <si>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</si>
  <si>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</si>
  <si>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</si>
  <si>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</si>
  <si>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</si>
  <si>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</si>
  <si>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</si>
  <si>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</si>
  <si>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</si>
  <si>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</si>
  <si>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</si>
  <si>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</si>
  <si>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</si>
  <si>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</si>
  <si>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</si>
  <si>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</si>
  <si>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</si>
  <si>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</si>
  <si>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</si>
  <si>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</si>
  <si>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</si>
  <si>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</si>
  <si>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</si>
  <si>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</si>
  <si>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</si>
  <si>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</si>
  <si>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</si>
  <si>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</si>
  <si>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</si>
  <si>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</si>
  <si>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</si>
  <si>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</si>
  <si>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</si>
  <si>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</si>
  <si>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</si>
  <si>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</si>
  <si>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</si>
  <si>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</si>
  <si>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</si>
  <si>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</si>
  <si>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</si>
  <si>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</si>
  <si>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</si>
  <si>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</si>
  <si>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</si>
  <si>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</si>
  <si>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</si>
  <si>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</si>
  <si>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</si>
  <si>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</si>
  <si>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</si>
  <si>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</si>
  <si>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</si>
  <si>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</si>
  <si>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</si>
  <si>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</si>
  <si>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</si>
  <si>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</si>
  <si>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</si>
  <si>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</si>
  <si>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</si>
  <si>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</si>
  <si>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</si>
  <si>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</si>
  <si>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</si>
  <si>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</si>
  <si>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</si>
  <si>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</si>
  <si>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</si>
  <si>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</si>
  <si>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</si>
  <si>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</si>
  <si>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</si>
  <si>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</si>
  <si>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</si>
  <si>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</si>
  <si>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</si>
  <si>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</si>
  <si>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</si>
  <si>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</si>
  <si>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</si>
  <si>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</si>
  <si>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</si>
  <si>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</si>
  <si>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</si>
  <si>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</si>
  <si>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</si>
  <si>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</si>
  <si>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</si>
  <si>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</si>
  <si>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</si>
  <si>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</si>
  <si>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</si>
  <si>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</si>
  <si>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</si>
  <si>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</si>
  <si>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</si>
  <si>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</si>
  <si>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</si>
  <si>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</si>
  <si>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</si>
  <si>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</si>
  <si>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</si>
  <si>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</si>
  <si>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</si>
  <si>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</si>
  <si>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</si>
  <si>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</si>
  <si>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</si>
  <si>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</si>
  <si>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</si>
  <si>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</si>
  <si>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</si>
  <si>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</si>
  <si>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</si>
  <si>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</si>
  <si>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</si>
  <si>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</si>
  <si>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</si>
  <si>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</si>
  <si>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</si>
  <si>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</si>
  <si>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</si>
  <si>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</si>
  <si>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</si>
  <si>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</si>
  <si>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</si>
  <si>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</si>
  <si>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</si>
  <si>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</si>
  <si>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</si>
  <si>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</si>
  <si>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</si>
  <si>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</si>
  <si>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</si>
  <si>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</si>
  <si>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</si>
  <si>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</si>
  <si>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</si>
  <si>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</si>
  <si>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</si>
  <si>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</si>
  <si>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</si>
  <si>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</si>
  <si>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</si>
  <si>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</si>
  <si>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</si>
  <si>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</si>
  <si>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</si>
  <si>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</si>
  <si>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</si>
  <si>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</si>
  <si>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</si>
  <si>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</si>
  <si>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</si>
  <si>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</si>
  <si>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</si>
  <si>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</si>
  <si>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</si>
  <si>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</si>
  <si>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</si>
  <si>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</si>
  <si>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</si>
  <si>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</si>
  <si>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</si>
  <si>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</si>
  <si>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</si>
  <si>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</si>
  <si>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</si>
  <si>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</si>
  <si>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</si>
  <si>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</si>
  <si>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</si>
  <si>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</si>
  <si>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</si>
  <si>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</si>
  <si>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</si>
  <si>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</si>
  <si>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</si>
  <si>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</si>
  <si>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</si>
  <si>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</si>
  <si>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</si>
  <si>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</si>
  <si>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</si>
  <si>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</si>
  <si>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</si>
  <si>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</si>
  <si>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</si>
  <si>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</si>
  <si>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</si>
  <si>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</si>
  <si>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</si>
  <si>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</si>
  <si>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</si>
  <si>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</si>
  <si>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</si>
  <si>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</si>
  <si>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</si>
  <si>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</si>
  <si>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</si>
  <si>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</si>
  <si>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</si>
  <si>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</si>
  <si>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</si>
  <si>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</si>
  <si>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</si>
  <si>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</si>
  <si>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</si>
  <si>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</si>
  <si>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</si>
  <si>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</si>
  <si>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</si>
  <si>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</si>
  <si>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</si>
  <si>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</si>
  <si>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</si>
  <si>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</si>
  <si>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</si>
  <si>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</si>
  <si>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</si>
  <si>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</si>
  <si>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</si>
  <si>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</si>
  <si>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</si>
  <si>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</si>
  <si>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</si>
  <si>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</si>
  <si>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</si>
  <si>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</si>
  <si>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</si>
  <si>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</si>
  <si>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</si>
  <si>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</si>
  <si>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</si>
  <si>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</si>
  <si>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</si>
  <si>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</si>
  <si>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</si>
  <si>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</si>
  <si>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</si>
  <si>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</si>
  <si>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</si>
  <si>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</si>
  <si>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</si>
  <si>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</si>
  <si>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</si>
  <si>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</si>
  <si>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</si>
  <si>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</si>
  <si>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</si>
  <si>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</si>
  <si>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</si>
  <si>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</si>
  <si>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</si>
  <si>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</si>
  <si>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</si>
  <si>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</si>
  <si>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</si>
  <si>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</si>
  <si>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</si>
  <si>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</si>
  <si>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</si>
  <si>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</si>
  <si>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</si>
  <si>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</si>
  <si>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</si>
  <si>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</si>
  <si>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</si>
  <si>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</si>
  <si>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</si>
  <si>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</si>
  <si>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</si>
  <si>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</si>
  <si>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</si>
  <si>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</si>
  <si>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</si>
  <si>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</si>
  <si>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</si>
  <si>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</si>
  <si>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</si>
  <si>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</si>
  <si>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</si>
  <si>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</si>
  <si>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</si>
  <si>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</si>
  <si>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</si>
  <si>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</si>
  <si>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</si>
  <si>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</si>
  <si>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</si>
  <si>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</si>
  <si>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</si>
  <si>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</si>
  <si>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</si>
  <si>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</si>
  <si>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</si>
  <si>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</si>
  <si>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</si>
  <si>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</si>
  <si>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</si>
  <si>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</si>
  <si>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</si>
  <si>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</si>
  <si>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</si>
  <si>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</si>
  <si>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</si>
  <si>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</si>
  <si>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</si>
  <si>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</si>
  <si>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</si>
  <si>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</si>
  <si>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</si>
  <si>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</si>
  <si>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</si>
  <si>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</si>
  <si>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</si>
  <si>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</si>
  <si>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</si>
  <si>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</si>
  <si>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</si>
  <si>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</si>
  <si>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</si>
  <si>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</si>
  <si>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</si>
  <si>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</si>
  <si>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</si>
  <si>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</si>
  <si>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</si>
  <si>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</si>
  <si>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</si>
  <si>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</si>
  <si>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</si>
  <si>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</si>
  <si>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</si>
  <si>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</si>
  <si>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</si>
  <si>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</si>
  <si>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</si>
  <si>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</si>
  <si>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</si>
  <si>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</si>
  <si>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</si>
  <si>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</si>
  <si>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</si>
  <si>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</si>
  <si>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</si>
  <si>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</si>
  <si>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</si>
  <si>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</si>
  <si>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</si>
  <si>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</si>
  <si>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</si>
  <si>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</si>
  <si>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</si>
  <si>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</si>
  <si>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</si>
  <si>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</si>
  <si>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</si>
  <si>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</si>
  <si>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</si>
  <si>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</si>
  <si>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</si>
  <si>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</si>
  <si>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</si>
  <si>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</si>
  <si>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</si>
  <si>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</si>
  <si>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</si>
  <si>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</si>
  <si>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</si>
  <si>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</si>
  <si>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</si>
  <si>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</si>
  <si>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</si>
  <si>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</si>
  <si>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</si>
  <si>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</si>
  <si>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</si>
  <si>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</si>
  <si>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</si>
  <si>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</si>
  <si>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</si>
  <si>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</si>
  <si>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</si>
  <si>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</si>
  <si>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</si>
  <si>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</si>
  <si>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</si>
  <si>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</si>
  <si>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</si>
  <si>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</si>
  <si>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</si>
  <si>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</si>
  <si>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</si>
  <si>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</si>
  <si>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</si>
  <si>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</si>
  <si>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</si>
  <si>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</si>
  <si>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</si>
  <si>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</si>
  <si>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</si>
  <si>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</si>
  <si>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</si>
  <si>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</si>
  <si>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</si>
  <si>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</si>
  <si>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</si>
  <si>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</si>
  <si>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</si>
  <si>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</si>
  <si>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</si>
  <si>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</si>
  <si>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</si>
  <si>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</si>
  <si>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</si>
  <si>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</si>
  <si>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</si>
  <si>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</si>
  <si>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</si>
  <si>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</si>
  <si>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</si>
  <si>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</si>
  <si>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</si>
  <si>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</si>
  <si>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</si>
  <si>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</si>
  <si>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</si>
  <si>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</si>
  <si>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</si>
  <si>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</si>
  <si>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</si>
  <si>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</si>
  <si>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</si>
  <si>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</si>
  <si>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</si>
  <si>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</si>
  <si>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</si>
  <si>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</si>
  <si>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</si>
  <si>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</si>
  <si>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</si>
  <si>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</si>
  <si>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</si>
  <si>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</si>
  <si>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</si>
  <si>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</si>
  <si>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</si>
  <si>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</si>
  <si>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</si>
  <si>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</si>
  <si>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</si>
  <si>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</si>
  <si>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</si>
  <si>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</si>
  <si>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</si>
  <si>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</si>
  <si>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</si>
  <si>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</si>
  <si>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</si>
  <si>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</si>
  <si>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</si>
  <si>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</si>
  <si>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</si>
  <si>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</si>
  <si>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</si>
  <si>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</si>
  <si>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</si>
  <si>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</si>
  <si>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</si>
  <si>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</si>
  <si>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</si>
  <si>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</si>
  <si>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</si>
  <si>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</si>
  <si>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</si>
  <si>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</si>
  <si>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</si>
  <si>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</si>
  <si>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</si>
  <si>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</si>
  <si>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</si>
  <si>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</si>
  <si>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</si>
  <si>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</si>
  <si>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</si>
  <si>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</si>
  <si>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</si>
  <si>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</si>
  <si>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</si>
  <si>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</si>
  <si>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</si>
  <si>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</si>
  <si>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</si>
  <si>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</si>
  <si>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</si>
  <si>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</si>
  <si>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</si>
  <si>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</si>
  <si>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</si>
  <si>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</si>
  <si>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</si>
  <si>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</si>
  <si>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</si>
  <si>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</si>
  <si>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</si>
  <si>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</si>
  <si>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</si>
  <si>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</si>
  <si>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</si>
  <si>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</si>
  <si>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</si>
  <si>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</si>
  <si>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</si>
  <si>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</si>
  <si>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</si>
  <si>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</si>
  <si>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</si>
  <si>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</si>
  <si>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</si>
  <si>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</si>
  <si>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</si>
  <si>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</si>
  <si>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</si>
  <si>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</si>
  <si>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</si>
  <si>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</si>
  <si>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</si>
  <si>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</si>
  <si>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</si>
  <si>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</si>
  <si>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</si>
  <si>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</si>
  <si>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</si>
  <si>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</si>
  <si>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</si>
  <si>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</si>
  <si>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</si>
  <si>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</si>
  <si>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</si>
  <si>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</si>
  <si>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</si>
  <si>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</si>
  <si>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</si>
  <si>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</si>
  <si>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</si>
  <si>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</si>
  <si>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</si>
  <si>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</si>
  <si>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</si>
  <si>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</si>
  <si>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</si>
  <si>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</si>
  <si>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</si>
  <si>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</si>
  <si>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</si>
  <si>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</si>
  <si>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</si>
  <si>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</si>
  <si>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</si>
  <si>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</si>
  <si>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</si>
  <si>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</si>
  <si>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</si>
  <si>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</si>
  <si>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</si>
  <si>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</si>
  <si>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</si>
  <si>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</si>
  <si>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</si>
  <si>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</si>
  <si>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</si>
  <si>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</si>
  <si>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</si>
  <si>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</si>
  <si>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</si>
  <si>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</si>
  <si>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</si>
  <si>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</si>
  <si>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</si>
  <si>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</si>
  <si>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</si>
  <si>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</si>
  <si>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</si>
  <si>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</si>
  <si>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</si>
  <si>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</si>
  <si>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</si>
  <si>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</si>
  <si>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</si>
  <si>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</si>
  <si>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</si>
  <si>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</si>
  <si>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</si>
  <si>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</si>
  <si>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</si>
  <si>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</si>
  <si>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</si>
  <si>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</si>
  <si>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</si>
  <si>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</si>
  <si>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</si>
  <si>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</si>
  <si>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</si>
  <si>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</si>
  <si>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</si>
  <si>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</si>
  <si>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</si>
  <si>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</si>
  <si>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</si>
  <si>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</si>
  <si>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</si>
  <si>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</si>
  <si>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</si>
  <si>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</si>
  <si>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</si>
  <si>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</si>
  <si>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</si>
  <si>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</si>
  <si>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</si>
  <si>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</si>
  <si>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</si>
  <si>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</si>
  <si>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</si>
  <si>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</si>
  <si>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</si>
  <si>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</si>
  <si>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</si>
  <si>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</si>
  <si>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</si>
  <si>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</si>
  <si>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</si>
  <si>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</si>
  <si>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</si>
  <si>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</si>
  <si>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</si>
  <si>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</si>
  <si>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</si>
  <si>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</si>
  <si>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</si>
  <si>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</si>
  <si>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</si>
  <si>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</si>
  <si>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</si>
  <si>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</si>
  <si>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</si>
  <si>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</si>
  <si>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</si>
  <si>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</si>
  <si>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</si>
  <si>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</si>
  <si>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</si>
  <si>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</si>
  <si>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</si>
  <si>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</si>
  <si>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</si>
  <si>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</si>
  <si>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</si>
  <si>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</si>
  <si>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</si>
  <si>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</si>
  <si>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</si>
  <si>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</si>
  <si>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</si>
  <si>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</si>
  <si>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</si>
  <si>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</si>
  <si>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</si>
  <si>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</si>
  <si>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</si>
  <si>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</si>
  <si>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</si>
  <si>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</si>
  <si>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</si>
  <si>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</si>
  <si>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</si>
  <si>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</si>
  <si>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</si>
  <si>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</si>
  <si>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</si>
  <si>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</si>
  <si>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</si>
  <si>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</si>
  <si>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</si>
  <si>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</si>
  <si>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</si>
  <si>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</si>
  <si>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</si>
  <si>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</si>
  <si>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</si>
  <si>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</si>
  <si>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</si>
  <si>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</si>
  <si>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</si>
  <si>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</si>
  <si>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</si>
  <si>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</si>
  <si>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</si>
  <si>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</si>
  <si>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</si>
  <si>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</si>
  <si>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</si>
  <si>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</si>
  <si>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</si>
  <si>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</si>
  <si>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</si>
  <si>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</si>
  <si>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</si>
  <si>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</si>
  <si>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</si>
  <si>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</si>
  <si>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</si>
  <si>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</si>
  <si>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</si>
  <si>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</si>
  <si>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</si>
  <si>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</si>
  <si>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</si>
  <si>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</si>
  <si>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</si>
  <si>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</si>
  <si>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</si>
  <si>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</si>
  <si>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</si>
  <si>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</si>
  <si>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</si>
  <si>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</si>
  <si>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</si>
  <si>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</si>
  <si>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</si>
  <si>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</si>
  <si>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</si>
  <si>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</si>
  <si>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</si>
  <si>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</si>
  <si>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</si>
  <si>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</si>
  <si>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</si>
  <si>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</si>
  <si>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</si>
  <si>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</si>
  <si>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</si>
  <si>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</si>
  <si>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</si>
  <si>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</si>
  <si>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</si>
  <si>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</si>
  <si>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</si>
  <si>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</si>
  <si>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</si>
  <si>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</si>
  <si>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</si>
  <si>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</si>
  <si>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</si>
  <si>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</si>
  <si>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</si>
  <si>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</si>
  <si>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</si>
  <si>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</si>
  <si>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</si>
  <si>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</si>
  <si>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</si>
  <si>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</si>
  <si>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</si>
  <si>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</si>
  <si>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</si>
  <si>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</si>
  <si>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</si>
  <si>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</si>
  <si>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</si>
  <si>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</si>
  <si>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</si>
  <si>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</si>
  <si>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</si>
  <si>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</si>
  <si>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</si>
  <si>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</si>
  <si>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</si>
  <si>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</si>
  <si>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</si>
  <si>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</si>
  <si>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</si>
  <si>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</si>
  <si>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</si>
  <si>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</si>
  <si>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</si>
  <si>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</si>
  <si>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</si>
  <si>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</si>
  <si>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</si>
  <si>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</si>
  <si>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</si>
  <si>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</si>
  <si>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</si>
  <si>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</si>
  <si>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</si>
  <si>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</si>
  <si>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</si>
  <si>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</si>
  <si>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</si>
  <si>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</si>
  <si>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</si>
  <si>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</si>
  <si>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</si>
  <si>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</si>
  <si>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</si>
  <si>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</si>
  <si>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</si>
  <si>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</si>
  <si>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</si>
  <si>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</si>
  <si>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</si>
  <si>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</si>
  <si>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</si>
  <si>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</si>
  <si>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</si>
  <si>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</si>
  <si>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</si>
  <si>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</si>
  <si>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</si>
  <si>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</si>
  <si>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</si>
  <si>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</si>
  <si>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</si>
  <si>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</si>
  <si>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</si>
  <si>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</si>
  <si>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</si>
  <si>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</si>
  <si>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</si>
  <si>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</si>
  <si>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</si>
  <si>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</si>
  <si>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</si>
  <si>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</si>
  <si>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</si>
  <si>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</si>
  <si>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</si>
  <si>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</si>
  <si>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</si>
  <si>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</si>
  <si>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</si>
  <si>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</si>
  <si>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</si>
  <si>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</si>
  <si>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</si>
  <si>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</si>
  <si>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</si>
  <si>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</si>
  <si>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</si>
  <si>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</si>
  <si>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</si>
  <si>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</si>
  <si>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</si>
  <si>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</si>
  <si>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</si>
  <si>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</si>
  <si>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</si>
  <si>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</si>
  <si>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</si>
  <si>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</si>
  <si>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</si>
  <si>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</si>
  <si>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</si>
  <si>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</si>
  <si>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</si>
  <si>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</si>
  <si>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</si>
  <si>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</si>
  <si>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</si>
  <si>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</si>
  <si>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</si>
  <si>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</si>
  <si>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</si>
  <si>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</si>
  <si>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</si>
  <si>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</si>
  <si>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</si>
  <si>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</si>
  <si>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</si>
  <si>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</si>
  <si>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</si>
  <si>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</si>
  <si>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</si>
  <si>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</si>
  <si>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</si>
  <si>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</si>
  <si>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</si>
  <si>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</si>
  <si>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</si>
  <si>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</si>
  <si>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</si>
  <si>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</si>
  <si>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</si>
  <si>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</si>
  <si>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</si>
  <si>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</si>
  <si>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</si>
  <si>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</si>
  <si>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</si>
  <si>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</si>
  <si>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</si>
  <si>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</si>
  <si>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</si>
  <si>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</si>
  <si>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</si>
  <si>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</si>
  <si>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</si>
  <si>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</si>
  <si>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</si>
  <si>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</si>
  <si>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</si>
  <si>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</si>
  <si>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</si>
  <si>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</si>
  <si>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</si>
  <si>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</si>
  <si>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</si>
  <si>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</si>
  <si>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</si>
  <si>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</si>
  <si>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</si>
  <si>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</si>
  <si>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</si>
  <si>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</si>
  <si>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</si>
  <si>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</si>
  <si>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</si>
  <si>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</si>
  <si>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</si>
  <si>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</si>
  <si>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</si>
  <si>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</si>
  <si>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</si>
  <si>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</si>
  <si>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</si>
  <si>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</si>
  <si>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</si>
  <si>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</si>
  <si>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</si>
  <si>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</si>
  <si>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</si>
  <si>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</si>
  <si>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</si>
  <si>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</si>
  <si>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</si>
  <si>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</si>
  <si>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</si>
  <si>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</si>
  <si>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</si>
  <si>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</si>
  <si>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</si>
  <si>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</si>
  <si>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</si>
  <si>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</si>
  <si>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</si>
  <si>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</si>
  <si>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</si>
  <si>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</si>
  <si>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</si>
  <si>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</si>
  <si>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</si>
  <si>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</si>
  <si>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</si>
  <si>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</si>
  <si>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</si>
  <si>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</si>
  <si>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</si>
  <si>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</si>
  <si>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</si>
  <si>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</si>
  <si>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</si>
  <si>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</si>
  <si>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</si>
  <si>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</si>
  <si>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</si>
  <si>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</si>
  <si>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</si>
  <si>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</si>
  <si>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</si>
  <si>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</si>
  <si>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</si>
  <si>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</si>
  <si>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</si>
  <si>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</si>
  <si>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</si>
  <si>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</si>
  <si>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</si>
  <si>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</si>
  <si>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</si>
  <si>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</si>
  <si>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</si>
  <si>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</si>
  <si>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</si>
  <si>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</si>
  <si>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</si>
  <si>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</si>
  <si>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</si>
  <si>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</si>
  <si>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</si>
  <si>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</si>
  <si>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</si>
  <si>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</si>
  <si>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</si>
  <si>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</si>
  <si>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</si>
  <si>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</si>
  <si>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</si>
  <si>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</si>
  <si>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</si>
  <si>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</si>
  <si>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</si>
  <si>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</si>
  <si>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</si>
  <si>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</si>
  <si>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</si>
  <si>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</si>
  <si>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</si>
  <si>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</si>
  <si>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</si>
  <si>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</si>
  <si>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</si>
  <si>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</si>
  <si>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</si>
  <si>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</si>
  <si>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</si>
  <si>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</si>
  <si>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</si>
  <si>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</si>
  <si>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</si>
  <si>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</si>
  <si>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</si>
  <si>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</si>
  <si>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</si>
  <si>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</si>
  <si>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</si>
  <si>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</si>
  <si>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</si>
  <si>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</si>
  <si>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</si>
  <si>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</si>
  <si>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</si>
  <si>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</si>
  <si>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</si>
  <si>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</si>
  <si>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</si>
  <si>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</si>
  <si>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</si>
  <si>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</si>
  <si>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</si>
  <si>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</si>
  <si>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</si>
  <si>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</si>
  <si>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</si>
  <si>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</si>
  <si>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</si>
  <si>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</si>
  <si>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</si>
  <si>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</si>
  <si>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</si>
  <si>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</si>
  <si>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</si>
  <si>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</si>
  <si>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</si>
  <si>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</si>
  <si>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</si>
  <si>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</si>
  <si>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</si>
  <si>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</si>
  <si>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</si>
  <si>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</si>
  <si>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</si>
  <si>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</si>
  <si>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</si>
  <si>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</si>
  <si>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</si>
  <si>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</si>
  <si>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</si>
  <si>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</si>
  <si>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</si>
  <si>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</si>
  <si>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</si>
  <si>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</si>
  <si>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</si>
  <si>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</si>
  <si>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</si>
  <si>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</si>
  <si>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</si>
  <si>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</si>
  <si>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</si>
  <si>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</si>
  <si>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</si>
  <si>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</si>
  <si>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</si>
  <si>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</si>
  <si>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</si>
  <si>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</si>
  <si>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</si>
  <si>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</si>
  <si>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</si>
  <si>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</si>
  <si>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</si>
  <si>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</si>
  <si>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</si>
  <si>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</si>
  <si>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</si>
  <si>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</si>
  <si>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</si>
  <si>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</si>
  <si>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</si>
  <si>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</si>
  <si>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</si>
  <si>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</si>
  <si>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</si>
  <si>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</si>
  <si>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</si>
  <si>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</si>
  <si>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</si>
  <si>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</si>
  <si>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</si>
  <si>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</si>
  <si>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</si>
  <si>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</si>
  <si>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</si>
  <si>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</si>
  <si>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</si>
  <si>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</si>
  <si>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</si>
  <si>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</si>
  <si>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</si>
  <si>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</si>
  <si>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</si>
  <si>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</si>
  <si>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</si>
  <si>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</si>
  <si>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</si>
  <si>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</si>
  <si>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</si>
  <si>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</si>
  <si>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</si>
  <si>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</si>
  <si>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</si>
  <si>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</si>
  <si>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</si>
  <si>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</si>
  <si>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</si>
  <si>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</si>
  <si>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</si>
  <si>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</si>
  <si>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</si>
  <si>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</si>
  <si>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</si>
  <si>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</si>
  <si>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</si>
  <si>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</si>
  <si>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</si>
  <si>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</si>
  <si>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</si>
  <si>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</si>
  <si>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</si>
  <si>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</si>
  <si>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</si>
  <si>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</si>
  <si>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</si>
  <si>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</si>
  <si>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</si>
  <si>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</si>
  <si>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</si>
  <si>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</si>
  <si>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</si>
  <si>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</si>
  <si>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</si>
  <si>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</si>
  <si>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</si>
  <si>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</si>
  <si>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</si>
  <si>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</si>
  <si>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</si>
  <si>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</si>
  <si>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</si>
  <si>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</si>
  <si>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</si>
  <si>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</si>
  <si>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</si>
  <si>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</si>
  <si>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</si>
  <si>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</si>
  <si>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</si>
  <si>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</si>
  <si>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</si>
  <si>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</si>
  <si>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</si>
  <si>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</si>
  <si>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</si>
  <si>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</si>
  <si>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</si>
  <si>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</si>
  <si>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</si>
  <si>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</si>
  <si>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</si>
  <si>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</si>
  <si>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</si>
  <si>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</si>
  <si>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</si>
  <si>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</si>
  <si>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</si>
  <si>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</si>
  <si>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</si>
  <si>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</si>
  <si>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</si>
  <si>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</si>
  <si>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</si>
  <si>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</si>
  <si>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</si>
  <si>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</si>
  <si>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</si>
  <si>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</si>
  <si>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</si>
  <si>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</si>
  <si>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</si>
  <si>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</si>
  <si>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</si>
  <si>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</si>
  <si>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</si>
  <si>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</si>
  <si>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</si>
  <si>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</si>
  <si>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</si>
  <si>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</si>
  <si>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</si>
  <si>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</si>
  <si>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</si>
  <si>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</si>
  <si>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</si>
  <si>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</si>
  <si>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</si>
  <si>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</si>
  <si>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</si>
  <si>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</si>
  <si>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</si>
  <si>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</si>
  <si>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</si>
  <si>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</si>
  <si>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</si>
  <si>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</si>
  <si>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</si>
  <si>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</si>
  <si>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</si>
  <si>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</si>
  <si>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</si>
  <si>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</si>
  <si>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</si>
  <si>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</si>
  <si>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</si>
  <si>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</si>
  <si>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</si>
  <si>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</si>
  <si>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</si>
  <si>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</si>
  <si>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</si>
  <si>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</si>
  <si>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</si>
  <si>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</si>
  <si>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</si>
  <si>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</si>
  <si>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</si>
  <si>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</si>
  <si>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</si>
  <si>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</si>
  <si>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</si>
  <si>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</si>
  <si>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</si>
  <si>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</si>
  <si>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</si>
  <si>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</si>
  <si>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</si>
  <si>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</si>
  <si>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</si>
  <si>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</si>
  <si>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</si>
  <si>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</si>
  <si>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</si>
  <si>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</si>
  <si>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</si>
  <si>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</si>
  <si>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</si>
  <si>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</si>
  <si>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</si>
  <si>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</si>
  <si>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</si>
  <si>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</si>
  <si>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</si>
  <si>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</si>
  <si>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</si>
  <si>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</si>
  <si>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</si>
  <si>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</si>
  <si>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</si>
  <si>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</si>
  <si>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</si>
  <si>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</si>
  <si>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</si>
  <si>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</si>
  <si>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</si>
  <si>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</si>
  <si>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</si>
  <si>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</si>
  <si>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</si>
  <si>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</si>
  <si>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</si>
  <si>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</si>
  <si>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</si>
  <si>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</si>
  <si>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</si>
  <si>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</si>
  <si>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</si>
  <si>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</si>
  <si>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</si>
  <si>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</si>
  <si>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</si>
  <si>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</si>
  <si>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</si>
  <si>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</si>
  <si>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</si>
  <si>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</si>
  <si>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</si>
  <si>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</si>
  <si>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</si>
  <si>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</si>
  <si>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</si>
  <si>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</si>
  <si>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</si>
  <si>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</si>
  <si>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</si>
  <si>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</si>
  <si>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</si>
  <si>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</si>
  <si>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</si>
  <si>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</si>
  <si>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</si>
  <si>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</si>
  <si>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</si>
  <si>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</si>
  <si>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</si>
  <si>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</si>
  <si>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</si>
  <si>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</si>
  <si>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</si>
  <si>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</si>
  <si>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</si>
  <si>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</si>
  <si>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</si>
  <si>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</si>
  <si>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</si>
  <si>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</si>
  <si>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</si>
  <si>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</si>
  <si>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</si>
  <si>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</si>
  <si>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</si>
  <si>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</si>
  <si>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</si>
  <si>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</si>
  <si>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</si>
  <si>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</si>
  <si>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</si>
  <si>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</si>
  <si>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</si>
  <si>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</si>
  <si>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</si>
  <si>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</si>
  <si>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</si>
  <si>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</si>
  <si>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</si>
  <si>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</si>
  <si>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</si>
  <si>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</si>
  <si>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</si>
  <si>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</si>
  <si>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</si>
  <si>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</si>
  <si>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</si>
  <si>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</si>
  <si>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</si>
  <si>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</si>
  <si>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</si>
  <si>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</si>
  <si>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</si>
  <si>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</si>
  <si>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</si>
  <si>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</si>
  <si>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</si>
  <si>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</si>
  <si>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</si>
  <si>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</si>
  <si>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</si>
  <si>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</si>
  <si>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</si>
  <si>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</si>
  <si>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</si>
  <si>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</si>
  <si>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</si>
  <si>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</si>
  <si>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</si>
  <si>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</si>
  <si>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</si>
  <si>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</si>
  <si>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</si>
  <si>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</si>
  <si>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</si>
  <si>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</si>
  <si>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</si>
  <si>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</si>
  <si>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</si>
  <si>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</si>
  <si>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</si>
  <si>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</si>
  <si>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</si>
  <si>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</si>
  <si>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</si>
  <si>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</si>
  <si>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</si>
  <si>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</si>
  <si>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</si>
  <si>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</si>
  <si>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</si>
  <si>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</si>
  <si>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</si>
  <si>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</si>
  <si>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</si>
  <si>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</si>
  <si>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</si>
  <si>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</si>
  <si>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</si>
  <si>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</si>
  <si>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</si>
  <si>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</si>
  <si>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</si>
  <si>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</si>
  <si>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</si>
  <si>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</si>
  <si>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</si>
  <si>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</si>
  <si>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</si>
  <si>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</si>
  <si>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</si>
  <si>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</si>
  <si>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</si>
  <si>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</si>
  <si>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</si>
  <si>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</si>
  <si>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</si>
  <si>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</si>
  <si>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</si>
  <si>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</si>
  <si>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</si>
  <si>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</si>
  <si>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</si>
  <si>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</si>
  <si>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</si>
  <si>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</si>
  <si>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</si>
  <si>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</si>
  <si>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</si>
  <si>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</si>
  <si>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</si>
  <si>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</si>
  <si>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</si>
  <si>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</si>
  <si>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</si>
  <si>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</si>
  <si>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</si>
  <si>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</si>
  <si>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</si>
  <si>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</si>
  <si>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</si>
  <si>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</si>
  <si>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</si>
  <si>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</si>
  <si>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</si>
  <si>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</si>
  <si>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</si>
  <si>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</si>
  <si>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</si>
  <si>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</si>
  <si>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</si>
  <si>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</si>
  <si>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</si>
  <si>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</si>
  <si>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</si>
  <si>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</si>
  <si>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</si>
  <si>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</si>
  <si>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</si>
  <si>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</si>
  <si>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</si>
  <si>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</si>
  <si>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</si>
  <si>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</si>
  <si>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</si>
  <si>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</si>
  <si>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</si>
  <si>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</si>
  <si>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</si>
  <si>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</si>
  <si>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</si>
  <si>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</si>
  <si>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</si>
  <si>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</si>
  <si>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</si>
  <si>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</si>
  <si>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</si>
  <si>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</si>
  <si>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</si>
  <si>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</si>
  <si>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</si>
  <si>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</si>
  <si>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</si>
  <si>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</si>
  <si>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</si>
  <si>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</si>
  <si>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</si>
  <si>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</si>
  <si>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</si>
  <si>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</si>
  <si>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</si>
  <si>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</si>
  <si>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</si>
  <si>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</si>
  <si>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</si>
  <si>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</si>
  <si>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</si>
  <si>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</si>
  <si>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</si>
  <si>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</si>
  <si>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</si>
  <si>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</si>
  <si>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</si>
  <si>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</si>
  <si>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</si>
  <si>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</si>
  <si>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</si>
  <si>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</si>
  <si>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</si>
  <si>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</si>
  <si>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</si>
  <si>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</si>
  <si>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</si>
  <si>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</si>
  <si>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</si>
  <si>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</si>
  <si>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</si>
  <si>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</si>
  <si>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</si>
  <si>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</si>
  <si>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</si>
  <si>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</si>
  <si>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</si>
  <si>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</si>
  <si>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</si>
  <si>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</si>
  <si>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</si>
  <si>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</si>
  <si>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</si>
  <si>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</si>
  <si>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</si>
  <si>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</si>
  <si>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</si>
  <si>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</si>
  <si>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</si>
  <si>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</si>
  <si>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</si>
  <si>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</si>
  <si>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</si>
  <si>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</si>
  <si>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</si>
  <si>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</si>
  <si>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</si>
  <si>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</si>
  <si>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</si>
  <si>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</si>
  <si>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</si>
  <si>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</si>
  <si>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</si>
  <si>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</si>
  <si>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</si>
  <si>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</si>
  <si>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</si>
  <si>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</si>
  <si>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</si>
  <si>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</si>
  <si>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</si>
  <si>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</si>
  <si>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</si>
  <si>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</si>
  <si>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</si>
  <si>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</si>
  <si>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</si>
  <si>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</si>
  <si>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</si>
  <si>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</si>
  <si>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</si>
  <si>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</si>
  <si>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</si>
  <si>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</si>
  <si>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</si>
  <si>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</si>
  <si>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</si>
  <si>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</si>
  <si>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</si>
  <si>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</si>
  <si>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</si>
  <si>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</si>
  <si>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</si>
  <si>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</si>
  <si>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</si>
  <si>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</si>
  <si>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</si>
  <si>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</si>
  <si>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</si>
  <si>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</si>
  <si>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</si>
  <si>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</si>
  <si>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</si>
  <si>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</si>
  <si>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</si>
  <si>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</si>
  <si>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</si>
  <si>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</si>
  <si>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</si>
  <si>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</si>
  <si>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</si>
  <si>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</si>
  <si>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</si>
  <si>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</si>
  <si>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</si>
  <si>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</si>
  <si>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</si>
  <si>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</si>
  <si>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</si>
  <si>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</si>
  <si>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</si>
  <si>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</si>
  <si>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</si>
  <si>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</si>
  <si>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</si>
  <si>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</si>
  <si>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</si>
  <si>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</si>
  <si>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</si>
  <si>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</si>
  <si>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</si>
  <si>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</si>
  <si>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</si>
  <si>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</si>
  <si>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</si>
  <si>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</si>
  <si>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</si>
  <si>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</si>
  <si>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</si>
  <si>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</si>
  <si>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</si>
  <si>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</si>
  <si>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</si>
  <si>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</si>
  <si>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</si>
  <si>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</si>
  <si>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</si>
  <si>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</si>
  <si>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</si>
  <si>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</si>
  <si>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</si>
  <si>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</si>
  <si>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</si>
  <si>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</si>
  <si>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</si>
  <si>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</si>
  <si>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</si>
  <si>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</si>
  <si>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</si>
  <si>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</si>
  <si>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</si>
  <si>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</si>
  <si>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</si>
  <si>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</si>
  <si>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</si>
  <si>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</si>
  <si>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</si>
  <si>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</si>
  <si>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</si>
  <si>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</si>
  <si>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</si>
  <si>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</si>
  <si>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</si>
  <si>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</si>
  <si>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</si>
  <si>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</si>
  <si>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</si>
  <si>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</si>
  <si>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</si>
  <si>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</si>
  <si>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</si>
  <si>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</si>
  <si>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</si>
  <si>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</si>
  <si>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</si>
  <si>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</si>
  <si>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</si>
  <si>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</si>
  <si>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</si>
  <si>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</si>
  <si>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</si>
  <si>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</si>
  <si>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</si>
  <si>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</si>
  <si>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</si>
  <si>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</si>
  <si>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</si>
  <si>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</si>
  <si>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</si>
  <si>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</si>
  <si>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</si>
  <si>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</si>
  <si>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</si>
  <si>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</si>
  <si>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 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</si>
  <si>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</si>
  <si>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</si>
  <si>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</si>
  <si>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</si>
  <si>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</si>
  <si>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</si>
  <si>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</si>
  <si>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</si>
  <si>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</si>
  <si>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</si>
  <si>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</si>
  <si>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</si>
  <si>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</si>
  <si>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All</t>
  </si>
  <si>
    <t>Count of outcome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</si>
  <si>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</si>
  <si>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</si>
  <si>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</si>
  <si>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</si>
  <si>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</si>
  <si>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</si>
  <si>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</si>
  <si>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</si>
  <si>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</si>
  <si>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</si>
  <si>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</si>
  <si>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</si>
  <si>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</si>
  <si>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</si>
  <si>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</si>
  <si>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</si>
  <si>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</si>
  <si>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</si>
  <si>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</si>
  <si>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</si>
  <si>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</si>
  <si>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</si>
  <si>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</si>
  <si>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</si>
  <si>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</si>
  <si>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Campaigns Vs Category</t>
  </si>
  <si>
    <t>Campaigns Vs Sub-Category</t>
  </si>
  <si>
    <t>Date Created Conversion2</t>
  </si>
  <si>
    <t>Date Ended Conversion2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</si>
  <si>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</si>
  <si>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</si>
  <si>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</si>
  <si>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</si>
  <si>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</si>
  <si>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</si>
  <si>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</si>
  <si>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</si>
  <si>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</si>
  <si>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</si>
  <si>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</si>
  <si>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</si>
  <si>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</si>
  <si>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 Conversion Vs Category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</si>
  <si>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</si>
  <si>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</si>
  <si>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</si>
  <si>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</si>
  <si>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</si>
  <si>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</si>
  <si>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</si>
  <si>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</si>
  <si>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</si>
  <si>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</si>
  <si>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</si>
  <si>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</si>
  <si>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</si>
  <si>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</si>
  <si>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</si>
  <si>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</si>
  <si>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</si>
  <si>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</si>
  <si>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</si>
  <si>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</si>
  <si>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SUCCESSFUL CAMPAIGNS</t>
  </si>
  <si>
    <t>MEAN</t>
  </si>
  <si>
    <t>MEDIAN</t>
  </si>
  <si>
    <t>MINIMUM</t>
  </si>
  <si>
    <t>MAXIMUM</t>
  </si>
  <si>
    <t>VARIANCE</t>
  </si>
  <si>
    <t>STD DEV</t>
  </si>
  <si>
    <t>UNSUCCESSFUL CAMPAIGNS</t>
  </si>
  <si>
    <t>Time between creation and end</t>
  </si>
  <si>
    <t>Nr dis Sucessful campaign</t>
  </si>
  <si>
    <t>Nr dis Unsucessful campaign</t>
  </si>
  <si>
    <t>Date Created Conversion excel format</t>
  </si>
  <si>
    <t>Date Ended Conversion Excel format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</si>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</sst>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rgb="FF002060"/>
      <name val="Arial Rounded MT Bold"/>
      <family val="2"/>
    </font>
    <font>
      <sz val="24"/>
      <color rgb="FF002060"/>
      <name val="Arial Rounded MT Bold"/>
      <family val="2"/>
    </font>
    <font>
      <b/>
      <sz val="12"/>
      <color rgb="FF7030A0"/>
      <name val="Calibri"/>
      <family val="2"/>
      <scheme val="minor"/>
    </font>
    <font>
      <sz val="11"/>
      <color rgb="FF4D5156"/>
      <name val="Arial"/>
      <family val="2"/>
    </font>
    <font>
      <sz val="12"/>
      <color rgb="FF20212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20" fillId="8" borderId="8" xfId="15" applyNumberFormat="1" applyFont="1" applyAlignment="1">
      <alignment horizontal="center"/>
    </xf>
    <xf numFmtId="0" fontId="20" fillId="8" borderId="8" xfId="15" applyFont="1" applyAlignment="1">
      <alignment horizontal="center"/>
    </xf>
    <xf numFmtId="2" fontId="20" fillId="8" borderId="8" xfId="15" applyNumberFormat="1" applyFont="1" applyAlignment="1">
      <alignment horizontal="center"/>
    </xf>
    <xf numFmtId="14" fontId="0" fillId="0" borderId="0" xfId="0" applyNumberFormat="1"/>
    <xf numFmtId="0" fontId="21" fillId="0" borderId="0" xfId="0" applyFont="1"/>
    <xf numFmtId="14" fontId="20" fillId="8" borderId="8" xfId="15" applyNumberFormat="1" applyFont="1" applyAlignment="1">
      <alignment horizontal="center"/>
    </xf>
    <xf numFmtId="0" fontId="15" fillId="8" borderId="8" xfId="16" applyFill="1" applyBorder="1" applyAlignment="1">
      <alignment horizontal="center"/>
    </xf>
    <xf numFmtId="0" fontId="0" fillId="0" borderId="18" xfId="0" applyBorder="1"/>
    <xf numFmtId="1" fontId="0" fillId="0" borderId="0" xfId="0" applyNumberFormat="1"/>
    <xf numFmtId="1" fontId="11" fillId="6" borderId="4" xfId="11" applyNumberFormat="1" applyAlignment="1">
      <alignment horizontal="center"/>
    </xf>
    <xf numFmtId="0" fontId="22" fillId="0" borderId="0" xfId="0" applyFont="1"/>
    <xf numFmtId="0" fontId="1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33" borderId="18" xfId="0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CrowdfundingBook.xlsx]01 Campaigns Vs Category!PivotTable1</c:name>
    <c:fmtId val="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'01 Campaigns Vs Category'!$C$9:$C$10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'01 Campaigns Vs Category'!$B$11:$B$20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'01 Campaigns Vs Category'!$C$11:$C$20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F-4EAD-8AD8-D02B1D99DF4C}"/>
            </c:ext>
          </c:extLst>
        </c:ser>
        <c:ser>
          <c:idx val="1"/>
          <c:order val="1"/>
          <c:tx>
            <c:strRef>
              <c:f>'01 Campaigns Vs Category'!$D$9:$D$10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'01 Campaigns Vs Category'!$B$11:$B$20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'01 Campaigns Vs Category'!$D$11:$D$20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F-4EAD-8AD8-D02B1D99DF4C}"/>
            </c:ext>
          </c:extLst>
        </c:ser>
        <c:ser>
          <c:idx val="2"/>
          <c:order val="2"/>
          <c:tx>
            <c:strRef>
              <c:f>'01 Campaigns Vs Category'!$E$9:$E$10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'01 Campaigns Vs Category'!$B$11:$B$20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'01 Campaigns Vs Category'!$E$11:$E$20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F-4EAD-8AD8-D02B1D99DF4C}"/>
            </c:ext>
          </c:extLst>
        </c:ser>
        <c:ser>
          <c:idx val="3"/>
          <c:order val="3"/>
          <c:tx>
            <c:strRef>
              <c:f>'01 Campaigns Vs Category'!$F$9:$F$10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'01 Campaigns Vs Category'!$B$11:$B$20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'01 Campaigns Vs Category'!$F$11:$F$20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F-4EAD-8AD8-D02B1D99D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986464"/>
        <c:axId val="943986048"/>
      </c:barChart>
      <c:catAx>
        <c:axId val="9439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86048"/>
        <c:crosses val="autoZero"/>
        <c:auto val="1"/>
        <c:lblAlgn val="ctr"/>
        <c:lblOffset val="100"/>
        <c:noMultiLvlLbl val="0"/>
      </c:catAx>
      <c:valAx>
        <c:axId val="943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CrowdfundingBook.xlsx]02 Campaigns Vs Sub-category!PivotTable2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'02 Campaigns Vs Sub-category'!$C$8:$C$9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'02 Campaigns Vs Sub-category'!$B$10:$B$34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'02 Campaigns Vs Sub-category'!$C$10:$C$34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6-4286-89CE-3E6AFF254311}"/>
            </c:ext>
          </c:extLst>
        </c:ser>
        <c:ser>
          <c:idx val="1"/>
          <c:order val="1"/>
          <c:tx>
            <c:strRef>
              <c:f>'02 Campaigns Vs Sub-category'!$D$8:$D$9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'02 Campaigns Vs Sub-category'!$B$10:$B$34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'02 Campaigns Vs Sub-category'!$D$10:$D$34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6-4286-89CE-3E6AFF254311}"/>
            </c:ext>
          </c:extLst>
        </c:ser>
        <c:ser>
          <c:idx val="2"/>
          <c:order val="2"/>
          <c:tx>
            <c:strRef>
              <c:f>'02 Campaigns Vs Sub-category'!$E$8:$E$9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'02 Campaigns Vs Sub-category'!$B$10:$B$34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'02 Campaigns Vs Sub-category'!$E$10:$E$34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6-4286-89CE-3E6AFF254311}"/>
            </c:ext>
          </c:extLst>
        </c:ser>
        <c:ser>
          <c:idx val="3"/>
          <c:order val="3"/>
          <c:tx>
            <c:strRef>
              <c:f>'02 Campaigns Vs Sub-category'!$F$8:$F$9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'02 Campaigns Vs Sub-category'!$B$10:$B$34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'02 Campaigns Vs Sub-category'!$F$10:$F$34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6-4286-89CE-3E6AFF2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250688"/>
        <c:axId val="265249440"/>
      </c:barChart>
      <c:catAx>
        <c:axId val="2652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9440"/>
        <c:crosses val="autoZero"/>
        <c:auto val="1"/>
        <c:lblAlgn val="ctr"/>
        <c:lblOffset val="100"/>
        <c:noMultiLvlLbl val="0"/>
      </c:catAx>
      <c:valAx>
        <c:axId val="2652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CrowdfundingBook.xlsx]03 Date Conversion Vs Cate!PivotTable4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'03 Date Conversion Vs Cate'!$C$11:$C$12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'03 Date Conversion Vs Cate'!$B$13:$B$25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'03 Date Conversion Vs Cate'!$C$13:$C$25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2-44EE-9EC1-633D8C3976D1}"/>
            </c:ext>
          </c:extLst>
        </c:ser>
        <c:ser>
          <c:idx val="1"/>
          <c:order val="1"/>
          <c:tx>
            <c:strRef>
              <c:f>'03 Date Conversion Vs Cate'!$D$11:$D$12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'03 Date Conversion Vs Cate'!$B$13:$B$25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'03 Date Conversion Vs Cate'!$D$13:$D$25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2-44EE-9EC1-633D8C3976D1}"/>
            </c:ext>
          </c:extLst>
        </c:ser>
        <c:ser>
          <c:idx val="2"/>
          <c:order val="2"/>
          <c:tx>
            <c:strRef>
              <c:f>'03 Date Conversion Vs Cate'!$E$11:$E$12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'03 Date Conversion Vs Cate'!$B$13:$B$25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'03 Date Conversion Vs Cate'!$E$13:$E$25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2-44EE-9EC1-633D8C39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661632"/>
        <c:axId val="1762663712"/>
      </c:lineChart>
      <c:catAx>
        <c:axId val="17626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63712"/>
        <c:crosses val="autoZero"/>
        <c:auto val="1"/>
        <c:lblAlgn val="ctr"/>
        <c:lblOffset val="100"/>
        <c:noMultiLvlLbl val="0"/>
      </c:catAx>
      <c:valAx>
        <c:axId val="1762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layout>
        <c:manualLayout>
          <c:xMode val="edge"/>
          <c:yMode val="edge"/>
          <c:x val="0.39493600033784804"/>
          <c:y val="4.4475161740815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Bonus'!$G$3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'01 Bonus'!$B$4:$B$15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'01 Bonus'!$G$4:$G$15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DB9-A682-FC2D21662F19}"/>
            </c:ext>
          </c:extLst>
        </c:ser>
        <c:ser>
          <c:idx val="1"/>
          <c:order val="1"/>
          <c:tx>
            <c:strRef>
              <c:f>'01 Bonus'!$H$3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'01 Bonus'!$B$4:$B$15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'01 Bonus'!$H$4:$H$15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A-4DB9-A682-FC2D21662F19}"/>
            </c:ext>
          </c:extLst>
        </c:ser>
        <c:ser>
          <c:idx val="2"/>
          <c:order val="2"/>
          <c:tx>
            <c:strRef>
              <c:f>'01 Bonus'!$I$3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'01 Bonus'!$B$4:$B$15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'01 Bonus'!$I$4:$I$15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A-4DB9-A682-FC2D2166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61248"/>
        <c:axId val="262660416"/>
      </c:lineChart>
      <c:catAx>
        <c:axId val="2626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60416"/>
        <c:crosses val="autoZero"/>
        <c:auto val="1"/>
        <c:lblAlgn val="ctr"/>
        <c:lblOffset val="100"/>
        <c:noMultiLvlLbl val="0"/>
      </c:catAx>
      <c:valAx>
        <c:axId val="262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Normal distribution of  Sucessful campaign</a:t>
            </a:r>
            <a:endParaRPr lang="en-US" sz="1200" baseline="0"/>
          </a:p>
        </c:rich>
      </c:tx>
      <c:overlay val="0"/>
      <c:spPr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 Bonus'!$C$1</c:f>
              <c:strCache>
                <c:ptCount val="1"/>
                <c:pt idx="0">
                  <c:v>Nr dis Sucessful campaign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 Bonus'!$B$2:$B$566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xVal>
          <c:yVal>
            <c:numRef>
              <c:f>'02 Bonus'!$C$2:$C$566</c:f>
              <c:numCache>
                <c:formatCode>General</c:formatCode>
                <c:ptCount val="565"/>
                <c:pt idx="0">
                  <c:v>2.7122160648285426E-4</c:v>
                </c:pt>
                <c:pt idx="1">
                  <c:v>2.8431128986233811E-4</c:v>
                </c:pt>
                <c:pt idx="2">
                  <c:v>2.7308231649290747E-4</c:v>
                </c:pt>
                <c:pt idx="3">
                  <c:v>2.7901920205375158E-4</c:v>
                </c:pt>
                <c:pt idx="4">
                  <c:v>2.7825568652934594E-4</c:v>
                </c:pt>
                <c:pt idx="5">
                  <c:v>2.6398050988152462E-4</c:v>
                </c:pt>
                <c:pt idx="6">
                  <c:v>2.642282940248234E-4</c:v>
                </c:pt>
                <c:pt idx="7">
                  <c:v>2.9988561422202633E-4</c:v>
                </c:pt>
                <c:pt idx="8">
                  <c:v>2.8720225000870614E-4</c:v>
                </c:pt>
                <c:pt idx="9">
                  <c:v>3.1491129747862015E-4</c:v>
                </c:pt>
                <c:pt idx="10">
                  <c:v>2.693305692036654E-4</c:v>
                </c:pt>
                <c:pt idx="11">
                  <c:v>1.1191171148296375E-4</c:v>
                </c:pt>
                <c:pt idx="12">
                  <c:v>2.7180637415169328E-4</c:v>
                </c:pt>
                <c:pt idx="13">
                  <c:v>1.7564136302261651E-4</c:v>
                </c:pt>
                <c:pt idx="14">
                  <c:v>2.6376878942880932E-4</c:v>
                </c:pt>
                <c:pt idx="15">
                  <c:v>2.6777233164627337E-4</c:v>
                </c:pt>
                <c:pt idx="16">
                  <c:v>2.7891052213008195E-4</c:v>
                </c:pt>
                <c:pt idx="17">
                  <c:v>4.7051898260466015E-7</c:v>
                </c:pt>
                <c:pt idx="18">
                  <c:v>2.7203944641718877E-4</c:v>
                </c:pt>
                <c:pt idx="19">
                  <c:v>2.1397700805695231E-4</c:v>
                </c:pt>
                <c:pt idx="20">
                  <c:v>2.5347390636345715E-4</c:v>
                </c:pt>
                <c:pt idx="21">
                  <c:v>2.6509216346723218E-4</c:v>
                </c:pt>
                <c:pt idx="22">
                  <c:v>2.6837393161638405E-4</c:v>
                </c:pt>
                <c:pt idx="23">
                  <c:v>2.7581476122152672E-4</c:v>
                </c:pt>
                <c:pt idx="24">
                  <c:v>2.6558342651458868E-4</c:v>
                </c:pt>
                <c:pt idx="25">
                  <c:v>2.7847448877765032E-4</c:v>
                </c:pt>
                <c:pt idx="26">
                  <c:v>4.03889390551885E-8</c:v>
                </c:pt>
                <c:pt idx="27">
                  <c:v>2.6398050988152462E-4</c:v>
                </c:pt>
                <c:pt idx="28">
                  <c:v>2.6323461052016615E-4</c:v>
                </c:pt>
                <c:pt idx="29">
                  <c:v>2.7016157777521449E-4</c:v>
                </c:pt>
                <c:pt idx="30">
                  <c:v>1.4466532931702416E-4</c:v>
                </c:pt>
                <c:pt idx="31">
                  <c:v>2.8687999668705106E-4</c:v>
                </c:pt>
                <c:pt idx="32">
                  <c:v>2.7704298897200257E-4</c:v>
                </c:pt>
                <c:pt idx="33">
                  <c:v>2.6801331110283636E-4</c:v>
                </c:pt>
                <c:pt idx="34">
                  <c:v>2.7192297011000835E-4</c:v>
                </c:pt>
                <c:pt idx="35">
                  <c:v>2.7615125816082999E-4</c:v>
                </c:pt>
                <c:pt idx="36">
                  <c:v>2.772646419744031E-4</c:v>
                </c:pt>
                <c:pt idx="37">
                  <c:v>2.676516727867568E-4</c:v>
                </c:pt>
                <c:pt idx="38">
                  <c:v>2.6451195225204674E-4</c:v>
                </c:pt>
                <c:pt idx="39">
                  <c:v>2.8137650117689134E-4</c:v>
                </c:pt>
                <c:pt idx="40">
                  <c:v>2.7999137071406215E-4</c:v>
                </c:pt>
                <c:pt idx="41">
                  <c:v>1.2575962765614655E-5</c:v>
                </c:pt>
                <c:pt idx="42">
                  <c:v>2.8105887809405623E-4</c:v>
                </c:pt>
                <c:pt idx="43">
                  <c:v>1.3844383646700601E-4</c:v>
                </c:pt>
                <c:pt idx="44">
                  <c:v>2.6122715712313194E-4</c:v>
                </c:pt>
                <c:pt idx="45">
                  <c:v>2.5842450151127017E-4</c:v>
                </c:pt>
                <c:pt idx="46">
                  <c:v>2.6273523823672505E-4</c:v>
                </c:pt>
                <c:pt idx="47">
                  <c:v>2.6235961269656128E-4</c:v>
                </c:pt>
                <c:pt idx="48">
                  <c:v>2.7262002631097472E-4</c:v>
                </c:pt>
                <c:pt idx="49">
                  <c:v>2.8947449149048266E-4</c:v>
                </c:pt>
                <c:pt idx="50">
                  <c:v>2.675309014413759E-4</c:v>
                </c:pt>
                <c:pt idx="51">
                  <c:v>2.9658941184232618E-4</c:v>
                </c:pt>
                <c:pt idx="52">
                  <c:v>2.7377209955685878E-4</c:v>
                </c:pt>
                <c:pt idx="53">
                  <c:v>2.9346689469936135E-4</c:v>
                </c:pt>
                <c:pt idx="54">
                  <c:v>2.6059444008757153E-4</c:v>
                </c:pt>
                <c:pt idx="55">
                  <c:v>2.7637495563913994E-4</c:v>
                </c:pt>
                <c:pt idx="56">
                  <c:v>2.658284045713067E-4</c:v>
                </c:pt>
                <c:pt idx="57">
                  <c:v>2.6373230015737115E-4</c:v>
                </c:pt>
                <c:pt idx="58">
                  <c:v>3.0304188322431393E-4</c:v>
                </c:pt>
                <c:pt idx="59">
                  <c:v>2.7377209955685878E-4</c:v>
                </c:pt>
                <c:pt idx="60">
                  <c:v>2.5492074808685061E-4</c:v>
                </c:pt>
                <c:pt idx="61">
                  <c:v>1.5914848430278162E-4</c:v>
                </c:pt>
                <c:pt idx="62">
                  <c:v>2.658284045713067E-4</c:v>
                </c:pt>
                <c:pt idx="63">
                  <c:v>2.7192297011000835E-4</c:v>
                </c:pt>
                <c:pt idx="64">
                  <c:v>2.7192297011000835E-4</c:v>
                </c:pt>
                <c:pt idx="65">
                  <c:v>2.9003631615411572E-4</c:v>
                </c:pt>
                <c:pt idx="66">
                  <c:v>2.2107353127579334E-4</c:v>
                </c:pt>
                <c:pt idx="67">
                  <c:v>2.6360803621428794E-4</c:v>
                </c:pt>
                <c:pt idx="68">
                  <c:v>2.6992472720164493E-4</c:v>
                </c:pt>
                <c:pt idx="69">
                  <c:v>2.6248492521075166E-4</c:v>
                </c:pt>
                <c:pt idx="70">
                  <c:v>2.6210867669523174E-4</c:v>
                </c:pt>
                <c:pt idx="71">
                  <c:v>3.1206001784097568E-4</c:v>
                </c:pt>
                <c:pt idx="72">
                  <c:v>2.9231835799014118E-4</c:v>
                </c:pt>
                <c:pt idx="73">
                  <c:v>2.6801331110283636E-4</c:v>
                </c:pt>
                <c:pt idx="74">
                  <c:v>2.6741001781149982E-4</c:v>
                </c:pt>
                <c:pt idx="75">
                  <c:v>2.840775110617161E-4</c:v>
                </c:pt>
                <c:pt idx="76">
                  <c:v>2.60086450205772E-4</c:v>
                </c:pt>
                <c:pt idx="77">
                  <c:v>2.7075165872881884E-4</c:v>
                </c:pt>
                <c:pt idx="78">
                  <c:v>2.4046009834680063E-4</c:v>
                </c:pt>
                <c:pt idx="79">
                  <c:v>3.1479552004069858E-4</c:v>
                </c:pt>
                <c:pt idx="80">
                  <c:v>2.6348366649037218E-4</c:v>
                </c:pt>
                <c:pt idx="81">
                  <c:v>2.7377209955685878E-4</c:v>
                </c:pt>
                <c:pt idx="82">
                  <c:v>3.0527037251656996E-4</c:v>
                </c:pt>
                <c:pt idx="83">
                  <c:v>1.4295846439685229E-4</c:v>
                </c:pt>
                <c:pt idx="84">
                  <c:v>2.6286023833701371E-4</c:v>
                </c:pt>
                <c:pt idx="85">
                  <c:v>2.7133879774339818E-4</c:v>
                </c:pt>
                <c:pt idx="86">
                  <c:v>2.5790980326545753E-4</c:v>
                </c:pt>
                <c:pt idx="87">
                  <c:v>2.7445746258669722E-4</c:v>
                </c:pt>
                <c:pt idx="88">
                  <c:v>3.1034628574756355E-4</c:v>
                </c:pt>
                <c:pt idx="89">
                  <c:v>2.6631704562473778E-4</c:v>
                </c:pt>
                <c:pt idx="90">
                  <c:v>2.604675933498963E-4</c:v>
                </c:pt>
                <c:pt idx="91">
                  <c:v>2.6849391133870591E-4</c:v>
                </c:pt>
                <c:pt idx="92">
                  <c:v>3.1438107219823109E-4</c:v>
                </c:pt>
                <c:pt idx="93">
                  <c:v>2.7592705337591136E-4</c:v>
                </c:pt>
                <c:pt idx="94">
                  <c:v>2.6509216346723218E-4</c:v>
                </c:pt>
                <c:pt idx="95">
                  <c:v>2.7547712800913746E-4</c:v>
                </c:pt>
                <c:pt idx="96">
                  <c:v>4.3155183499354034E-5</c:v>
                </c:pt>
                <c:pt idx="97">
                  <c:v>2.5674610947301683E-4</c:v>
                </c:pt>
                <c:pt idx="98">
                  <c:v>2.3496534848901953E-4</c:v>
                </c:pt>
                <c:pt idx="99">
                  <c:v>2.7192297011000835E-4</c:v>
                </c:pt>
                <c:pt idx="100">
                  <c:v>2.711042967535191E-4</c:v>
                </c:pt>
                <c:pt idx="101">
                  <c:v>2.8105887809405623E-4</c:v>
                </c:pt>
                <c:pt idx="102">
                  <c:v>2.8720225000870614E-4</c:v>
                </c:pt>
                <c:pt idx="103">
                  <c:v>1.3412458369879704E-4</c:v>
                </c:pt>
                <c:pt idx="104">
                  <c:v>2.8084645278560243E-4</c:v>
                </c:pt>
                <c:pt idx="105">
                  <c:v>2.6980612738266853E-4</c:v>
                </c:pt>
                <c:pt idx="106">
                  <c:v>2.9851902004831616E-4</c:v>
                </c:pt>
                <c:pt idx="107">
                  <c:v>2.6924641808828887E-4</c:v>
                </c:pt>
                <c:pt idx="108">
                  <c:v>2.5765187452426221E-4</c:v>
                </c:pt>
                <c:pt idx="109">
                  <c:v>1.0368511581154035E-4</c:v>
                </c:pt>
                <c:pt idx="110">
                  <c:v>3.3221275963498349E-5</c:v>
                </c:pt>
                <c:pt idx="111">
                  <c:v>1.9266137627448857E-4</c:v>
                </c:pt>
                <c:pt idx="112">
                  <c:v>4.7232718481604179E-5</c:v>
                </c:pt>
                <c:pt idx="113">
                  <c:v>2.9040784910225955E-4</c:v>
                </c:pt>
                <c:pt idx="114">
                  <c:v>2.8256122328639157E-4</c:v>
                </c:pt>
                <c:pt idx="115">
                  <c:v>2.6741001781149982E-4</c:v>
                </c:pt>
                <c:pt idx="116">
                  <c:v>3.0471800682935787E-4</c:v>
                </c:pt>
                <c:pt idx="117">
                  <c:v>2.104012260736057E-4</c:v>
                </c:pt>
                <c:pt idx="118">
                  <c:v>2.711042967535191E-4</c:v>
                </c:pt>
                <c:pt idx="119">
                  <c:v>4.9798577650298278E-6</c:v>
                </c:pt>
                <c:pt idx="120">
                  <c:v>2.6173149835210054E-4</c:v>
                </c:pt>
                <c:pt idx="121">
                  <c:v>2.570053755312885E-4</c:v>
                </c:pt>
                <c:pt idx="122">
                  <c:v>2.0080226064907595E-4</c:v>
                </c:pt>
                <c:pt idx="123">
                  <c:v>2.723881554669055E-4</c:v>
                </c:pt>
                <c:pt idx="124">
                  <c:v>7.9022503438881823E-6</c:v>
                </c:pt>
                <c:pt idx="125">
                  <c:v>2.7203944641718877E-4</c:v>
                </c:pt>
                <c:pt idx="126">
                  <c:v>2.3581700934970656E-4</c:v>
                </c:pt>
                <c:pt idx="127">
                  <c:v>2.9543369455887396E-4</c:v>
                </c:pt>
                <c:pt idx="128">
                  <c:v>2.7184064306456934E-4</c:v>
                </c:pt>
                <c:pt idx="129">
                  <c:v>2.688531663518186E-4</c:v>
                </c:pt>
                <c:pt idx="130">
                  <c:v>3.0165387333518778E-5</c:v>
                </c:pt>
                <c:pt idx="131">
                  <c:v>1.1841789522000677E-7</c:v>
                </c:pt>
                <c:pt idx="132">
                  <c:v>2.6570597016793652E-4</c:v>
                </c:pt>
                <c:pt idx="133">
                  <c:v>3.1423173950847138E-4</c:v>
                </c:pt>
                <c:pt idx="134">
                  <c:v>1.3942667822021049E-4</c:v>
                </c:pt>
                <c:pt idx="135">
                  <c:v>1.2795681261090831E-4</c:v>
                </c:pt>
                <c:pt idx="136">
                  <c:v>2.643520259922243E-4</c:v>
                </c:pt>
                <c:pt idx="137">
                  <c:v>2.6323461052016615E-4</c:v>
                </c:pt>
                <c:pt idx="138">
                  <c:v>2.594492143135628E-4</c:v>
                </c:pt>
                <c:pt idx="139">
                  <c:v>2.7016157777521449E-4</c:v>
                </c:pt>
                <c:pt idx="140">
                  <c:v>2.8938032822242341E-4</c:v>
                </c:pt>
                <c:pt idx="141">
                  <c:v>2.6385645811471752E-4</c:v>
                </c:pt>
                <c:pt idx="142">
                  <c:v>2.401807582207752E-4</c:v>
                </c:pt>
                <c:pt idx="143">
                  <c:v>2.5377651422644007E-4</c:v>
                </c:pt>
                <c:pt idx="144">
                  <c:v>2.8148210417066721E-4</c:v>
                </c:pt>
                <c:pt idx="145">
                  <c:v>2.802059454091532E-4</c:v>
                </c:pt>
                <c:pt idx="146">
                  <c:v>2.5829597237651348E-4</c:v>
                </c:pt>
                <c:pt idx="147">
                  <c:v>2.775961555327262E-4</c:v>
                </c:pt>
                <c:pt idx="148">
                  <c:v>2.7847448877765032E-4</c:v>
                </c:pt>
                <c:pt idx="149">
                  <c:v>2.2590007030122536E-4</c:v>
                </c:pt>
                <c:pt idx="150">
                  <c:v>2.7803636256857407E-4</c:v>
                </c:pt>
                <c:pt idx="151">
                  <c:v>1.6991173355050051E-8</c:v>
                </c:pt>
                <c:pt idx="152">
                  <c:v>2.5906568352946372E-4</c:v>
                </c:pt>
                <c:pt idx="153">
                  <c:v>2.6273523823672505E-4</c:v>
                </c:pt>
                <c:pt idx="154">
                  <c:v>2.5205532833078113E-4</c:v>
                </c:pt>
                <c:pt idx="155">
                  <c:v>2.6323461052016615E-4</c:v>
                </c:pt>
                <c:pt idx="156">
                  <c:v>2.7445746258669722E-4</c:v>
                </c:pt>
                <c:pt idx="157">
                  <c:v>2.688531663518186E-4</c:v>
                </c:pt>
                <c:pt idx="158">
                  <c:v>2.826347218115872E-4</c:v>
                </c:pt>
                <c:pt idx="159">
                  <c:v>2.6509216346723218E-4</c:v>
                </c:pt>
                <c:pt idx="160">
                  <c:v>2.7592705337591136E-4</c:v>
                </c:pt>
                <c:pt idx="161">
                  <c:v>3.6003144738949241E-7</c:v>
                </c:pt>
                <c:pt idx="162">
                  <c:v>2.6248492521075166E-4</c:v>
                </c:pt>
                <c:pt idx="163">
                  <c:v>1.0017823756427901E-4</c:v>
                </c:pt>
                <c:pt idx="164">
                  <c:v>2.5765187452426221E-4</c:v>
                </c:pt>
                <c:pt idx="165">
                  <c:v>2.6261013379273805E-4</c:v>
                </c:pt>
                <c:pt idx="166">
                  <c:v>2.244425565327143E-4</c:v>
                </c:pt>
                <c:pt idx="167">
                  <c:v>2.8478861001575927E-4</c:v>
                </c:pt>
                <c:pt idx="168">
                  <c:v>2.6619505025113533E-4</c:v>
                </c:pt>
                <c:pt idx="169">
                  <c:v>2.6210867669523174E-4</c:v>
                </c:pt>
                <c:pt idx="170">
                  <c:v>2.6310992468418857E-4</c:v>
                </c:pt>
                <c:pt idx="171">
                  <c:v>3.0604270599981912E-4</c:v>
                </c:pt>
                <c:pt idx="172">
                  <c:v>2.9509769175643823E-4</c:v>
                </c:pt>
                <c:pt idx="173">
                  <c:v>2.6825383820251633E-4</c:v>
                </c:pt>
                <c:pt idx="174">
                  <c:v>2.8190315443864933E-4</c:v>
                </c:pt>
                <c:pt idx="175">
                  <c:v>2.7331273270266184E-4</c:v>
                </c:pt>
                <c:pt idx="176">
                  <c:v>2.9012942622999729E-4</c:v>
                </c:pt>
                <c:pt idx="177">
                  <c:v>2.6509216346723218E-4</c:v>
                </c:pt>
                <c:pt idx="178">
                  <c:v>2.7411533619808414E-4</c:v>
                </c:pt>
                <c:pt idx="179">
                  <c:v>2.6072118599121082E-4</c:v>
                </c:pt>
                <c:pt idx="180">
                  <c:v>2.8609075131689435E-4</c:v>
                </c:pt>
                <c:pt idx="181">
                  <c:v>2.693305692036654E-4</c:v>
                </c:pt>
                <c:pt idx="182">
                  <c:v>2.6235961269656128E-4</c:v>
                </c:pt>
                <c:pt idx="183">
                  <c:v>3.1145298366017928E-4</c:v>
                </c:pt>
                <c:pt idx="184">
                  <c:v>2.6680392245091267E-4</c:v>
                </c:pt>
                <c:pt idx="185">
                  <c:v>2.3258821857281537E-5</c:v>
                </c:pt>
                <c:pt idx="186">
                  <c:v>2.7858369379002722E-4</c:v>
                </c:pt>
                <c:pt idx="187">
                  <c:v>2.6825383820251633E-4</c:v>
                </c:pt>
                <c:pt idx="188">
                  <c:v>9.4318654037056285E-7</c:v>
                </c:pt>
                <c:pt idx="189">
                  <c:v>2.8727113545604766E-4</c:v>
                </c:pt>
                <c:pt idx="190">
                  <c:v>1.4324243027526496E-4</c:v>
                </c:pt>
                <c:pt idx="191">
                  <c:v>2.8826693880177619E-4</c:v>
                </c:pt>
                <c:pt idx="192">
                  <c:v>2.7491189500934254E-4</c:v>
                </c:pt>
                <c:pt idx="193">
                  <c:v>3.0110513001163099E-4</c:v>
                </c:pt>
                <c:pt idx="194">
                  <c:v>2.817980964924161E-4</c:v>
                </c:pt>
                <c:pt idx="195">
                  <c:v>3.0839444656347156E-4</c:v>
                </c:pt>
                <c:pt idx="196">
                  <c:v>1.6623813741199246E-4</c:v>
                </c:pt>
                <c:pt idx="197">
                  <c:v>3.0927110236260745E-4</c:v>
                </c:pt>
                <c:pt idx="198">
                  <c:v>2.5298397851208335E-4</c:v>
                </c:pt>
                <c:pt idx="199">
                  <c:v>2.7502519180988886E-4</c:v>
                </c:pt>
                <c:pt idx="200">
                  <c:v>2.0681089057738181E-4</c:v>
                </c:pt>
                <c:pt idx="201">
                  <c:v>2.5125594457191518E-4</c:v>
                </c:pt>
                <c:pt idx="202">
                  <c:v>2.6173149835210054E-4</c:v>
                </c:pt>
                <c:pt idx="203">
                  <c:v>2.5674610947301683E-4</c:v>
                </c:pt>
                <c:pt idx="204">
                  <c:v>2.7457125708931434E-4</c:v>
                </c:pt>
                <c:pt idx="205">
                  <c:v>8.7835071585791645E-5</c:v>
                </c:pt>
                <c:pt idx="206">
                  <c:v>2.6273523823672505E-4</c:v>
                </c:pt>
                <c:pt idx="207">
                  <c:v>2.7502519180988886E-4</c:v>
                </c:pt>
                <c:pt idx="208">
                  <c:v>2.6897268930399921E-4</c:v>
                </c:pt>
                <c:pt idx="209">
                  <c:v>2.7445746258669722E-4</c:v>
                </c:pt>
                <c:pt idx="210">
                  <c:v>2.6570597016793652E-4</c:v>
                </c:pt>
                <c:pt idx="211">
                  <c:v>2.643520259922243E-4</c:v>
                </c:pt>
                <c:pt idx="212">
                  <c:v>2.7670954731594439E-4</c:v>
                </c:pt>
                <c:pt idx="213">
                  <c:v>2.7075165872881884E-4</c:v>
                </c:pt>
                <c:pt idx="214">
                  <c:v>9.0213705822019262E-8</c:v>
                </c:pt>
                <c:pt idx="215">
                  <c:v>2.7250415120523352E-4</c:v>
                </c:pt>
                <c:pt idx="216">
                  <c:v>1.9281227856010139E-4</c:v>
                </c:pt>
                <c:pt idx="217">
                  <c:v>2.6801331110283636E-4</c:v>
                </c:pt>
                <c:pt idx="218">
                  <c:v>2.6223419645605886E-4</c:v>
                </c:pt>
                <c:pt idx="219">
                  <c:v>2.7086932267876058E-4</c:v>
                </c:pt>
                <c:pt idx="220">
                  <c:v>2.7479847349377016E-4</c:v>
                </c:pt>
                <c:pt idx="221">
                  <c:v>2.4412920590659664E-6</c:v>
                </c:pt>
                <c:pt idx="222">
                  <c:v>3.0713287797304577E-4</c:v>
                </c:pt>
                <c:pt idx="223">
                  <c:v>3.062911385271259E-4</c:v>
                </c:pt>
                <c:pt idx="224">
                  <c:v>2.5790980326545753E-4</c:v>
                </c:pt>
                <c:pt idx="225">
                  <c:v>6.8899557152927153E-5</c:v>
                </c:pt>
                <c:pt idx="226">
                  <c:v>2.5583571000108412E-4</c:v>
                </c:pt>
                <c:pt idx="227">
                  <c:v>2.7825568652934594E-4</c:v>
                </c:pt>
                <c:pt idx="228">
                  <c:v>2.640169367366056E-4</c:v>
                </c:pt>
                <c:pt idx="229">
                  <c:v>2.999381216163604E-4</c:v>
                </c:pt>
                <c:pt idx="230">
                  <c:v>2.6704669523037333E-4</c:v>
                </c:pt>
                <c:pt idx="231">
                  <c:v>2.8648653162803339E-4</c:v>
                </c:pt>
                <c:pt idx="232">
                  <c:v>1.7309500786918315E-4</c:v>
                </c:pt>
                <c:pt idx="233">
                  <c:v>3.1091187836076805E-4</c:v>
                </c:pt>
                <c:pt idx="234">
                  <c:v>3.020904179609236E-4</c:v>
                </c:pt>
                <c:pt idx="235">
                  <c:v>2.7075165872881884E-4</c:v>
                </c:pt>
                <c:pt idx="236">
                  <c:v>2.6198305362016254E-4</c:v>
                </c:pt>
                <c:pt idx="237">
                  <c:v>2.6837393161638405E-4</c:v>
                </c:pt>
                <c:pt idx="238">
                  <c:v>8.5803904666348806E-7</c:v>
                </c:pt>
                <c:pt idx="239">
                  <c:v>2.6348366649037218E-4</c:v>
                </c:pt>
                <c:pt idx="240">
                  <c:v>2.7659814428331091E-4</c:v>
                </c:pt>
                <c:pt idx="241">
                  <c:v>2.6323461052016615E-4</c:v>
                </c:pt>
                <c:pt idx="242">
                  <c:v>2.7814608966901337E-4</c:v>
                </c:pt>
                <c:pt idx="243">
                  <c:v>1.3136795755292705E-4</c:v>
                </c:pt>
                <c:pt idx="244">
                  <c:v>2.6348366649037218E-4</c:v>
                </c:pt>
                <c:pt idx="245">
                  <c:v>2.4991679828824495E-4</c:v>
                </c:pt>
                <c:pt idx="246">
                  <c:v>2.8137650117689134E-4</c:v>
                </c:pt>
                <c:pt idx="247">
                  <c:v>2.7513836370265921E-4</c:v>
                </c:pt>
                <c:pt idx="248">
                  <c:v>2.8116488795558832E-4</c:v>
                </c:pt>
                <c:pt idx="249">
                  <c:v>1.6475506017057866E-4</c:v>
                </c:pt>
                <c:pt idx="250">
                  <c:v>6.229547707132114E-5</c:v>
                </c:pt>
                <c:pt idx="251">
                  <c:v>2.6944963218536309E-4</c:v>
                </c:pt>
                <c:pt idx="252">
                  <c:v>2.861899128438926E-4</c:v>
                </c:pt>
                <c:pt idx="253">
                  <c:v>2.7262002631097472E-4</c:v>
                </c:pt>
                <c:pt idx="254">
                  <c:v>2.6248492521075166E-4</c:v>
                </c:pt>
                <c:pt idx="255">
                  <c:v>3.1482459752748242E-8</c:v>
                </c:pt>
                <c:pt idx="256">
                  <c:v>2.3894756749169308E-5</c:v>
                </c:pt>
                <c:pt idx="257">
                  <c:v>2.6389291620805344E-4</c:v>
                </c:pt>
                <c:pt idx="258">
                  <c:v>1.9069953674173888E-4</c:v>
                </c:pt>
                <c:pt idx="259">
                  <c:v>2.5790980326545753E-4</c:v>
                </c:pt>
                <c:pt idx="260">
                  <c:v>1.9673442377296556E-4</c:v>
                </c:pt>
                <c:pt idx="261">
                  <c:v>1.9296317869187506E-4</c:v>
                </c:pt>
                <c:pt idx="262">
                  <c:v>1.4395324398482499E-4</c:v>
                </c:pt>
                <c:pt idx="263">
                  <c:v>2.6173149835210054E-4</c:v>
                </c:pt>
                <c:pt idx="264">
                  <c:v>2.5687578989708778E-4</c:v>
                </c:pt>
                <c:pt idx="265">
                  <c:v>2.6897268930399921E-4</c:v>
                </c:pt>
                <c:pt idx="266">
                  <c:v>2.7133879774339818E-4</c:v>
                </c:pt>
                <c:pt idx="267">
                  <c:v>2.9407436660584509E-4</c:v>
                </c:pt>
                <c:pt idx="268">
                  <c:v>2.7536433199464613E-4</c:v>
                </c:pt>
                <c:pt idx="269">
                  <c:v>2.6496907661431297E-4</c:v>
                </c:pt>
                <c:pt idx="270">
                  <c:v>2.693305692036654E-4</c:v>
                </c:pt>
                <c:pt idx="271">
                  <c:v>2.772646419744031E-4</c:v>
                </c:pt>
                <c:pt idx="272">
                  <c:v>1.0162120438652505E-4</c:v>
                </c:pt>
                <c:pt idx="273">
                  <c:v>2.7296692587473731E-4</c:v>
                </c:pt>
                <c:pt idx="274">
                  <c:v>2.6261013379273805E-4</c:v>
                </c:pt>
                <c:pt idx="275">
                  <c:v>2.6792827347726472E-4</c:v>
                </c:pt>
                <c:pt idx="276">
                  <c:v>1.5694933319625721E-4</c:v>
                </c:pt>
                <c:pt idx="277">
                  <c:v>2.6607294481583615E-4</c:v>
                </c:pt>
                <c:pt idx="278">
                  <c:v>2.6235961269656128E-4</c:v>
                </c:pt>
                <c:pt idx="279">
                  <c:v>2.695685796753331E-4</c:v>
                </c:pt>
                <c:pt idx="280">
                  <c:v>1.4295846439685229E-4</c:v>
                </c:pt>
                <c:pt idx="281">
                  <c:v>2.5970440702218313E-4</c:v>
                </c:pt>
                <c:pt idx="282">
                  <c:v>2.8335952791797665E-4</c:v>
                </c:pt>
                <c:pt idx="283">
                  <c:v>2.7547712800913746E-4</c:v>
                </c:pt>
                <c:pt idx="284">
                  <c:v>2.7445746258669722E-4</c:v>
                </c:pt>
                <c:pt idx="285">
                  <c:v>3.0038083901516983E-4</c:v>
                </c:pt>
                <c:pt idx="286">
                  <c:v>1.3109363167482252E-4</c:v>
                </c:pt>
                <c:pt idx="287">
                  <c:v>2.7049941870537731E-5</c:v>
                </c:pt>
                <c:pt idx="288">
                  <c:v>2.6801331110283636E-4</c:v>
                </c:pt>
                <c:pt idx="289">
                  <c:v>2.8031303217388495E-4</c:v>
                </c:pt>
                <c:pt idx="290">
                  <c:v>2.614795323024145E-4</c:v>
                </c:pt>
                <c:pt idx="291">
                  <c:v>2.4171369241599282E-4</c:v>
                </c:pt>
                <c:pt idx="292">
                  <c:v>2.5557475471478796E-4</c:v>
                </c:pt>
                <c:pt idx="293">
                  <c:v>2.9302827185689932E-4</c:v>
                </c:pt>
                <c:pt idx="294">
                  <c:v>2.6286023833701371E-4</c:v>
                </c:pt>
                <c:pt idx="295">
                  <c:v>2.6992472720164493E-4</c:v>
                </c:pt>
                <c:pt idx="296">
                  <c:v>2.6741001781149982E-4</c:v>
                </c:pt>
                <c:pt idx="297">
                  <c:v>1.7594130140262081E-4</c:v>
                </c:pt>
                <c:pt idx="298">
                  <c:v>2.7626317040884183E-4</c:v>
                </c:pt>
                <c:pt idx="299">
                  <c:v>2.6909209756327697E-4</c:v>
                </c:pt>
                <c:pt idx="300">
                  <c:v>3.1112084686588895E-4</c:v>
                </c:pt>
                <c:pt idx="301">
                  <c:v>2.8116488795558832E-4</c:v>
                </c:pt>
                <c:pt idx="302">
                  <c:v>2.6223419645605886E-4</c:v>
                </c:pt>
                <c:pt idx="303">
                  <c:v>2.6273523823672505E-4</c:v>
                </c:pt>
                <c:pt idx="304">
                  <c:v>2.7098686875293019E-4</c:v>
                </c:pt>
                <c:pt idx="305">
                  <c:v>7.6160308868068033E-5</c:v>
                </c:pt>
                <c:pt idx="306">
                  <c:v>3.1427974114797095E-4</c:v>
                </c:pt>
                <c:pt idx="307">
                  <c:v>3.0650290108440756E-4</c:v>
                </c:pt>
                <c:pt idx="308">
                  <c:v>2.6849391133870591E-4</c:v>
                </c:pt>
                <c:pt idx="309">
                  <c:v>2.6692536447858023E-4</c:v>
                </c:pt>
                <c:pt idx="310">
                  <c:v>2.7836515296151919E-4</c:v>
                </c:pt>
                <c:pt idx="311">
                  <c:v>2.6741001781149982E-4</c:v>
                </c:pt>
                <c:pt idx="312">
                  <c:v>3.1220462587526547E-4</c:v>
                </c:pt>
                <c:pt idx="313">
                  <c:v>5.8312769875225053E-5</c:v>
                </c:pt>
                <c:pt idx="314">
                  <c:v>2.7581476122152672E-4</c:v>
                </c:pt>
                <c:pt idx="315">
                  <c:v>2.6235961269656128E-4</c:v>
                </c:pt>
                <c:pt idx="316">
                  <c:v>3.0062319772892977E-5</c:v>
                </c:pt>
                <c:pt idx="317">
                  <c:v>2.8084645278560243E-4</c:v>
                </c:pt>
                <c:pt idx="318">
                  <c:v>9.1315980676565213E-7</c:v>
                </c:pt>
                <c:pt idx="319">
                  <c:v>3.0837964109032499E-4</c:v>
                </c:pt>
                <c:pt idx="320">
                  <c:v>1.0540197872346688E-4</c:v>
                </c:pt>
                <c:pt idx="321">
                  <c:v>2.8658511537977015E-4</c:v>
                </c:pt>
                <c:pt idx="322">
                  <c:v>2.695685796753331E-4</c:v>
                </c:pt>
                <c:pt idx="323">
                  <c:v>2.6261013379273805E-4</c:v>
                </c:pt>
                <c:pt idx="324">
                  <c:v>6.3633961202136228E-5</c:v>
                </c:pt>
                <c:pt idx="325">
                  <c:v>3.1473090976229077E-4</c:v>
                </c:pt>
                <c:pt idx="326">
                  <c:v>2.6289694416839314E-4</c:v>
                </c:pt>
                <c:pt idx="327">
                  <c:v>2.6861377716896233E-4</c:v>
                </c:pt>
                <c:pt idx="328">
                  <c:v>2.6789287781867624E-4</c:v>
                </c:pt>
                <c:pt idx="329">
                  <c:v>2.6447565095090534E-4</c:v>
                </c:pt>
                <c:pt idx="330">
                  <c:v>1.4139371628857039E-5</c:v>
                </c:pt>
                <c:pt idx="331">
                  <c:v>2.6088502055232626E-4</c:v>
                </c:pt>
                <c:pt idx="332">
                  <c:v>1.8044830465013459E-4</c:v>
                </c:pt>
                <c:pt idx="333">
                  <c:v>1.478132039395186E-4</c:v>
                </c:pt>
                <c:pt idx="334">
                  <c:v>2.7536433199464613E-4</c:v>
                </c:pt>
                <c:pt idx="335">
                  <c:v>3.0696779132956194E-4</c:v>
                </c:pt>
                <c:pt idx="336">
                  <c:v>2.6447565095090534E-4</c:v>
                </c:pt>
                <c:pt idx="337">
                  <c:v>8.984448865338951E-5</c:v>
                </c:pt>
                <c:pt idx="338">
                  <c:v>2.6509216346723218E-4</c:v>
                </c:pt>
                <c:pt idx="339">
                  <c:v>2.7145587033774955E-4</c:v>
                </c:pt>
                <c:pt idx="340">
                  <c:v>1.7414280683662411E-4</c:v>
                </c:pt>
                <c:pt idx="341">
                  <c:v>2.8814263538748668E-4</c:v>
                </c:pt>
                <c:pt idx="342">
                  <c:v>2.6631704562473778E-4</c:v>
                </c:pt>
                <c:pt idx="343">
                  <c:v>2.0867307987204568E-8</c:v>
                </c:pt>
                <c:pt idx="344">
                  <c:v>2.7513836370265921E-4</c:v>
                </c:pt>
                <c:pt idx="345">
                  <c:v>2.5478967100214084E-4</c:v>
                </c:pt>
                <c:pt idx="346">
                  <c:v>3.1345029183557513E-4</c:v>
                </c:pt>
                <c:pt idx="347">
                  <c:v>2.7262002631097472E-4</c:v>
                </c:pt>
                <c:pt idx="348">
                  <c:v>2.802059454091532E-4</c:v>
                </c:pt>
                <c:pt idx="349">
                  <c:v>2.5855293334703833E-4</c:v>
                </c:pt>
                <c:pt idx="350">
                  <c:v>2.676516727867568E-4</c:v>
                </c:pt>
                <c:pt idx="351">
                  <c:v>1.8707820040430627E-4</c:v>
                </c:pt>
                <c:pt idx="352">
                  <c:v>1.0938352532433515E-4</c:v>
                </c:pt>
                <c:pt idx="353">
                  <c:v>2.9826309934482035E-4</c:v>
                </c:pt>
                <c:pt idx="354">
                  <c:v>2.7479847349377016E-4</c:v>
                </c:pt>
                <c:pt idx="355">
                  <c:v>2.7075165872881884E-4</c:v>
                </c:pt>
                <c:pt idx="356">
                  <c:v>2.6373230015737115E-4</c:v>
                </c:pt>
                <c:pt idx="357">
                  <c:v>6.8520758455154694E-5</c:v>
                </c:pt>
                <c:pt idx="358">
                  <c:v>1.687659136589244E-4</c:v>
                </c:pt>
                <c:pt idx="359">
                  <c:v>2.7536433199464613E-4</c:v>
                </c:pt>
                <c:pt idx="360">
                  <c:v>2.6777233164627337E-4</c:v>
                </c:pt>
                <c:pt idx="361">
                  <c:v>2.9355414876697093E-4</c:v>
                </c:pt>
                <c:pt idx="362">
                  <c:v>2.9642625149410622E-4</c:v>
                </c:pt>
                <c:pt idx="363">
                  <c:v>2.7977626236509712E-4</c:v>
                </c:pt>
                <c:pt idx="364">
                  <c:v>7.3060243496283827E-5</c:v>
                </c:pt>
                <c:pt idx="365">
                  <c:v>2.8294618451831183E-4</c:v>
                </c:pt>
                <c:pt idx="366">
                  <c:v>2.8377064340287414E-4</c:v>
                </c:pt>
                <c:pt idx="367">
                  <c:v>2.9723553645938545E-4</c:v>
                </c:pt>
                <c:pt idx="368">
                  <c:v>2.6189427714166144E-4</c:v>
                </c:pt>
                <c:pt idx="369">
                  <c:v>3.0898554468941722E-4</c:v>
                </c:pt>
                <c:pt idx="370">
                  <c:v>3.1026080162502621E-4</c:v>
                </c:pt>
                <c:pt idx="371">
                  <c:v>2.8956850479935155E-4</c:v>
                </c:pt>
                <c:pt idx="372">
                  <c:v>3.0522755186064701E-4</c:v>
                </c:pt>
                <c:pt idx="373">
                  <c:v>2.924967696066185E-4</c:v>
                </c:pt>
                <c:pt idx="374">
                  <c:v>2.6459916869658163E-4</c:v>
                </c:pt>
                <c:pt idx="375">
                  <c:v>2.6992472720164493E-4</c:v>
                </c:pt>
                <c:pt idx="376">
                  <c:v>2.6546077381447134E-4</c:v>
                </c:pt>
                <c:pt idx="377">
                  <c:v>2.6837393161638405E-4</c:v>
                </c:pt>
                <c:pt idx="378">
                  <c:v>2.8346251610407382E-4</c:v>
                </c:pt>
                <c:pt idx="379">
                  <c:v>2.7319758550059758E-4</c:v>
                </c:pt>
                <c:pt idx="380">
                  <c:v>2.6034064598545324E-4</c:v>
                </c:pt>
                <c:pt idx="381">
                  <c:v>2.7491189500934254E-4</c:v>
                </c:pt>
                <c:pt idx="382">
                  <c:v>2.8009872486090893E-4</c:v>
                </c:pt>
                <c:pt idx="383">
                  <c:v>2.7558979834640333E-4</c:v>
                </c:pt>
                <c:pt idx="384">
                  <c:v>7.4961697630571546E-10</c:v>
                </c:pt>
                <c:pt idx="385">
                  <c:v>8.5853245685064652E-5</c:v>
                </c:pt>
                <c:pt idx="386">
                  <c:v>3.1496427577965566E-4</c:v>
                </c:pt>
                <c:pt idx="387">
                  <c:v>2.030585063228997E-4</c:v>
                </c:pt>
                <c:pt idx="388">
                  <c:v>2.6619505025113533E-4</c:v>
                </c:pt>
                <c:pt idx="389">
                  <c:v>2.9198610589395305E-4</c:v>
                </c:pt>
                <c:pt idx="390">
                  <c:v>2.723881554669055E-4</c:v>
                </c:pt>
                <c:pt idx="391">
                  <c:v>2.6873352890675721E-4</c:v>
                </c:pt>
                <c:pt idx="392">
                  <c:v>2.7445746258669722E-4</c:v>
                </c:pt>
                <c:pt idx="393">
                  <c:v>2.6728902209861648E-4</c:v>
                </c:pt>
                <c:pt idx="394">
                  <c:v>2.7626317040884183E-4</c:v>
                </c:pt>
                <c:pt idx="395">
                  <c:v>2.6459916869658163E-4</c:v>
                </c:pt>
                <c:pt idx="396">
                  <c:v>2.4004098530632027E-4</c:v>
                </c:pt>
                <c:pt idx="397">
                  <c:v>2.711042967535191E-4</c:v>
                </c:pt>
                <c:pt idx="398">
                  <c:v>3.0655961371851034E-4</c:v>
                </c:pt>
                <c:pt idx="399">
                  <c:v>2.862889301869922E-4</c:v>
                </c:pt>
                <c:pt idx="400">
                  <c:v>2.6704669523037333E-4</c:v>
                </c:pt>
                <c:pt idx="401">
                  <c:v>7.1104874517668488E-5</c:v>
                </c:pt>
                <c:pt idx="402">
                  <c:v>2.695685796753331E-4</c:v>
                </c:pt>
                <c:pt idx="403">
                  <c:v>2.6680392245091267E-4</c:v>
                </c:pt>
                <c:pt idx="404">
                  <c:v>2.7388663480872711E-4</c:v>
                </c:pt>
                <c:pt idx="405">
                  <c:v>2.6692536447858023E-4</c:v>
                </c:pt>
                <c:pt idx="406">
                  <c:v>3.1034628574756355E-4</c:v>
                </c:pt>
                <c:pt idx="407">
                  <c:v>3.1343255201594407E-4</c:v>
                </c:pt>
                <c:pt idx="408">
                  <c:v>3.0545128771356813E-4</c:v>
                </c:pt>
                <c:pt idx="409">
                  <c:v>2.1010254839429378E-4</c:v>
                </c:pt>
                <c:pt idx="410">
                  <c:v>2.7377209955685878E-4</c:v>
                </c:pt>
                <c:pt idx="411">
                  <c:v>2.6789287781867624E-4</c:v>
                </c:pt>
                <c:pt idx="412">
                  <c:v>2.6692536447858023E-4</c:v>
                </c:pt>
                <c:pt idx="413">
                  <c:v>2.6909209756327697E-4</c:v>
                </c:pt>
                <c:pt idx="414">
                  <c:v>4.2345454313105259E-5</c:v>
                </c:pt>
                <c:pt idx="415">
                  <c:v>2.8458614490564453E-4</c:v>
                </c:pt>
                <c:pt idx="416">
                  <c:v>2.9276322177864333E-4</c:v>
                </c:pt>
                <c:pt idx="417">
                  <c:v>2.8356536486615698E-4</c:v>
                </c:pt>
                <c:pt idx="418">
                  <c:v>2.6873352890675721E-4</c:v>
                </c:pt>
                <c:pt idx="419">
                  <c:v>5.5978060481109431E-5</c:v>
                </c:pt>
                <c:pt idx="420">
                  <c:v>2.8539259808976341E-4</c:v>
                </c:pt>
                <c:pt idx="421">
                  <c:v>2.7004321073211695E-4</c:v>
                </c:pt>
                <c:pt idx="422">
                  <c:v>2.6595072952160191E-4</c:v>
                </c:pt>
                <c:pt idx="423">
                  <c:v>2.7426302097617909E-4</c:v>
                </c:pt>
                <c:pt idx="424">
                  <c:v>2.7215580287666278E-4</c:v>
                </c:pt>
                <c:pt idx="425">
                  <c:v>2.642282940248234E-4</c:v>
                </c:pt>
                <c:pt idx="426">
                  <c:v>2.7988388315370227E-4</c:v>
                </c:pt>
                <c:pt idx="427">
                  <c:v>2.7004321073211695E-4</c:v>
                </c:pt>
                <c:pt idx="428">
                  <c:v>2.7581476122152672E-4</c:v>
                </c:pt>
                <c:pt idx="429">
                  <c:v>2.7027982813219835E-4</c:v>
                </c:pt>
                <c:pt idx="430">
                  <c:v>2.7781651840043332E-4</c:v>
                </c:pt>
                <c:pt idx="431">
                  <c:v>1.0195128021473011E-6</c:v>
                </c:pt>
                <c:pt idx="432">
                  <c:v>1.5592599961537678E-4</c:v>
                </c:pt>
                <c:pt idx="433">
                  <c:v>2.614795323024145E-4</c:v>
                </c:pt>
                <c:pt idx="434">
                  <c:v>2.7308231649290747E-4</c:v>
                </c:pt>
                <c:pt idx="435">
                  <c:v>2.7192297011000835E-4</c:v>
                </c:pt>
                <c:pt idx="436">
                  <c:v>2.7157282406864414E-4</c:v>
                </c:pt>
                <c:pt idx="437">
                  <c:v>2.688531663518186E-4</c:v>
                </c:pt>
                <c:pt idx="438">
                  <c:v>4.7963535583332019E-5</c:v>
                </c:pt>
                <c:pt idx="439">
                  <c:v>2.675309014413759E-4</c:v>
                </c:pt>
                <c:pt idx="440">
                  <c:v>2.7682082256838661E-4</c:v>
                </c:pt>
                <c:pt idx="441">
                  <c:v>2.7388663480872711E-4</c:v>
                </c:pt>
                <c:pt idx="442">
                  <c:v>2.6546077381447134E-4</c:v>
                </c:pt>
                <c:pt idx="443">
                  <c:v>2.7434354414158571E-4</c:v>
                </c:pt>
                <c:pt idx="444">
                  <c:v>2.6680392245091267E-4</c:v>
                </c:pt>
                <c:pt idx="445">
                  <c:v>2.6496907661431297E-4</c:v>
                </c:pt>
                <c:pt idx="446">
                  <c:v>2.693305692036654E-4</c:v>
                </c:pt>
                <c:pt idx="447">
                  <c:v>2.796685085336927E-4</c:v>
                </c:pt>
                <c:pt idx="448">
                  <c:v>2.7803636256857407E-4</c:v>
                </c:pt>
                <c:pt idx="449">
                  <c:v>2.6122715712313194E-4</c:v>
                </c:pt>
                <c:pt idx="450">
                  <c:v>2.570053755312885E-4</c:v>
                </c:pt>
                <c:pt idx="451">
                  <c:v>2.7836515296151919E-4</c:v>
                </c:pt>
                <c:pt idx="452">
                  <c:v>9.5802626955358399E-5</c:v>
                </c:pt>
                <c:pt idx="453">
                  <c:v>2.6021359820159776E-4</c:v>
                </c:pt>
                <c:pt idx="454">
                  <c:v>2.7411533619808414E-4</c:v>
                </c:pt>
                <c:pt idx="455">
                  <c:v>2.6825383820251633E-4</c:v>
                </c:pt>
                <c:pt idx="456">
                  <c:v>1.3648637489149381E-4</c:v>
                </c:pt>
                <c:pt idx="457">
                  <c:v>2.6034064598545324E-4</c:v>
                </c:pt>
                <c:pt idx="458">
                  <c:v>2.8448470019067551E-4</c:v>
                </c:pt>
                <c:pt idx="459">
                  <c:v>2.7715387974323706E-4</c:v>
                </c:pt>
                <c:pt idx="460">
                  <c:v>1.9371764038855288E-4</c:v>
                </c:pt>
                <c:pt idx="461">
                  <c:v>2.8169290201087002E-4</c:v>
                </c:pt>
                <c:pt idx="462">
                  <c:v>2.9749852032289674E-4</c:v>
                </c:pt>
                <c:pt idx="463">
                  <c:v>2.711042967535191E-4</c:v>
                </c:pt>
                <c:pt idx="464">
                  <c:v>2.7536433199464613E-4</c:v>
                </c:pt>
                <c:pt idx="465">
                  <c:v>2.6198305362016254E-4</c:v>
                </c:pt>
                <c:pt idx="466">
                  <c:v>8.9016914742698969E-6</c:v>
                </c:pt>
                <c:pt idx="467">
                  <c:v>2.9612218381648884E-4</c:v>
                </c:pt>
                <c:pt idx="468">
                  <c:v>2.7203944641718877E-4</c:v>
                </c:pt>
                <c:pt idx="469">
                  <c:v>2.6656070537637113E-4</c:v>
                </c:pt>
                <c:pt idx="470">
                  <c:v>2.3835844558175705E-4</c:v>
                </c:pt>
                <c:pt idx="471">
                  <c:v>2.826347218115872E-4</c:v>
                </c:pt>
                <c:pt idx="472">
                  <c:v>2.711042967535191E-4</c:v>
                </c:pt>
                <c:pt idx="473">
                  <c:v>3.3444455823205272E-5</c:v>
                </c:pt>
                <c:pt idx="474">
                  <c:v>2.7086932267876058E-4</c:v>
                </c:pt>
                <c:pt idx="475">
                  <c:v>2.6813363129774535E-4</c:v>
                </c:pt>
                <c:pt idx="476">
                  <c:v>2.9117046348169789E-4</c:v>
                </c:pt>
                <c:pt idx="477">
                  <c:v>2.5765187452426221E-4</c:v>
                </c:pt>
                <c:pt idx="478">
                  <c:v>2.6546077381447134E-4</c:v>
                </c:pt>
                <c:pt idx="479">
                  <c:v>2.7285141384137762E-4</c:v>
                </c:pt>
                <c:pt idx="480">
                  <c:v>2.8727113545604766E-4</c:v>
                </c:pt>
                <c:pt idx="481">
                  <c:v>2.7145587033774955E-4</c:v>
                </c:pt>
                <c:pt idx="482">
                  <c:v>2.7991547739930676E-4</c:v>
                </c:pt>
                <c:pt idx="483">
                  <c:v>1.1331498539630743E-4</c:v>
                </c:pt>
                <c:pt idx="484">
                  <c:v>2.9978919840203451E-4</c:v>
                </c:pt>
                <c:pt idx="485">
                  <c:v>2.7122160648285426E-4</c:v>
                </c:pt>
                <c:pt idx="486">
                  <c:v>2.7880171065352628E-4</c:v>
                </c:pt>
                <c:pt idx="487">
                  <c:v>2.5983185440840825E-4</c:v>
                </c:pt>
                <c:pt idx="488">
                  <c:v>2.7180637415169328E-4</c:v>
                </c:pt>
                <c:pt idx="489">
                  <c:v>2.6235961269656128E-4</c:v>
                </c:pt>
                <c:pt idx="490">
                  <c:v>2.7792650541625031E-4</c:v>
                </c:pt>
                <c:pt idx="491">
                  <c:v>2.7027982813219835E-4</c:v>
                </c:pt>
                <c:pt idx="492">
                  <c:v>5.0663198452249831E-5</c:v>
                </c:pt>
                <c:pt idx="493">
                  <c:v>2.8658511537977015E-4</c:v>
                </c:pt>
                <c:pt idx="494">
                  <c:v>2.6741001781149982E-4</c:v>
                </c:pt>
                <c:pt idx="495">
                  <c:v>1.607664160510193E-4</c:v>
                </c:pt>
                <c:pt idx="496">
                  <c:v>2.6185732743702844E-4</c:v>
                </c:pt>
                <c:pt idx="497">
                  <c:v>2.2546330161783966E-4</c:v>
                </c:pt>
                <c:pt idx="498">
                  <c:v>6.8054069168620248E-6</c:v>
                </c:pt>
                <c:pt idx="499">
                  <c:v>2.5829597237651348E-4</c:v>
                </c:pt>
                <c:pt idx="500">
                  <c:v>1.4709571504724982E-4</c:v>
                </c:pt>
                <c:pt idx="501">
                  <c:v>2.6173149835210054E-4</c:v>
                </c:pt>
                <c:pt idx="502">
                  <c:v>2.7525141049505847E-4</c:v>
                </c:pt>
                <c:pt idx="503">
                  <c:v>2.5816734615144389E-4</c:v>
                </c:pt>
                <c:pt idx="504">
                  <c:v>2.8559278700770281E-4</c:v>
                </c:pt>
                <c:pt idx="505">
                  <c:v>2.6692536447858023E-4</c:v>
                </c:pt>
                <c:pt idx="506">
                  <c:v>2.7959233329896032E-4</c:v>
                </c:pt>
                <c:pt idx="507">
                  <c:v>2.7203944641718877E-4</c:v>
                </c:pt>
                <c:pt idx="508">
                  <c:v>2.7400104708717379E-4</c:v>
                </c:pt>
                <c:pt idx="509">
                  <c:v>2.7592705337591136E-4</c:v>
                </c:pt>
                <c:pt idx="510">
                  <c:v>2.5868126767522056E-4</c:v>
                </c:pt>
                <c:pt idx="511">
                  <c:v>2.8066480677697072E-4</c:v>
                </c:pt>
                <c:pt idx="512">
                  <c:v>2.6704669523037333E-4</c:v>
                </c:pt>
                <c:pt idx="513">
                  <c:v>2.7133879774339818E-4</c:v>
                </c:pt>
                <c:pt idx="514">
                  <c:v>2.6546077381447134E-4</c:v>
                </c:pt>
                <c:pt idx="515">
                  <c:v>2.7999137071406215E-4</c:v>
                </c:pt>
                <c:pt idx="516">
                  <c:v>2.7502519180988886E-4</c:v>
                </c:pt>
                <c:pt idx="517">
                  <c:v>1.6265011973901733E-5</c:v>
                </c:pt>
                <c:pt idx="518">
                  <c:v>2.6173149835210054E-4</c:v>
                </c:pt>
                <c:pt idx="519">
                  <c:v>3.0052705717074582E-4</c:v>
                </c:pt>
                <c:pt idx="520">
                  <c:v>2.7365744152583235E-4</c:v>
                </c:pt>
                <c:pt idx="521">
                  <c:v>2.2851157048309908E-4</c:v>
                </c:pt>
                <c:pt idx="522">
                  <c:v>2.7098686875293019E-4</c:v>
                </c:pt>
                <c:pt idx="523">
                  <c:v>2.8200807566759718E-4</c:v>
                </c:pt>
                <c:pt idx="524">
                  <c:v>1.6951085143446725E-4</c:v>
                </c:pt>
                <c:pt idx="525">
                  <c:v>2.5661633446864759E-4</c:v>
                </c:pt>
                <c:pt idx="526">
                  <c:v>1.653479341814154E-4</c:v>
                </c:pt>
                <c:pt idx="527">
                  <c:v>2.5983185440840825E-4</c:v>
                </c:pt>
                <c:pt idx="528">
                  <c:v>2.1828100140512824E-5</c:v>
                </c:pt>
                <c:pt idx="529">
                  <c:v>2.7422950194749319E-4</c:v>
                </c:pt>
                <c:pt idx="530">
                  <c:v>2.6235961269656128E-4</c:v>
                </c:pt>
                <c:pt idx="531">
                  <c:v>2.695685796753331E-4</c:v>
                </c:pt>
                <c:pt idx="532">
                  <c:v>2.2327329287663951E-4</c:v>
                </c:pt>
                <c:pt idx="533">
                  <c:v>2.648458817323063E-4</c:v>
                </c:pt>
                <c:pt idx="534">
                  <c:v>2.6813363129774535E-4</c:v>
                </c:pt>
                <c:pt idx="535">
                  <c:v>2.6373230015737115E-4</c:v>
                </c:pt>
                <c:pt idx="536">
                  <c:v>2.6595072952160191E-4</c:v>
                </c:pt>
                <c:pt idx="537">
                  <c:v>2.7637495563913994E-4</c:v>
                </c:pt>
                <c:pt idx="538">
                  <c:v>2.6948459157974738E-4</c:v>
                </c:pt>
                <c:pt idx="539">
                  <c:v>2.7078624123905333E-4</c:v>
                </c:pt>
                <c:pt idx="540">
                  <c:v>2.6173149835210054E-4</c:v>
                </c:pt>
                <c:pt idx="541">
                  <c:v>2.6801331110283636E-4</c:v>
                </c:pt>
                <c:pt idx="542">
                  <c:v>2.6570597016793652E-4</c:v>
                </c:pt>
                <c:pt idx="543">
                  <c:v>2.7086932267876058E-4</c:v>
                </c:pt>
                <c:pt idx="544">
                  <c:v>2.8315313399032314E-4</c:v>
                </c:pt>
                <c:pt idx="545">
                  <c:v>2.7086932267876058E-4</c:v>
                </c:pt>
                <c:pt idx="546">
                  <c:v>2.7682082256838661E-4</c:v>
                </c:pt>
                <c:pt idx="547">
                  <c:v>2.809527329762415E-4</c:v>
                </c:pt>
                <c:pt idx="548">
                  <c:v>2.6780776045116689E-4</c:v>
                </c:pt>
                <c:pt idx="549">
                  <c:v>2.6595072952160191E-4</c:v>
                </c:pt>
                <c:pt idx="550">
                  <c:v>2.6335919119062953E-4</c:v>
                </c:pt>
                <c:pt idx="551">
                  <c:v>2.5417157258518172E-4</c:v>
                </c:pt>
                <c:pt idx="552">
                  <c:v>2.5557475471478796E-4</c:v>
                </c:pt>
                <c:pt idx="553">
                  <c:v>2.6849391133870591E-4</c:v>
                </c:pt>
                <c:pt idx="554">
                  <c:v>2.6909209756327697E-4</c:v>
                </c:pt>
                <c:pt idx="555">
                  <c:v>2.6323461052016615E-4</c:v>
                </c:pt>
                <c:pt idx="556">
                  <c:v>3.1243281504471815E-4</c:v>
                </c:pt>
                <c:pt idx="557">
                  <c:v>2.888122087950547E-4</c:v>
                </c:pt>
                <c:pt idx="558">
                  <c:v>1.5988337514974304E-4</c:v>
                </c:pt>
                <c:pt idx="559">
                  <c:v>2.9407436660584509E-4</c:v>
                </c:pt>
                <c:pt idx="560">
                  <c:v>3.0181234328181816E-4</c:v>
                </c:pt>
                <c:pt idx="561">
                  <c:v>2.7891052213008195E-4</c:v>
                </c:pt>
                <c:pt idx="562">
                  <c:v>2.8052680361406859E-4</c:v>
                </c:pt>
                <c:pt idx="563">
                  <c:v>2.6813363129774535E-4</c:v>
                </c:pt>
                <c:pt idx="564">
                  <c:v>2.0230677593777841E-4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1-4925-9B14-13D15A2F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64320"/>
        <c:axId val="1765964736"/>
      </c:scatterChart>
      <c:valAx>
        <c:axId val="17659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64736"/>
        <c:crosses val="autoZero"/>
        <c:crossBetween val="midCat"/>
      </c:valAx>
      <c:valAx>
        <c:axId val="17659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Normal distribution Unsucessful campaign</a:t>
            </a:r>
            <a:endParaRPr lang="en-US" sz="1200" baseline="0"/>
          </a:p>
        </c:rich>
      </c:tx>
      <c:overlay val="0"/>
      <c:spPr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 Bonus'!$H$1</c:f>
              <c:strCache>
                <c:ptCount val="1"/>
                <c:pt idx="0">
                  <c:v>Nr dis Unsucessful campaign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 Bonus'!$G$2:$G$566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xVal>
          <c:yVal>
            <c:numRef>
              <c:f>'02 Bonus'!$H$2:$H$566</c:f>
              <c:numCache>
                <c:formatCode>General</c:formatCode>
                <c:ptCount val="565"/>
                <c:pt idx="0">
                  <c:v>3.4501489470727619E-4</c:v>
                </c:pt>
                <c:pt idx="1">
                  <c:v>3.5020752249571418E-4</c:v>
                </c:pt>
                <c:pt idx="2">
                  <c:v>3.5628909309730122E-4</c:v>
                </c:pt>
                <c:pt idx="3">
                  <c:v>3.4892252906130425E-4</c:v>
                </c:pt>
                <c:pt idx="4">
                  <c:v>3.5442510315133405E-4</c:v>
                </c:pt>
                <c:pt idx="5">
                  <c:v>3.5084665320576447E-4</c:v>
                </c:pt>
                <c:pt idx="6">
                  <c:v>3.5670038492318496E-4</c:v>
                </c:pt>
                <c:pt idx="7">
                  <c:v>3.8336048764493346E-4</c:v>
                </c:pt>
                <c:pt idx="8">
                  <c:v>4.1156472555694743E-4</c:v>
                </c:pt>
                <c:pt idx="9">
                  <c:v>4.1381299360732419E-4</c:v>
                </c:pt>
                <c:pt idx="10">
                  <c:v>4.1539867553932547E-4</c:v>
                </c:pt>
                <c:pt idx="11">
                  <c:v>3.482766996430777E-4</c:v>
                </c:pt>
                <c:pt idx="12">
                  <c:v>8.3261679532065818E-5</c:v>
                </c:pt>
                <c:pt idx="13">
                  <c:v>3.6332790888304281E-4</c:v>
                </c:pt>
                <c:pt idx="14">
                  <c:v>3.5525619102089824E-4</c:v>
                </c:pt>
                <c:pt idx="15">
                  <c:v>3.4523401707029774E-4</c:v>
                </c:pt>
                <c:pt idx="16">
                  <c:v>2.726472549728331E-4</c:v>
                </c:pt>
                <c:pt idx="17">
                  <c:v>3.6075337704939378E-4</c:v>
                </c:pt>
                <c:pt idx="18">
                  <c:v>3.6945500953983602E-4</c:v>
                </c:pt>
                <c:pt idx="19">
                  <c:v>9.1952440267547533E-5</c:v>
                </c:pt>
                <c:pt idx="20">
                  <c:v>3.4610814343700942E-4</c:v>
                </c:pt>
                <c:pt idx="21">
                  <c:v>3.5317061845262194E-4</c:v>
                </c:pt>
                <c:pt idx="22">
                  <c:v>3.4762867068556194E-4</c:v>
                </c:pt>
                <c:pt idx="23">
                  <c:v>2.1596020395695897E-4</c:v>
                </c:pt>
                <c:pt idx="24">
                  <c:v>3.5690562792900472E-4</c:v>
                </c:pt>
                <c:pt idx="25">
                  <c:v>4.0145407913337643E-4</c:v>
                </c:pt>
                <c:pt idx="26">
                  <c:v>3.7860323340817899E-4</c:v>
                </c:pt>
                <c:pt idx="27">
                  <c:v>2.6873101440408066E-4</c:v>
                </c:pt>
                <c:pt idx="28">
                  <c:v>3.6681193872474028E-4</c:v>
                </c:pt>
                <c:pt idx="29">
                  <c:v>4.1360899514367654E-4</c:v>
                </c:pt>
                <c:pt idx="30">
                  <c:v>3.3405535775963055E-4</c:v>
                </c:pt>
                <c:pt idx="31">
                  <c:v>3.4523401707029774E-4</c:v>
                </c:pt>
                <c:pt idx="32">
                  <c:v>3.5296062929129565E-4</c:v>
                </c:pt>
                <c:pt idx="33">
                  <c:v>3.5772389990603289E-4</c:v>
                </c:pt>
                <c:pt idx="34">
                  <c:v>3.9708287137363171E-4</c:v>
                </c:pt>
                <c:pt idx="35">
                  <c:v>7.5414891173528213E-6</c:v>
                </c:pt>
                <c:pt idx="36">
                  <c:v>3.6035305235229041E-4</c:v>
                </c:pt>
                <c:pt idx="37">
                  <c:v>5.8817569183175687E-6</c:v>
                </c:pt>
                <c:pt idx="38">
                  <c:v>4.1425714795487818E-4</c:v>
                </c:pt>
                <c:pt idx="39">
                  <c:v>4.0764555586751526E-4</c:v>
                </c:pt>
                <c:pt idx="40">
                  <c:v>4.1389147735700131E-4</c:v>
                </c:pt>
                <c:pt idx="41">
                  <c:v>3.8819760714649737E-4</c:v>
                </c:pt>
                <c:pt idx="42">
                  <c:v>3.6889364329032159E-4</c:v>
                </c:pt>
                <c:pt idx="43">
                  <c:v>3.6851787367550245E-4</c:v>
                </c:pt>
                <c:pt idx="44">
                  <c:v>4.0064852687908705E-4</c:v>
                </c:pt>
                <c:pt idx="45">
                  <c:v>3.4523401707029774E-4</c:v>
                </c:pt>
                <c:pt idx="46">
                  <c:v>2.726472549728331E-4</c:v>
                </c:pt>
                <c:pt idx="47">
                  <c:v>3.1702392406017793E-10</c:v>
                </c:pt>
                <c:pt idx="48">
                  <c:v>3.6799557223516255E-4</c:v>
                </c:pt>
                <c:pt idx="49">
                  <c:v>3.3996327075779095E-4</c:v>
                </c:pt>
                <c:pt idx="50">
                  <c:v>3.5148351776568838E-4</c:v>
                </c:pt>
                <c:pt idx="51">
                  <c:v>3.6075337704939378E-4</c:v>
                </c:pt>
                <c:pt idx="52">
                  <c:v>3.8591776234640437E-4</c:v>
                </c:pt>
                <c:pt idx="53">
                  <c:v>3.5914538858619442E-4</c:v>
                </c:pt>
                <c:pt idx="54">
                  <c:v>3.4610814343700942E-4</c:v>
                </c:pt>
                <c:pt idx="55">
                  <c:v>3.5063386061118517E-4</c:v>
                </c:pt>
                <c:pt idx="56">
                  <c:v>3.5384727505358241E-4</c:v>
                </c:pt>
                <c:pt idx="57">
                  <c:v>4.0696533506882806E-4</c:v>
                </c:pt>
                <c:pt idx="58">
                  <c:v>3.8494706149206249E-4</c:v>
                </c:pt>
                <c:pt idx="59">
                  <c:v>3.7240199495018226E-4</c:v>
                </c:pt>
                <c:pt idx="60">
                  <c:v>3.6293496643925602E-4</c:v>
                </c:pt>
                <c:pt idx="61">
                  <c:v>3.4913731385935313E-4</c:v>
                </c:pt>
                <c:pt idx="62">
                  <c:v>3.957163734804105E-4</c:v>
                </c:pt>
                <c:pt idx="63">
                  <c:v>3.5253987783806804E-4</c:v>
                </c:pt>
                <c:pt idx="64">
                  <c:v>3.5020752249571418E-4</c:v>
                </c:pt>
                <c:pt idx="65">
                  <c:v>3.6293496643925602E-4</c:v>
                </c:pt>
                <c:pt idx="66">
                  <c:v>3.8992917684753218E-4</c:v>
                </c:pt>
                <c:pt idx="67">
                  <c:v>3.5874061989813274E-4</c:v>
                </c:pt>
                <c:pt idx="68">
                  <c:v>3.6566118280631705E-4</c:v>
                </c:pt>
                <c:pt idx="69">
                  <c:v>3.7805149094528455E-4</c:v>
                </c:pt>
                <c:pt idx="70">
                  <c:v>3.4784492369879376E-4</c:v>
                </c:pt>
                <c:pt idx="71">
                  <c:v>3.4523401707029774E-4</c:v>
                </c:pt>
                <c:pt idx="72">
                  <c:v>3.5358982059822437E-4</c:v>
                </c:pt>
                <c:pt idx="73">
                  <c:v>3.8741179965474584E-4</c:v>
                </c:pt>
                <c:pt idx="74">
                  <c:v>2.3125593890635553E-4</c:v>
                </c:pt>
                <c:pt idx="75">
                  <c:v>3.7366604051098604E-4</c:v>
                </c:pt>
                <c:pt idx="76">
                  <c:v>3.8908671240718183E-4</c:v>
                </c:pt>
                <c:pt idx="77">
                  <c:v>3.487074980136573E-4</c:v>
                </c:pt>
                <c:pt idx="78">
                  <c:v>1.0481396799750966E-4</c:v>
                </c:pt>
                <c:pt idx="79">
                  <c:v>3.8952632222888909E-4</c:v>
                </c:pt>
                <c:pt idx="80">
                  <c:v>3.641103293430131E-4</c:v>
                </c:pt>
                <c:pt idx="81">
                  <c:v>3.5711060152961388E-4</c:v>
                </c:pt>
                <c:pt idx="82">
                  <c:v>3.5379903236535119E-4</c:v>
                </c:pt>
                <c:pt idx="83">
                  <c:v>3.4523401707029774E-4</c:v>
                </c:pt>
                <c:pt idx="84">
                  <c:v>3.6585371691709922E-4</c:v>
                </c:pt>
                <c:pt idx="85">
                  <c:v>3.0642374169317075E-4</c:v>
                </c:pt>
                <c:pt idx="86">
                  <c:v>3.482766996430777E-4</c:v>
                </c:pt>
                <c:pt idx="87">
                  <c:v>4.116831916352607E-4</c:v>
                </c:pt>
                <c:pt idx="88">
                  <c:v>1.0721057927989084E-5</c:v>
                </c:pt>
                <c:pt idx="89">
                  <c:v>3.482766996430777E-4</c:v>
                </c:pt>
                <c:pt idx="90">
                  <c:v>3.7185551842357011E-4</c:v>
                </c:pt>
                <c:pt idx="91">
                  <c:v>1.2736421251140071E-4</c:v>
                </c:pt>
                <c:pt idx="92">
                  <c:v>3.512714823967218E-4</c:v>
                </c:pt>
                <c:pt idx="93">
                  <c:v>3.7167273123946755E-4</c:v>
                </c:pt>
                <c:pt idx="94">
                  <c:v>3.7258352361937877E-4</c:v>
                </c:pt>
                <c:pt idx="95">
                  <c:v>3.9278574902974349E-4</c:v>
                </c:pt>
                <c:pt idx="96">
                  <c:v>3.4719543767858138E-4</c:v>
                </c:pt>
                <c:pt idx="97">
                  <c:v>1.6045657658196236E-4</c:v>
                </c:pt>
                <c:pt idx="98">
                  <c:v>3.5317061845262194E-4</c:v>
                </c:pt>
                <c:pt idx="99">
                  <c:v>3.6642954203858338E-4</c:v>
                </c:pt>
                <c:pt idx="100">
                  <c:v>3.5546330302774741E-4</c:v>
                </c:pt>
                <c:pt idx="101">
                  <c:v>3.4523401707029774E-4</c:v>
                </c:pt>
                <c:pt idx="102">
                  <c:v>3.9021836707415933E-4</c:v>
                </c:pt>
                <c:pt idx="103">
                  <c:v>3.5190682698546337E-4</c:v>
                </c:pt>
                <c:pt idx="104">
                  <c:v>3.4654378003385299E-4</c:v>
                </c:pt>
                <c:pt idx="105">
                  <c:v>4.0505129475976274E-4</c:v>
                </c:pt>
                <c:pt idx="106">
                  <c:v>3.4849222133468479E-4</c:v>
                </c:pt>
                <c:pt idx="107">
                  <c:v>3.5169529949945921E-4</c:v>
                </c:pt>
                <c:pt idx="108">
                  <c:v>3.6719314070302321E-4</c:v>
                </c:pt>
                <c:pt idx="109">
                  <c:v>3.5148351776568838E-4</c:v>
                </c:pt>
                <c:pt idx="110">
                  <c:v>3.487074980136573E-4</c:v>
                </c:pt>
                <c:pt idx="111">
                  <c:v>3.6174926615966546E-4</c:v>
                </c:pt>
                <c:pt idx="112">
                  <c:v>6.0776147772706353E-5</c:v>
                </c:pt>
                <c:pt idx="113">
                  <c:v>3.5063386061118517E-4</c:v>
                </c:pt>
                <c:pt idx="114">
                  <c:v>3.6035305235229041E-4</c:v>
                </c:pt>
                <c:pt idx="115">
                  <c:v>3.7093845548754061E-4</c:v>
                </c:pt>
                <c:pt idx="116">
                  <c:v>3.5211809961158862E-4</c:v>
                </c:pt>
                <c:pt idx="117">
                  <c:v>3.6551287870662994E-4</c:v>
                </c:pt>
                <c:pt idx="118">
                  <c:v>4.0728920599941948E-4</c:v>
                </c:pt>
                <c:pt idx="119">
                  <c:v>3.2541271548374996E-4</c:v>
                </c:pt>
                <c:pt idx="120">
                  <c:v>4.0087345266500882E-4</c:v>
                </c:pt>
                <c:pt idx="121">
                  <c:v>3.7438134029183921E-4</c:v>
                </c:pt>
                <c:pt idx="122">
                  <c:v>4.0232061852836043E-4</c:v>
                </c:pt>
                <c:pt idx="123">
                  <c:v>4.0120781298981468E-4</c:v>
                </c:pt>
                <c:pt idx="124">
                  <c:v>3.5042081683622751E-4</c:v>
                </c:pt>
                <c:pt idx="125">
                  <c:v>4.3711951492324257E-6</c:v>
                </c:pt>
                <c:pt idx="126">
                  <c:v>3.9068239156118945E-4</c:v>
                </c:pt>
                <c:pt idx="127">
                  <c:v>3.4523401707029774E-4</c:v>
                </c:pt>
                <c:pt idx="128">
                  <c:v>3.5211809961158862E-4</c:v>
                </c:pt>
                <c:pt idx="129">
                  <c:v>3.5358982059822437E-4</c:v>
                </c:pt>
                <c:pt idx="130">
                  <c:v>3.4999397820490959E-4</c:v>
                </c:pt>
                <c:pt idx="131">
                  <c:v>3.6075337704939378E-4</c:v>
                </c:pt>
                <c:pt idx="132">
                  <c:v>1.0535852986076891E-4</c:v>
                </c:pt>
                <c:pt idx="133">
                  <c:v>4.1088189187652872E-4</c:v>
                </c:pt>
                <c:pt idx="134">
                  <c:v>3.5042081683622751E-4</c:v>
                </c:pt>
                <c:pt idx="135">
                  <c:v>3.70754107559195E-4</c:v>
                </c:pt>
                <c:pt idx="136">
                  <c:v>4.0375078245385602E-4</c:v>
                </c:pt>
                <c:pt idx="137">
                  <c:v>3.5442510315133405E-4</c:v>
                </c:pt>
                <c:pt idx="138">
                  <c:v>3.5914538858619442E-4</c:v>
                </c:pt>
                <c:pt idx="139">
                  <c:v>3.6628214923804954E-4</c:v>
                </c:pt>
                <c:pt idx="140">
                  <c:v>4.0972300502383868E-4</c:v>
                </c:pt>
                <c:pt idx="141">
                  <c:v>3.7509149711301116E-4</c:v>
                </c:pt>
                <c:pt idx="142">
                  <c:v>2.3569567589812811E-4</c:v>
                </c:pt>
                <c:pt idx="143">
                  <c:v>3.8804814683801646E-4</c:v>
                </c:pt>
                <c:pt idx="144">
                  <c:v>3.4523401707029774E-4</c:v>
                </c:pt>
                <c:pt idx="145">
                  <c:v>3.5358982059822437E-4</c:v>
                </c:pt>
                <c:pt idx="146">
                  <c:v>1.6904394508855366E-5</c:v>
                </c:pt>
                <c:pt idx="147">
                  <c:v>4.1048719774979268E-4</c:v>
                </c:pt>
                <c:pt idx="148">
                  <c:v>4.1187085558735248E-4</c:v>
                </c:pt>
                <c:pt idx="149">
                  <c:v>8.6087070237691886E-10</c:v>
                </c:pt>
                <c:pt idx="150">
                  <c:v>4.0928412200225318E-4</c:v>
                </c:pt>
                <c:pt idx="151">
                  <c:v>2.7992799476737331E-4</c:v>
                </c:pt>
                <c:pt idx="152">
                  <c:v>3.482766996430777E-4</c:v>
                </c:pt>
                <c:pt idx="153">
                  <c:v>1.4058677586752249E-4</c:v>
                </c:pt>
                <c:pt idx="154">
                  <c:v>3.6908107102496141E-4</c:v>
                </c:pt>
                <c:pt idx="155">
                  <c:v>3.7701762956750994E-4</c:v>
                </c:pt>
                <c:pt idx="156">
                  <c:v>3.6234340059908764E-4</c:v>
                </c:pt>
                <c:pt idx="157">
                  <c:v>4.0973957489093602E-4</c:v>
                </c:pt>
                <c:pt idx="158">
                  <c:v>3.6254087539155315E-4</c:v>
                </c:pt>
                <c:pt idx="159">
                  <c:v>3.6391515873309945E-4</c:v>
                </c:pt>
                <c:pt idx="160">
                  <c:v>4.0607699603765671E-4</c:v>
                </c:pt>
                <c:pt idx="161">
                  <c:v>3.5190682698546337E-4</c:v>
                </c:pt>
                <c:pt idx="162">
                  <c:v>3.8108078785360484E-4</c:v>
                </c:pt>
                <c:pt idx="163">
                  <c:v>4.1548586990780274E-4</c:v>
                </c:pt>
                <c:pt idx="164">
                  <c:v>3.4523401707029774E-4</c:v>
                </c:pt>
                <c:pt idx="165">
                  <c:v>3.5169529949945921E-4</c:v>
                </c:pt>
                <c:pt idx="166">
                  <c:v>3.4286196909463486E-4</c:v>
                </c:pt>
                <c:pt idx="167">
                  <c:v>3.5338034909120346E-4</c:v>
                </c:pt>
                <c:pt idx="168">
                  <c:v>3.5484117384505673E-4</c:v>
                </c:pt>
                <c:pt idx="169">
                  <c:v>3.6662088943519608E-4</c:v>
                </c:pt>
                <c:pt idx="170">
                  <c:v>4.1499335552563839E-4</c:v>
                </c:pt>
                <c:pt idx="171">
                  <c:v>3.4849222133468479E-4</c:v>
                </c:pt>
                <c:pt idx="172">
                  <c:v>4.1554517738848348E-4</c:v>
                </c:pt>
                <c:pt idx="173">
                  <c:v>3.5592436559280243E-4</c:v>
                </c:pt>
                <c:pt idx="174">
                  <c:v>3.6814088895334977E-4</c:v>
                </c:pt>
                <c:pt idx="175">
                  <c:v>2.5405230872604673E-4</c:v>
                </c:pt>
                <c:pt idx="176">
                  <c:v>3.46978458926706E-4</c:v>
                </c:pt>
                <c:pt idx="177">
                  <c:v>4.1534528257554273E-4</c:v>
                </c:pt>
                <c:pt idx="178">
                  <c:v>4.1469402537679578E-4</c:v>
                </c:pt>
                <c:pt idx="179">
                  <c:v>3.495661422356737E-4</c:v>
                </c:pt>
                <c:pt idx="180">
                  <c:v>3.5649487311236914E-4</c:v>
                </c:pt>
                <c:pt idx="181">
                  <c:v>3.6945500953983602E-4</c:v>
                </c:pt>
                <c:pt idx="182">
                  <c:v>4.155607166542084E-4</c:v>
                </c:pt>
                <c:pt idx="183">
                  <c:v>1.2533326427906075E-4</c:v>
                </c:pt>
                <c:pt idx="184">
                  <c:v>3.4501489470727619E-4</c:v>
                </c:pt>
                <c:pt idx="185">
                  <c:v>1.8769165786111007E-4</c:v>
                </c:pt>
                <c:pt idx="186">
                  <c:v>3.581314074844092E-4</c:v>
                </c:pt>
                <c:pt idx="187">
                  <c:v>4.0292932109609102E-4</c:v>
                </c:pt>
                <c:pt idx="188">
                  <c:v>3.4913731385935313E-4</c:v>
                </c:pt>
                <c:pt idx="189">
                  <c:v>3.2517555606525567E-4</c:v>
                </c:pt>
                <c:pt idx="190">
                  <c:v>4.0444789370217682E-4</c:v>
                </c:pt>
                <c:pt idx="191">
                  <c:v>3.7185551842357011E-4</c:v>
                </c:pt>
                <c:pt idx="192">
                  <c:v>4.0056158762964396E-4</c:v>
                </c:pt>
                <c:pt idx="193">
                  <c:v>3.4719543767858138E-4</c:v>
                </c:pt>
                <c:pt idx="194">
                  <c:v>3.8190272985647277E-4</c:v>
                </c:pt>
                <c:pt idx="195">
                  <c:v>1.4493438923053476E-4</c:v>
                </c:pt>
                <c:pt idx="196">
                  <c:v>3.5833475207925659E-4</c:v>
                </c:pt>
                <c:pt idx="197">
                  <c:v>3.2025503743548232E-11</c:v>
                </c:pt>
                <c:pt idx="198">
                  <c:v>3.6174926615966546E-4</c:v>
                </c:pt>
                <c:pt idx="199">
                  <c:v>3.46978458926706E-4</c:v>
                </c:pt>
                <c:pt idx="200">
                  <c:v>1.9065833816060592E-4</c:v>
                </c:pt>
                <c:pt idx="201">
                  <c:v>3.8992917684753218E-4</c:v>
                </c:pt>
                <c:pt idx="202">
                  <c:v>3.1603621568983454E-4</c:v>
                </c:pt>
                <c:pt idx="203">
                  <c:v>3.6115257892765793E-4</c:v>
                </c:pt>
                <c:pt idx="204">
                  <c:v>4.0745860975684037E-4</c:v>
                </c:pt>
                <c:pt idx="205">
                  <c:v>3.5546330302774741E-4</c:v>
                </c:pt>
                <c:pt idx="206">
                  <c:v>3.80083181837473E-4</c:v>
                </c:pt>
                <c:pt idx="207">
                  <c:v>3.7600108278920558E-5</c:v>
                </c:pt>
                <c:pt idx="208">
                  <c:v>3.0553550702213781E-5</c:v>
                </c:pt>
                <c:pt idx="209">
                  <c:v>3.641103293430131E-4</c:v>
                </c:pt>
                <c:pt idx="210">
                  <c:v>3.7370744699304428E-4</c:v>
                </c:pt>
                <c:pt idx="211">
                  <c:v>3.5063386061118517E-4</c:v>
                </c:pt>
                <c:pt idx="212">
                  <c:v>1.8917287726013851E-4</c:v>
                </c:pt>
                <c:pt idx="213">
                  <c:v>3.5296062929129565E-4</c:v>
                </c:pt>
                <c:pt idx="214">
                  <c:v>3.5253987783806804E-4</c:v>
                </c:pt>
                <c:pt idx="215">
                  <c:v>4.1539867553932547E-4</c:v>
                </c:pt>
                <c:pt idx="216">
                  <c:v>3.5853782308245628E-4</c:v>
                </c:pt>
                <c:pt idx="217">
                  <c:v>3.9021836707415933E-4</c:v>
                </c:pt>
                <c:pt idx="218">
                  <c:v>3.5995160955553014E-4</c:v>
                </c:pt>
                <c:pt idx="219">
                  <c:v>3.5400798378473612E-4</c:v>
                </c:pt>
                <c:pt idx="220">
                  <c:v>3.7597190840827721E-4</c:v>
                </c:pt>
                <c:pt idx="221">
                  <c:v>2.9813425750272983E-4</c:v>
                </c:pt>
                <c:pt idx="222">
                  <c:v>3.6604595520778934E-4</c:v>
                </c:pt>
                <c:pt idx="223">
                  <c:v>3.6293496643925602E-4</c:v>
                </c:pt>
                <c:pt idx="224">
                  <c:v>3.9136028738680863E-4</c:v>
                </c:pt>
                <c:pt idx="225">
                  <c:v>3.761470140189439E-4</c:v>
                </c:pt>
                <c:pt idx="226">
                  <c:v>3.8058351633622094E-4</c:v>
                </c:pt>
                <c:pt idx="227">
                  <c:v>3.6214564040629822E-4</c:v>
                </c:pt>
                <c:pt idx="228">
                  <c:v>3.4523401707029774E-4</c:v>
                </c:pt>
                <c:pt idx="229">
                  <c:v>3.3906379415618473E-4</c:v>
                </c:pt>
                <c:pt idx="230">
                  <c:v>4.1469402537679578E-4</c:v>
                </c:pt>
                <c:pt idx="231">
                  <c:v>3.5853782308245628E-4</c:v>
                </c:pt>
                <c:pt idx="232">
                  <c:v>3.581314074844092E-4</c:v>
                </c:pt>
                <c:pt idx="233">
                  <c:v>4.0952237301874615E-4</c:v>
                </c:pt>
                <c:pt idx="234">
                  <c:v>3.6662088943519608E-4</c:v>
                </c:pt>
                <c:pt idx="235">
                  <c:v>4.557559265064395E-5</c:v>
                </c:pt>
                <c:pt idx="236">
                  <c:v>3.5874061989813274E-4</c:v>
                </c:pt>
                <c:pt idx="237">
                  <c:v>3.644997980763446E-4</c:v>
                </c:pt>
                <c:pt idx="238">
                  <c:v>3.919222933367987E-4</c:v>
                </c:pt>
                <c:pt idx="239">
                  <c:v>2.1174757725323351E-5</c:v>
                </c:pt>
                <c:pt idx="240">
                  <c:v>4.32254355802279E-8</c:v>
                </c:pt>
                <c:pt idx="241">
                  <c:v>2.188410261947278E-5</c:v>
                </c:pt>
                <c:pt idx="242">
                  <c:v>3.4892252906130425E-4</c:v>
                </c:pt>
                <c:pt idx="243">
                  <c:v>4.1551006009480203E-4</c:v>
                </c:pt>
                <c:pt idx="244">
                  <c:v>3.4523401707029774E-4</c:v>
                </c:pt>
                <c:pt idx="245">
                  <c:v>1.2022518461267E-6</c:v>
                </c:pt>
                <c:pt idx="246">
                  <c:v>4.1407143818014648E-4</c:v>
                </c:pt>
                <c:pt idx="247">
                  <c:v>3.4806093355794132E-4</c:v>
                </c:pt>
                <c:pt idx="248">
                  <c:v>4.0952237301874615E-4</c:v>
                </c:pt>
                <c:pt idx="249">
                  <c:v>3.6115257892765793E-4</c:v>
                </c:pt>
                <c:pt idx="250">
                  <c:v>4.0937541466921088E-4</c:v>
                </c:pt>
                <c:pt idx="251">
                  <c:v>3.7148963080185375E-4</c:v>
                </c:pt>
                <c:pt idx="252">
                  <c:v>3.6313158152790096E-4</c:v>
                </c:pt>
                <c:pt idx="253">
                  <c:v>3.6723704846160747E-4</c:v>
                </c:pt>
                <c:pt idx="254">
                  <c:v>3.6095311863546371E-4</c:v>
                </c:pt>
                <c:pt idx="255">
                  <c:v>1.3799931444597306E-7</c:v>
                </c:pt>
                <c:pt idx="256">
                  <c:v>3.5731530512533009E-4</c:v>
                </c:pt>
                <c:pt idx="257">
                  <c:v>3.6776269363773421E-4</c:v>
                </c:pt>
                <c:pt idx="258">
                  <c:v>1.9762532472318125E-5</c:v>
                </c:pt>
                <c:pt idx="259">
                  <c:v>2.2293466621613748E-4</c:v>
                </c:pt>
                <c:pt idx="260">
                  <c:v>3.9025163997807362E-4</c:v>
                </c:pt>
                <c:pt idx="261">
                  <c:v>3.6115257892765793E-4</c:v>
                </c:pt>
                <c:pt idx="262">
                  <c:v>1.996554361540404E-4</c:v>
                </c:pt>
                <c:pt idx="263">
                  <c:v>3.6155065327729677E-4</c:v>
                </c:pt>
                <c:pt idx="264">
                  <c:v>3.9532768439745717E-4</c:v>
                </c:pt>
                <c:pt idx="265">
                  <c:v>3.5690562792900472E-4</c:v>
                </c:pt>
                <c:pt idx="266">
                  <c:v>3.4523401707029774E-4</c:v>
                </c:pt>
                <c:pt idx="267">
                  <c:v>3.6234340059908764E-4</c:v>
                </c:pt>
                <c:pt idx="268">
                  <c:v>1.3504160673732433E-4</c:v>
                </c:pt>
                <c:pt idx="269">
                  <c:v>3.4806093355794132E-4</c:v>
                </c:pt>
                <c:pt idx="270">
                  <c:v>4.1445511800858179E-4</c:v>
                </c:pt>
                <c:pt idx="271">
                  <c:v>2.388357321030337E-4</c:v>
                </c:pt>
                <c:pt idx="272">
                  <c:v>3.4719543767858138E-4</c:v>
                </c:pt>
                <c:pt idx="273">
                  <c:v>3.5571784599786662E-4</c:v>
                </c:pt>
                <c:pt idx="274">
                  <c:v>3.482766996430777E-4</c:v>
                </c:pt>
                <c:pt idx="275">
                  <c:v>3.8190272985647277E-4</c:v>
                </c:pt>
                <c:pt idx="276">
                  <c:v>3.4849222133468479E-4</c:v>
                </c:pt>
                <c:pt idx="277">
                  <c:v>3.487074980136573E-4</c:v>
                </c:pt>
                <c:pt idx="278">
                  <c:v>3.5232911676618518E-4</c:v>
                </c:pt>
                <c:pt idx="279">
                  <c:v>3.4523401707029774E-4</c:v>
                </c:pt>
                <c:pt idx="280">
                  <c:v>3.2135699900173894E-4</c:v>
                </c:pt>
                <c:pt idx="281">
                  <c:v>3.8494706149206249E-4</c:v>
                </c:pt>
                <c:pt idx="282">
                  <c:v>3.9064937539585483E-4</c:v>
                </c:pt>
                <c:pt idx="283">
                  <c:v>4.1438339308774296E-4</c:v>
                </c:pt>
                <c:pt idx="284">
                  <c:v>5.4830063576441922E-6</c:v>
                </c:pt>
                <c:pt idx="285">
                  <c:v>3.4719543767858138E-4</c:v>
                </c:pt>
                <c:pt idx="286">
                  <c:v>1.0087547963527178E-4</c:v>
                </c:pt>
                <c:pt idx="287">
                  <c:v>4.137327289718481E-4</c:v>
                </c:pt>
                <c:pt idx="288">
                  <c:v>4.0221372644116678E-4</c:v>
                </c:pt>
                <c:pt idx="289">
                  <c:v>3.9905640773854682E-4</c:v>
                </c:pt>
                <c:pt idx="290">
                  <c:v>3.5463326988530522E-4</c:v>
                </c:pt>
                <c:pt idx="291">
                  <c:v>3.4632608113712425E-4</c:v>
                </c:pt>
                <c:pt idx="292">
                  <c:v>3.4654378003385299E-4</c:v>
                </c:pt>
                <c:pt idx="293">
                  <c:v>3.5169529949945921E-4</c:v>
                </c:pt>
                <c:pt idx="294">
                  <c:v>3.6135175733754764E-4</c:v>
                </c:pt>
                <c:pt idx="295">
                  <c:v>3.3290304982772268E-4</c:v>
                </c:pt>
                <c:pt idx="296">
                  <c:v>3.4523401707029774E-4</c:v>
                </c:pt>
                <c:pt idx="297">
                  <c:v>3.5914538858619442E-4</c:v>
                </c:pt>
                <c:pt idx="298">
                  <c:v>3.4913731385935313E-4</c:v>
                </c:pt>
                <c:pt idx="299">
                  <c:v>1.1818009210474908E-4</c:v>
                </c:pt>
                <c:pt idx="300">
                  <c:v>4.1360899514367654E-4</c:v>
                </c:pt>
                <c:pt idx="301">
                  <c:v>3.5275038221652024E-4</c:v>
                </c:pt>
                <c:pt idx="302">
                  <c:v>3.5504881442521217E-4</c:v>
                </c:pt>
                <c:pt idx="303">
                  <c:v>3.5975047034706966E-4</c:v>
                </c:pt>
                <c:pt idx="304">
                  <c:v>3.7562071893751956E-4</c:v>
                </c:pt>
                <c:pt idx="305">
                  <c:v>3.4978018457951655E-4</c:v>
                </c:pt>
                <c:pt idx="306">
                  <c:v>1.9714229542558366E-4</c:v>
                </c:pt>
                <c:pt idx="307">
                  <c:v>3.644997980763446E-4</c:v>
                </c:pt>
                <c:pt idx="308">
                  <c:v>3.5211809961158862E-4</c:v>
                </c:pt>
                <c:pt idx="309">
                  <c:v>3.4523401707029774E-4</c:v>
                </c:pt>
                <c:pt idx="310">
                  <c:v>3.5169529949945921E-4</c:v>
                </c:pt>
                <c:pt idx="311">
                  <c:v>3.5253987783806804E-4</c:v>
                </c:pt>
                <c:pt idx="312">
                  <c:v>3.5833475207925659E-4</c:v>
                </c:pt>
                <c:pt idx="313">
                  <c:v>4.1477004505559024E-4</c:v>
                </c:pt>
                <c:pt idx="314">
                  <c:v>3.6964151919865475E-4</c:v>
                </c:pt>
                <c:pt idx="315">
                  <c:v>3.5914538858619442E-4</c:v>
                </c:pt>
                <c:pt idx="316">
                  <c:v>3.5711060152961388E-4</c:v>
                </c:pt>
                <c:pt idx="317">
                  <c:v>3.3197758184067792E-4</c:v>
                </c:pt>
                <c:pt idx="318">
                  <c:v>3.4762867068556194E-4</c:v>
                </c:pt>
                <c:pt idx="319">
                  <c:v>4.1156472555694743E-4</c:v>
                </c:pt>
                <c:pt idx="320">
                  <c:v>1.6603539303685039E-4</c:v>
                </c:pt>
                <c:pt idx="321">
                  <c:v>1.8059482363013917E-4</c:v>
                </c:pt>
                <c:pt idx="322">
                  <c:v>3.5169529949945921E-4</c:v>
                </c:pt>
                <c:pt idx="323">
                  <c:v>3.6700268933714694E-4</c:v>
                </c:pt>
                <c:pt idx="324">
                  <c:v>3.5084665320576447E-4</c:v>
                </c:pt>
                <c:pt idx="325">
                  <c:v>3.3382530199343985E-4</c:v>
                </c:pt>
                <c:pt idx="326">
                  <c:v>3.4523401707029774E-4</c:v>
                </c:pt>
                <c:pt idx="327">
                  <c:v>3.4849222133468479E-4</c:v>
                </c:pt>
                <c:pt idx="328">
                  <c:v>3.5379903236535119E-4</c:v>
                </c:pt>
                <c:pt idx="329">
                  <c:v>4.1468753527117299E-4</c:v>
                </c:pt>
                <c:pt idx="330">
                  <c:v>3.73306472827788E-4</c:v>
                </c:pt>
                <c:pt idx="331">
                  <c:v>3.5608304547925137E-4</c:v>
                </c:pt>
                <c:pt idx="332">
                  <c:v>3.8726044383145163E-4</c:v>
                </c:pt>
                <c:pt idx="333">
                  <c:v>3.5317061845262194E-4</c:v>
                </c:pt>
                <c:pt idx="334">
                  <c:v>3.482766996430777E-4</c:v>
                </c:pt>
                <c:pt idx="335">
                  <c:v>3.5296062929129565E-4</c:v>
                </c:pt>
                <c:pt idx="336">
                  <c:v>3.6795194233717215E-4</c:v>
                </c:pt>
                <c:pt idx="337">
                  <c:v>3.495661422356737E-4</c:v>
                </c:pt>
                <c:pt idx="338">
                  <c:v>3.5914538858619442E-4</c:v>
                </c:pt>
                <c:pt idx="339">
                  <c:v>3.6135175733754764E-4</c:v>
                </c:pt>
                <c:pt idx="340">
                  <c:v>3.5914538858619442E-4</c:v>
                </c:pt>
                <c:pt idx="341">
                  <c:v>3.9275403033751347E-4</c:v>
                </c:pt>
                <c:pt idx="342">
                  <c:v>2.1416025085341293E-4</c:v>
                </c:pt>
                <c:pt idx="343">
                  <c:v>3.8025029948505188E-4</c:v>
                </c:pt>
                <c:pt idx="344">
                  <c:v>3.4784492369879376E-4</c:v>
                </c:pt>
                <c:pt idx="345">
                  <c:v>3.4523401707029774E-4</c:v>
                </c:pt>
                <c:pt idx="346">
                  <c:v>3.495661422356737E-4</c:v>
                </c:pt>
                <c:pt idx="347">
                  <c:v>4.0232061852836043E-4</c:v>
                </c:pt>
                <c:pt idx="348">
                  <c:v>3.713062176623157E-4</c:v>
                </c:pt>
                <c:pt idx="349">
                  <c:v>3.5670038492318496E-4</c:v>
                </c:pt>
                <c:pt idx="350">
                  <c:v>3.683295329209877E-4</c:v>
                </c:pt>
                <c:pt idx="351">
                  <c:v>4.1555473327439151E-4</c:v>
                </c:pt>
                <c:pt idx="352">
                  <c:v>3.5020752249571418E-4</c:v>
                </c:pt>
                <c:pt idx="353">
                  <c:v>3.9121885058691355E-4</c:v>
                </c:pt>
                <c:pt idx="354">
                  <c:v>3.5914538858619442E-4</c:v>
                </c:pt>
                <c:pt idx="355">
                  <c:v>4.1009293411235168E-4</c:v>
                </c:pt>
                <c:pt idx="356">
                  <c:v>3.6075337704939378E-4</c:v>
                </c:pt>
                <c:pt idx="357">
                  <c:v>1.5184453301002979E-7</c:v>
                </c:pt>
                <c:pt idx="358">
                  <c:v>3.641103293430131E-4</c:v>
                </c:pt>
                <c:pt idx="359">
                  <c:v>3.5853782308245628E-4</c:v>
                </c:pt>
                <c:pt idx="360">
                  <c:v>3.5853782308245628E-4</c:v>
                </c:pt>
                <c:pt idx="361">
                  <c:v>4.0101106616730254E-4</c:v>
                </c:pt>
                <c:pt idx="362">
                  <c:v>3.6795194233717215E-4</c:v>
                </c:pt>
                <c:pt idx="363">
                  <c:v>4.0559556716696478E-4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7-4573-A657-A36BDCF6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94768"/>
        <c:axId val="944194352"/>
      </c:scatterChart>
      <c:valAx>
        <c:axId val="9441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94352"/>
        <c:crosses val="autoZero"/>
        <c:crossBetween val="midCat"/>
      </c:valAx>
      <c:valAx>
        <c:axId val="9441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Sucessful - Box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Sucessful - Box Chart </a:t>
          </a:r>
        </a:p>
      </cx:txPr>
    </cx:title>
    <cx:plotArea>
      <cx:plotAreaRegion>
        <cx:series layoutId="boxWhisker" uniqueId="{4E539276-C934-4D09-BC37-062B68EE8430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Unsucessful - Box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Unsucessful - Box Chart </a:t>
          </a:r>
        </a:p>
      </cx:txPr>
    </cx:title>
    <cx:plotArea>
      <cx:plotAreaRegion>
        <cx:series layoutId="boxWhisker" uniqueId="{101D8C55-C788-4CA1-A8B5-EF8E4D5E44B6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71436</xdr:colOff>
      <xdr:row>5</xdr:row>
      <xdr:rowOff>133349</xdr:rowOff>
    </xdr:from>
    <xdr:to>
      <xdr:col>18</xdr:col>
      <xdr:colOff>38099</xdr:colOff>
      <xdr:row>27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7994F6-F8B8-49BE-82E5-F7327D7A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385761</xdr:colOff>
      <xdr:row>6</xdr:row>
      <xdr:rowOff>1</xdr:rowOff>
    </xdr:from>
    <xdr:to>
      <xdr:col>19</xdr:col>
      <xdr:colOff>142875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9FE5E-0654-42A4-A866-80D299A17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833436</xdr:colOff>
      <xdr:row>6</xdr:row>
      <xdr:rowOff>95250</xdr:rowOff>
    </xdr:from>
    <xdr:to>
      <xdr:col>16</xdr:col>
      <xdr:colOff>304799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0FCC2-CF82-4B29-BF92-6993B98C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681036</xdr:colOff>
      <xdr:row>17</xdr:row>
      <xdr:rowOff>38098</xdr:rowOff>
    </xdr:from>
    <xdr:to>
      <xdr:col>8</xdr:col>
      <xdr:colOff>1076324</xdr:colOff>
      <xdr:row>35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945ED-4703-45C7-A822-AD0735498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8</xdr:row>
      <xdr:rowOff>142876</xdr:rowOff>
    </xdr:from>
    <xdr:to>
      <xdr:col>11</xdr:col>
      <xdr:colOff>19050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4F754-303D-4C11-BE8A-BC105C70A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8</xdr:row>
      <xdr:rowOff>34018</xdr:rowOff>
    </xdr:from>
    <xdr:to>
      <xdr:col>19</xdr:col>
      <xdr:colOff>76200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462EE1-E6BB-4C70-9605-EF825F8D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0</xdr:row>
      <xdr:rowOff>184378</xdr:rowOff>
    </xdr:from>
    <xdr:to>
      <xdr:col>15</xdr:col>
      <xdr:colOff>200025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3B0456E-4BE0-4860-9D66-6667B44533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184378"/>
              <a:ext cx="2809875" cy="39875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200025</xdr:colOff>
      <xdr:row>0</xdr:row>
      <xdr:rowOff>39459</xdr:rowOff>
    </xdr:from>
    <xdr:to>
      <xdr:col>22</xdr:col>
      <xdr:colOff>571500</xdr:colOff>
      <xdr:row>19</xdr:row>
      <xdr:rowOff>180976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BBBE6A7-A14B-46CA-A96B-A687CDE2E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88125" y="39459"/>
              <a:ext cx="2552700" cy="39419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762001</xdr:colOff>
      <xdr:row>23</xdr:row>
      <xdr:rowOff>47626</xdr:rowOff>
    </xdr:from>
    <xdr:to>
      <xdr:col>22</xdr:col>
      <xdr:colOff>76200</xdr:colOff>
      <xdr:row>30</xdr:row>
      <xdr:rowOff>161925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6573CEE-AAEB-471E-B83E-772F62C5C163}"/>
            </a:ext>
          </a:extLst>
        </xdr:cNvPr>
        <xdr:cNvSpPr txBox="1"/>
      </xdr:nvSpPr>
      <xdr:spPr>
        <a:xfrm>
          <a:off x="10115551" y="4648201"/>
          <a:ext cx="11229974" cy="1514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>
              <a:latin typeface="Consolas" panose="020B0609020204030204" pitchFamily="49" charset="0"/>
            </a:rPr>
            <a:t>Answers:</a:t>
          </a:r>
          <a:br>
            <a:rPr lang="en-CA" sz="1400">
              <a:latin typeface="Consolas" panose="020B0609020204030204" pitchFamily="49" charset="0"/>
            </a:rPr>
          </a:br>
          <a:r>
            <a:rPr lang="en-CA" sz="1400">
              <a:latin typeface="Consolas" panose="020B0609020204030204" pitchFamily="49" charset="0"/>
            </a:rPr>
            <a:t>1.Both Sucessful and Unsucessful data value</a:t>
          </a:r>
          <a:r>
            <a:rPr lang="en-CA" sz="1400" baseline="0">
              <a:latin typeface="Consolas" panose="020B0609020204030204" pitchFamily="49" charset="0"/>
            </a:rPr>
            <a:t> distribution are skewed, therefore </a:t>
          </a:r>
          <a:r>
            <a:rPr lang="en-CA" sz="1400" b="1" u="sng" baseline="0">
              <a:latin typeface="Consolas" panose="020B0609020204030204" pitchFamily="49" charset="0"/>
            </a:rPr>
            <a:t>Median</a:t>
          </a:r>
          <a:r>
            <a:rPr lang="en-CA" sz="1400" baseline="0">
              <a:latin typeface="Consolas" panose="020B0609020204030204" pitchFamily="49" charset="0"/>
            </a:rPr>
            <a:t> better summarizes the given datasets.</a:t>
          </a:r>
          <a:br>
            <a:rPr lang="en-CA" sz="1400" baseline="0">
              <a:latin typeface="Consolas" panose="020B0609020204030204" pitchFamily="49" charset="0"/>
            </a:rPr>
          </a:br>
          <a:endParaRPr lang="en-CA" sz="1400" baseline="0">
            <a:latin typeface="Consolas" panose="020B0609020204030204" pitchFamily="49" charset="0"/>
          </a:endParaRPr>
        </a:p>
        <a:p>
          <a:r>
            <a:rPr lang="en-CA" sz="1400" baseline="0">
              <a:latin typeface="Consolas" panose="020B0609020204030204" pitchFamily="49" charset="0"/>
            </a:rPr>
            <a:t>2.</a:t>
          </a:r>
          <a:r>
            <a:rPr lang="en-CA" sz="1400" b="0" i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The larger the standard deviation, the more variable the data set is -  </a:t>
          </a:r>
          <a:r>
            <a:rPr lang="en-CA" sz="1400" b="1" i="0" u="sng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Sucessful Campaigns is more variable</a:t>
          </a:r>
          <a:r>
            <a:rPr lang="en-CA" sz="1400" b="0" i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since standard deviation is larger</a:t>
          </a:r>
          <a:r>
            <a:rPr lang="en-CA" sz="1400" b="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than unsucessful campaigns.</a:t>
          </a:r>
          <a:endParaRPr lang="en-CA" sz="1400" b="0">
            <a:latin typeface="Consolas" panose="020B0609020204030204" pitchFamily="49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bha RS" refreshedDate="44863.911296874998" backgroundQuery="1" createdVersion="7" refreshedVersion="7" minRefreshableVersion="3" recordCount="0" supportSubquery="1" supportAdvancedDrill="1" xr:uid="{2546699E-8199-4AFA-8D88-C4A612C6CE19}">
  <cacheSource type="external" connectionId="1"/>
  <cacheFields count="4">
    <cacheField name="[Range].[Parent Category].[Parent Category]" caption="Parent 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country].[country]" caption="country" numFmtId="0" hierarchy="9" level="1">
      <sharedItems containsSemiMixedTypes="0" containsNonDate="0" containsString="0"/>
    </cacheField>
    <cacheField name="[Measures].[Count of outcome]" caption="Count of outcome" numFmtId="0" hierarchy="47" level="32767"/>
  </cacheFields>
  <cacheHierarchies count="5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2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e Created Conversion]" caption="Date Created Conversion" attribute="1" defaultMemberUniqueName="[Range 1].[Date Created Conversion].[All]" allUniqueName="[Range 1].[Date Created Conversion].[All]" dimensionUniqueName="[Range 1]" displayFolder="" count="0" memberValueDatatype="5" unbalanced="0"/>
    <cacheHierarchy uniqueName="[Range 1].[Date Ended Conversion]" caption="Date Ended Conversion" attribute="1" defaultMemberUniqueName="[Range 1].[Date Ended Conversion].[All]" allUniqueName="[Range 1].[Date Ended Conversion].[All]" dimensionUniqueName="[Range 1]" displayFolder="" count="0" memberValueDatatype="5" unbalanced="0"/>
    <cacheHierarchy uniqueName="[Range 1].[Date Created Conversion2]" caption="Date Created Conversion2" attribute="1" time="1" defaultMemberUniqueName="[Range 1].[Date Created Conversion2].[All]" allUniqueName="[Range 1].[Date Created Conversion2].[All]" dimensionUniqueName="[Range 1]" displayFolder="" count="0" memberValueDatatype="7" unbalanced="0"/>
    <cacheHierarchy uniqueName="[Range 1].[Date Ended Conversion2]" caption="Date Ended Conversion2" attribute="1" time="1" defaultMemberUniqueName="[Range 1].[Date Ended Conversion2].[All]" allUniqueName="[Range 1].[Date Ended Conversion2].[All]" dimensionUniqueName="[Range 1]" displayFolder="" count="0" memberValueDatatype="7" unbalanced="0"/>
    <cacheHierarchy uniqueName="[Range 1].[Date Created Conversion2 (Year)]" caption="Date Created Conversion2 (Year)" attribute="1" defaultMemberUniqueName="[Range 1].[Date Created Conversion2 (Year)].[All]" allUniqueName="[Range 1].[Date Created Conversion2 (Year)].[All]" dimensionUniqueName="[Range 1]" displayFolder="" count="0" memberValueDatatype="130" unbalanced="0"/>
    <cacheHierarchy uniqueName="[Range 1].[Date Created Conversion2 (Quarter)]" caption="Date Created Conversion2 (Quarter)" attribute="1" defaultMemberUniqueName="[Range 1].[Date Created Conversion2 (Quarter)].[All]" allUniqueName="[Range 1].[Date Created Conversion2 (Quarter)].[All]" dimensionUniqueName="[Range 1]" displayFolder="" count="0" memberValueDatatype="130" unbalanced="0"/>
    <cacheHierarchy uniqueName="[Range 1].[Date Created Conversion2 (Month)]" caption="Date Created Conversion2 (Month)" attribute="1" defaultMemberUniqueName="[Range 1].[Date Created Conversion2 (Month)].[All]" allUniqueName="[Range 1].[Date Created Conversion2 (Month)].[All]" dimensionUniqueName="[Range 1]" displayFolder="" count="0" memberValueDatatype="130" unbalanced="0"/>
    <cacheHierarchy uniqueName="[Range 1].[Date Created Conversion2 (Month Index)]" caption="Date Created Conversion2 (Month Index)" attribute="1" defaultMemberUniqueName="[Range 1].[Date Created Conversion2 (Month Index)].[All]" allUniqueName="[Range 1].[Date Created Conversion2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arent Category]" caption="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Parent Category]" caption="Distinct 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bha RS" refreshedDate="44863.985219212962" backgroundQuery="1" createdVersion="7" refreshedVersion="7" minRefreshableVersion="3" recordCount="0" supportSubquery="1" supportAdvancedDrill="1" xr:uid="{E05506EC-1682-4D76-9352-84024FBA7066}">
  <cacheSource type="external" connectionId="1"/>
  <cacheFields count="5">
    <cacheField name="[Range 1].[Parent Category].[Parent Category]" caption="Parent Category" numFmtId="0" hierarchy="34" level="1">
      <sharedItems containsSemiMixedTypes="0" containsNonDate="0" containsString="0"/>
    </cacheField>
    <cacheField name="[Range 1].[Date Created Conversion2 (Month)].[Date Created Conversion2 (Month)]" caption="Date Created Conversion2 (Month)" numFmtId="0" hierarchy="4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1].[Date Created Conversion2 (Year)].[Date Created Conversion2 (Year)]" caption="Date Created Conversion2 (Year)" numFmtId="0" hierarchy="40" level="1">
      <sharedItems containsSemiMixedTypes="0" containsNonDate="0" containsString="0"/>
    </cacheField>
    <cacheField name="[Range 1].[outcome].[outcome]" caption="outcome" numFmtId="0" hierarchy="24" level="1">
      <sharedItems count="3">
        <s v="canceled"/>
        <s v="failed"/>
        <s v="successful"/>
      </sharedItems>
    </cacheField>
    <cacheField name="[Measures].[Count of outcome 2]" caption="Count of outcome 2" numFmtId="0" hierarchy="50" level="32767"/>
  </cacheFields>
  <cacheHierarchies count="5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20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e Created Conversion]" caption="Date Created Conversion" attribute="1" defaultMemberUniqueName="[Range 1].[Date Created Conversion].[All]" allUniqueName="[Range 1].[Date Created Conversion].[All]" dimensionUniqueName="[Range 1]" displayFolder="" count="0" memberValueDatatype="5" unbalanced="0"/>
    <cacheHierarchy uniqueName="[Range 1].[Date Ended Conversion]" caption="Date Ended Conversion" attribute="1" defaultMemberUniqueName="[Range 1].[Date Ended Conversion].[All]" allUniqueName="[Range 1].[Date Ended Conversion].[All]" dimensionUniqueName="[Range 1]" displayFolder="" count="0" memberValueDatatype="5" unbalanced="0"/>
    <cacheHierarchy uniqueName="[Range 1].[Date Created Conversion2]" caption="Date Created Conversion2" attribute="1" time="1" defaultMemberUniqueName="[Range 1].[Date Created Conversion2].[All]" allUniqueName="[Range 1].[Date Created Conversion2].[All]" dimensionUniqueName="[Range 1]" displayFolder="" count="0" memberValueDatatype="7" unbalanced="0"/>
    <cacheHierarchy uniqueName="[Range 1].[Date Ended Conversion2]" caption="Date Ended Conversion2" attribute="1" time="1" defaultMemberUniqueName="[Range 1].[Date Ended Conversion2].[All]" allUniqueName="[Range 1].[Date Ended Conversion2].[All]" dimensionUniqueName="[Range 1]" displayFolder="" count="0" memberValueDatatype="7" unbalanced="0"/>
    <cacheHierarchy uniqueName="[Range 1].[Date Created Conversion2 (Year)]" caption="Date Created Conversion2 (Year)" attribute="1" defaultMemberUniqueName="[Range 1].[Date Created Conversion2 (Year)].[All]" allUniqueName="[Range 1].[Date Created Conversion2 (Year)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Date Created Conversion2 (Quarter)]" caption="Date Created Conversion2 (Quarter)" attribute="1" defaultMemberUniqueName="[Range 1].[Date Created Conversion2 (Quarter)].[All]" allUniqueName="[Range 1].[Date Created Conversion2 (Quarter)].[All]" dimensionUniqueName="[Range 1]" displayFolder="" count="0" memberValueDatatype="130" unbalanced="0"/>
    <cacheHierarchy uniqueName="[Range 1].[Date Created Conversion2 (Month)]" caption="Date Created Conversion2 (Month)" attribute="1" defaultMemberUniqueName="[Range 1].[Date Created Conversion2 (Month)].[All]" allUniqueName="[Range 1].[Date Created Conversion2 (Month)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Date Created Conversion2 (Month Index)]" caption="Date Created Conversion2 (Month Index)" attribute="1" defaultMemberUniqueName="[Range 1].[Date Created Conversion2 (Month Index)].[All]" allUniqueName="[Range 1].[Date Created Conversion2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arent Category]" caption="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Parent Category]" caption="Distinct 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outcome 2]" caption="Count of outcome 2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bha RS" refreshedDate="44864.013435879628" backgroundQuery="1" createdVersion="7" refreshedVersion="7" minRefreshableVersion="3" recordCount="0" supportSubquery="1" supportAdvancedDrill="1" xr:uid="{03928DED-D255-40FA-A97C-777A6633B701}">
  <cacheSource type="external" connectionId="1"/>
  <cacheFields count="3">
    <cacheField name="[Range 1].[goal].[goal]" caption="goal" numFmtId="0" hierarchy="21" level="1">
      <sharedItems containsSemiMixedTypes="0" containsString="0" containsNumber="1" containsInteger="1" minValue="100" maxValue="199200" count="447">
        <n v="1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n v="14500"/>
        <n v="14900"/>
        <n v="15800"/>
        <n v="16200"/>
        <n v="16800"/>
        <n v="17100"/>
        <n v="17700"/>
        <n v="18000"/>
        <n v="18900"/>
        <n v="19800"/>
        <n v="20000"/>
        <n v="20100"/>
        <n v="20700"/>
        <n v="22500"/>
        <n v="23300"/>
        <n v="23400"/>
        <n v="25000"/>
        <n v="25500"/>
        <n v="25600"/>
        <n v="26500"/>
        <n v="27100"/>
        <n v="27500"/>
        <n v="28200"/>
        <n v="28400"/>
        <n v="28800"/>
        <n v="29400"/>
        <n v="29500"/>
        <n v="29600"/>
        <n v="31200"/>
        <n v="31400"/>
        <n v="32900"/>
        <n v="33300"/>
        <n v="33600"/>
        <n v="33700"/>
        <n v="33800"/>
        <n v="35000"/>
        <n v="35600"/>
        <n v="36400"/>
        <n v="37100"/>
        <n v="38200"/>
        <n v="38500"/>
        <n v="38800"/>
        <n v="38900"/>
        <n v="39300"/>
        <n v="39400"/>
        <n v="39500"/>
        <n v="40200"/>
        <n v="41000"/>
        <n v="41500"/>
        <n v="41700"/>
        <n v="42100"/>
        <n v="42600"/>
        <n v="42700"/>
        <n v="42800"/>
        <n v="43000"/>
        <n v="43200"/>
        <n v="43800"/>
        <n v="44500"/>
        <n v="45300"/>
        <n v="45600"/>
        <n v="45900"/>
        <n v="46100"/>
        <n v="46300"/>
        <n v="47900"/>
        <n v="48300"/>
        <n v="48500"/>
        <n v="48800"/>
        <n v="48900"/>
        <n v="49700"/>
        <n v="50200"/>
        <n v="50500"/>
        <n v="51100"/>
        <n v="51300"/>
        <n v="51400"/>
        <n v="52000"/>
        <n v="52600"/>
        <n v="53100"/>
        <n v="54000"/>
        <n v="54300"/>
        <n v="54700"/>
        <n v="55800"/>
        <n v="56000"/>
        <n v="56800"/>
        <n v="57800"/>
        <n v="59100"/>
        <n v="59200"/>
        <n v="59700"/>
        <n v="60200"/>
        <n v="60400"/>
        <n v="60900"/>
        <n v="61200"/>
        <n v="61400"/>
        <n v="61500"/>
        <n v="61600"/>
        <n v="62300"/>
        <n v="62500"/>
        <n v="62800"/>
        <n v="63200"/>
        <n v="63400"/>
        <n v="64300"/>
        <n v="66100"/>
        <n v="66200"/>
        <n v="66600"/>
        <n v="67800"/>
        <n v="68800"/>
        <n v="69700"/>
        <n v="69800"/>
        <n v="69900"/>
        <n v="70200"/>
        <n v="70300"/>
        <n v="70400"/>
        <n v="70600"/>
        <n v="70700"/>
        <n v="71100"/>
        <n v="71200"/>
        <n v="71500"/>
        <n v="72100"/>
        <n v="72400"/>
        <n v="72600"/>
        <n v="73000"/>
        <n v="73800"/>
        <n v="74100"/>
        <n v="74700"/>
        <n v="75000"/>
        <n v="75100"/>
        <n v="76100"/>
        <n v="77000"/>
        <n v="79400"/>
        <n v="80500"/>
        <n v="81000"/>
        <n v="81200"/>
        <n v="81300"/>
        <n v="81600"/>
        <n v="82800"/>
        <n v="83000"/>
        <n v="83300"/>
        <n v="84300"/>
        <n v="84400"/>
        <n v="84500"/>
        <n v="84600"/>
        <n v="84900"/>
        <n v="85000"/>
        <n v="85600"/>
        <n v="85900"/>
        <n v="86200"/>
        <n v="86400"/>
        <n v="87300"/>
        <n v="87900"/>
        <n v="88400"/>
        <n v="88700"/>
        <n v="88800"/>
        <n v="88900"/>
        <n v="89100"/>
        <n v="89900"/>
        <n v="90200"/>
        <n v="90400"/>
        <n v="90600"/>
        <n v="91400"/>
        <n v="92100"/>
        <n v="92400"/>
        <n v="92500"/>
        <n v="93800"/>
        <n v="94000"/>
        <n v="94200"/>
        <n v="94300"/>
        <n v="94500"/>
        <n v="94900"/>
        <n v="96500"/>
        <n v="96700"/>
        <n v="97100"/>
        <n v="97200"/>
        <n v="97300"/>
        <n v="97600"/>
        <n v="97800"/>
        <n v="98600"/>
        <n v="98700"/>
        <n v="98800"/>
        <n v="99500"/>
        <n v="101000"/>
        <n v="101400"/>
        <n v="102500"/>
        <n v="102900"/>
        <n v="103200"/>
        <n v="104400"/>
        <n v="105000"/>
        <n v="105300"/>
        <n v="106400"/>
        <n v="106800"/>
        <n v="107500"/>
        <n v="108400"/>
        <n v="108500"/>
        <n v="108700"/>
        <n v="108800"/>
        <n v="109000"/>
        <n v="110100"/>
        <n v="110300"/>
        <n v="110800"/>
        <n v="111100"/>
        <n v="111900"/>
        <n v="112100"/>
        <n v="112300"/>
        <n v="113500"/>
        <n v="113800"/>
        <n v="114300"/>
        <n v="114400"/>
        <n v="114800"/>
        <n v="115000"/>
        <n v="115600"/>
        <n v="116300"/>
        <n v="116500"/>
        <n v="117000"/>
        <n v="117900"/>
        <n v="118000"/>
        <n v="118200"/>
        <n v="118400"/>
        <n v="119200"/>
        <n v="119800"/>
        <n v="120700"/>
        <n v="121100"/>
        <n v="121400"/>
        <n v="121500"/>
        <n v="121600"/>
        <n v="121700"/>
        <n v="122900"/>
        <n v="123600"/>
        <n v="125400"/>
        <n v="125500"/>
        <n v="125600"/>
        <n v="125900"/>
        <n v="128000"/>
        <n v="128100"/>
        <n v="128900"/>
        <n v="129100"/>
        <n v="129400"/>
        <n v="130800"/>
        <n v="131800"/>
        <n v="134300"/>
        <n v="134400"/>
        <n v="134600"/>
        <n v="135500"/>
        <n v="135600"/>
        <n v="136300"/>
        <n v="136800"/>
        <n v="137200"/>
        <n v="137600"/>
        <n v="137900"/>
        <n v="138700"/>
        <n v="139000"/>
        <n v="139500"/>
        <n v="140000"/>
        <n v="140300"/>
        <n v="140800"/>
        <n v="141100"/>
        <n v="142400"/>
        <n v="143900"/>
        <n v="145000"/>
        <n v="145500"/>
        <n v="145600"/>
        <n v="146400"/>
        <n v="147800"/>
        <n v="148400"/>
        <n v="148500"/>
        <n v="149600"/>
        <n v="150500"/>
        <n v="150600"/>
        <n v="151300"/>
        <n v="152400"/>
        <n v="153600"/>
        <n v="153700"/>
        <n v="153800"/>
        <n v="154300"/>
        <n v="154500"/>
        <n v="155200"/>
        <n v="156800"/>
        <n v="157300"/>
        <n v="157600"/>
        <n v="158100"/>
        <n v="159800"/>
        <n v="160400"/>
        <n v="161900"/>
        <n v="163600"/>
        <n v="163700"/>
        <n v="163800"/>
        <n v="164100"/>
        <n v="164500"/>
        <n v="164700"/>
        <n v="166700"/>
        <n v="167400"/>
        <n v="167500"/>
        <n v="168500"/>
        <n v="168600"/>
        <n v="168700"/>
        <n v="169400"/>
        <n v="169700"/>
        <n v="170400"/>
        <n v="170600"/>
        <n v="170700"/>
        <n v="170800"/>
        <n v="171000"/>
        <n v="171300"/>
        <n v="172000"/>
        <n v="172700"/>
        <n v="173800"/>
        <n v="173900"/>
        <n v="174500"/>
        <n v="177700"/>
        <n v="178000"/>
        <n v="178200"/>
        <n v="179100"/>
        <n v="180100"/>
        <n v="180200"/>
        <n v="180400"/>
        <n v="180800"/>
        <n v="181200"/>
        <n v="182400"/>
        <n v="182800"/>
        <n v="183800"/>
        <n v="184100"/>
        <n v="184800"/>
        <n v="185900"/>
        <n v="186700"/>
        <n v="187600"/>
        <n v="188100"/>
        <n v="188200"/>
        <n v="188800"/>
        <n v="189000"/>
        <n v="189200"/>
        <n v="189400"/>
        <n v="189500"/>
        <n v="191000"/>
        <n v="191200"/>
        <n v="191300"/>
        <n v="191500"/>
        <n v="192100"/>
        <n v="192900"/>
        <n v="193200"/>
        <n v="193400"/>
        <n v="194500"/>
        <n v="194900"/>
        <n v="195200"/>
        <n v="195800"/>
        <n v="195900"/>
        <n v="196600"/>
        <n v="196700"/>
        <n v="196900"/>
        <n v="197600"/>
        <n v="197700"/>
        <n v="197900"/>
        <n v="198500"/>
        <n v="198600"/>
        <n v="199000"/>
        <n v="199200"/>
      </sharedItems>
      <extLst>
        <ext xmlns:x15="http://schemas.microsoft.com/office/spreadsheetml/2010/11/main" uri="{4F2E5C28-24EA-4eb8-9CBF-B6C8F9C3D259}">
          <x15:cachedUniqueNames>
            <x15:cachedUniqueName index="0" name="[Range 1].[goal].&amp;[100]"/>
            <x15:cachedUniqueName index="1" name="[Range 1].[goal].&amp;[600]"/>
            <x15:cachedUniqueName index="2" name="[Range 1].[goal].&amp;[700]"/>
            <x15:cachedUniqueName index="3" name="[Range 1].[goal].&amp;[800]"/>
            <x15:cachedUniqueName index="4" name="[Range 1].[goal].&amp;[900]"/>
            <x15:cachedUniqueName index="5" name="[Range 1].[goal].&amp;[1000]"/>
            <x15:cachedUniqueName index="6" name="[Range 1].[goal].&amp;[1100]"/>
            <x15:cachedUniqueName index="7" name="[Range 1].[goal].&amp;[1200]"/>
            <x15:cachedUniqueName index="8" name="[Range 1].[goal].&amp;[1300]"/>
            <x15:cachedUniqueName index="9" name="[Range 1].[goal].&amp;[1400]"/>
            <x15:cachedUniqueName index="10" name="[Range 1].[goal].&amp;[1500]"/>
            <x15:cachedUniqueName index="11" name="[Range 1].[goal].&amp;[1600]"/>
            <x15:cachedUniqueName index="12" name="[Range 1].[goal].&amp;[1700]"/>
            <x15:cachedUniqueName index="13" name="[Range 1].[goal].&amp;[1800]"/>
            <x15:cachedUniqueName index="14" name="[Range 1].[goal].&amp;[1900]"/>
            <x15:cachedUniqueName index="15" name="[Range 1].[goal].&amp;[2000]"/>
            <x15:cachedUniqueName index="16" name="[Range 1].[goal].&amp;[2100]"/>
            <x15:cachedUniqueName index="17" name="[Range 1].[goal].&amp;[2200]"/>
            <x15:cachedUniqueName index="18" name="[Range 1].[goal].&amp;[2300]"/>
            <x15:cachedUniqueName index="19" name="[Range 1].[goal].&amp;[2400]"/>
            <x15:cachedUniqueName index="20" name="[Range 1].[goal].&amp;[2500]"/>
            <x15:cachedUniqueName index="21" name="[Range 1].[goal].&amp;[2600]"/>
            <x15:cachedUniqueName index="22" name="[Range 1].[goal].&amp;[2700]"/>
            <x15:cachedUniqueName index="23" name="[Range 1].[goal].&amp;[2800]"/>
            <x15:cachedUniqueName index="24" name="[Range 1].[goal].&amp;[2900]"/>
            <x15:cachedUniqueName index="25" name="[Range 1].[goal].&amp;[3000]"/>
            <x15:cachedUniqueName index="26" name="[Range 1].[goal].&amp;[3100]"/>
            <x15:cachedUniqueName index="27" name="[Range 1].[goal].&amp;[3200]"/>
            <x15:cachedUniqueName index="28" name="[Range 1].[goal].&amp;[3300]"/>
            <x15:cachedUniqueName index="29" name="[Range 1].[goal].&amp;[3400]"/>
            <x15:cachedUniqueName index="30" name="[Range 1].[goal].&amp;[3500]"/>
            <x15:cachedUniqueName index="31" name="[Range 1].[goal].&amp;[3600]"/>
            <x15:cachedUniqueName index="32" name="[Range 1].[goal].&amp;[3700]"/>
            <x15:cachedUniqueName index="33" name="[Range 1].[goal].&amp;[3800]"/>
            <x15:cachedUniqueName index="34" name="[Range 1].[goal].&amp;[3900]"/>
            <x15:cachedUniqueName index="35" name="[Range 1].[goal].&amp;[4000]"/>
            <x15:cachedUniqueName index="36" name="[Range 1].[goal].&amp;[4100]"/>
            <x15:cachedUniqueName index="37" name="[Range 1].[goal].&amp;[4200]"/>
            <x15:cachedUniqueName index="38" name="[Range 1].[goal].&amp;[4300]"/>
            <x15:cachedUniqueName index="39" name="[Range 1].[goal].&amp;[4500]"/>
            <x15:cachedUniqueName index="40" name="[Range 1].[goal].&amp;[4600]"/>
            <x15:cachedUniqueName index="41" name="[Range 1].[goal].&amp;[4700]"/>
            <x15:cachedUniqueName index="42" name="[Range 1].[goal].&amp;[4800]"/>
            <x15:cachedUniqueName index="43" name="[Range 1].[goal].&amp;[4900]"/>
            <x15:cachedUniqueName index="44" name="[Range 1].[goal].&amp;[5000]"/>
            <x15:cachedUniqueName index="45" name="[Range 1].[goal].&amp;[5100]"/>
            <x15:cachedUniqueName index="46" name="[Range 1].[goal].&amp;[5200]"/>
            <x15:cachedUniqueName index="47" name="[Range 1].[goal].&amp;[5300]"/>
            <x15:cachedUniqueName index="48" name="[Range 1].[goal].&amp;[5400]"/>
            <x15:cachedUniqueName index="49" name="[Range 1].[goal].&amp;[5500]"/>
            <x15:cachedUniqueName index="50" name="[Range 1].[goal].&amp;[5600]"/>
            <x15:cachedUniqueName index="51" name="[Range 1].[goal].&amp;[5700]"/>
            <x15:cachedUniqueName index="52" name="[Range 1].[goal].&amp;[5800]"/>
            <x15:cachedUniqueName index="53" name="[Range 1].[goal].&amp;[5900]"/>
            <x15:cachedUniqueName index="54" name="[Range 1].[goal].&amp;[6000]"/>
            <x15:cachedUniqueName index="55" name="[Range 1].[goal].&amp;[6100]"/>
            <x15:cachedUniqueName index="56" name="[Range 1].[goal].&amp;[6200]"/>
            <x15:cachedUniqueName index="57" name="[Range 1].[goal].&amp;[6300]"/>
            <x15:cachedUniqueName index="58" name="[Range 1].[goal].&amp;[6400]"/>
            <x15:cachedUniqueName index="59" name="[Range 1].[goal].&amp;[6500]"/>
            <x15:cachedUniqueName index="60" name="[Range 1].[goal].&amp;[6600]"/>
            <x15:cachedUniqueName index="61" name="[Range 1].[goal].&amp;[6700]"/>
            <x15:cachedUniqueName index="62" name="[Range 1].[goal].&amp;[6800]"/>
            <x15:cachedUniqueName index="63" name="[Range 1].[goal].&amp;[6900]"/>
            <x15:cachedUniqueName index="64" name="[Range 1].[goal].&amp;[7000]"/>
            <x15:cachedUniqueName index="65" name="[Range 1].[goal].&amp;[7100]"/>
            <x15:cachedUniqueName index="66" name="[Range 1].[goal].&amp;[7200]"/>
            <x15:cachedUniqueName index="67" name="[Range 1].[goal].&amp;[7300]"/>
            <x15:cachedUniqueName index="68" name="[Range 1].[goal].&amp;[7400]"/>
            <x15:cachedUniqueName index="69" name="[Range 1].[goal].&amp;[7500]"/>
            <x15:cachedUniqueName index="70" name="[Range 1].[goal].&amp;[7600]"/>
            <x15:cachedUniqueName index="71" name="[Range 1].[goal].&amp;[7700]"/>
            <x15:cachedUniqueName index="72" name="[Range 1].[goal].&amp;[7800]"/>
            <x15:cachedUniqueName index="73" name="[Range 1].[goal].&amp;[7900]"/>
            <x15:cachedUniqueName index="74" name="[Range 1].[goal].&amp;[8000]"/>
            <x15:cachedUniqueName index="75" name="[Range 1].[goal].&amp;[8100]"/>
            <x15:cachedUniqueName index="76" name="[Range 1].[goal].&amp;[8200]"/>
            <x15:cachedUniqueName index="77" name="[Range 1].[goal].&amp;[8300]"/>
            <x15:cachedUniqueName index="78" name="[Range 1].[goal].&amp;[8400]"/>
            <x15:cachedUniqueName index="79" name="[Range 1].[goal].&amp;[8500]"/>
            <x15:cachedUniqueName index="80" name="[Range 1].[goal].&amp;[8600]"/>
            <x15:cachedUniqueName index="81" name="[Range 1].[goal].&amp;[8700]"/>
            <x15:cachedUniqueName index="82" name="[Range 1].[goal].&amp;[8800]"/>
            <x15:cachedUniqueName index="83" name="[Range 1].[goal].&amp;[8900]"/>
            <x15:cachedUniqueName index="84" name="[Range 1].[goal].&amp;[9000]"/>
            <x15:cachedUniqueName index="85" name="[Range 1].[goal].&amp;[9100]"/>
            <x15:cachedUniqueName index="86" name="[Range 1].[goal].&amp;[9200]"/>
            <x15:cachedUniqueName index="87" name="[Range 1].[goal].&amp;[9300]"/>
            <x15:cachedUniqueName index="88" name="[Range 1].[goal].&amp;[9400]"/>
            <x15:cachedUniqueName index="89" name="[Range 1].[goal].&amp;[9500]"/>
            <x15:cachedUniqueName index="90" name="[Range 1].[goal].&amp;[9600]"/>
            <x15:cachedUniqueName index="91" name="[Range 1].[goal].&amp;[9700]"/>
            <x15:cachedUniqueName index="92" name="[Range 1].[goal].&amp;[9800]"/>
            <x15:cachedUniqueName index="93" name="[Range 1].[goal].&amp;[9900]"/>
            <x15:cachedUniqueName index="94" name="[Range 1].[goal].&amp;[10000]"/>
            <x15:cachedUniqueName index="95" name="[Range 1].[goal].&amp;[14500]"/>
            <x15:cachedUniqueName index="96" name="[Range 1].[goal].&amp;[14900]"/>
            <x15:cachedUniqueName index="97" name="[Range 1].[goal].&amp;[15800]"/>
            <x15:cachedUniqueName index="98" name="[Range 1].[goal].&amp;[16200]"/>
            <x15:cachedUniqueName index="99" name="[Range 1].[goal].&amp;[16800]"/>
            <x15:cachedUniqueName index="100" name="[Range 1].[goal].&amp;[17100]"/>
            <x15:cachedUniqueName index="101" name="[Range 1].[goal].&amp;[17700]"/>
            <x15:cachedUniqueName index="102" name="[Range 1].[goal].&amp;[18000]"/>
            <x15:cachedUniqueName index="103" name="[Range 1].[goal].&amp;[18900]"/>
            <x15:cachedUniqueName index="104" name="[Range 1].[goal].&amp;[19800]"/>
            <x15:cachedUniqueName index="105" name="[Range 1].[goal].&amp;[20000]"/>
            <x15:cachedUniqueName index="106" name="[Range 1].[goal].&amp;[20100]"/>
            <x15:cachedUniqueName index="107" name="[Range 1].[goal].&amp;[20700]"/>
            <x15:cachedUniqueName index="108" name="[Range 1].[goal].&amp;[22500]"/>
            <x15:cachedUniqueName index="109" name="[Range 1].[goal].&amp;[23300]"/>
            <x15:cachedUniqueName index="110" name="[Range 1].[goal].&amp;[23400]"/>
            <x15:cachedUniqueName index="111" name="[Range 1].[goal].&amp;[25000]"/>
            <x15:cachedUniqueName index="112" name="[Range 1].[goal].&amp;[25500]"/>
            <x15:cachedUniqueName index="113" name="[Range 1].[goal].&amp;[25600]"/>
            <x15:cachedUniqueName index="114" name="[Range 1].[goal].&amp;[26500]"/>
            <x15:cachedUniqueName index="115" name="[Range 1].[goal].&amp;[27100]"/>
            <x15:cachedUniqueName index="116" name="[Range 1].[goal].&amp;[27500]"/>
            <x15:cachedUniqueName index="117" name="[Range 1].[goal].&amp;[28200]"/>
            <x15:cachedUniqueName index="118" name="[Range 1].[goal].&amp;[28400]"/>
            <x15:cachedUniqueName index="119" name="[Range 1].[goal].&amp;[28800]"/>
            <x15:cachedUniqueName index="120" name="[Range 1].[goal].&amp;[29400]"/>
            <x15:cachedUniqueName index="121" name="[Range 1].[goal].&amp;[29500]"/>
            <x15:cachedUniqueName index="122" name="[Range 1].[goal].&amp;[29600]"/>
            <x15:cachedUniqueName index="123" name="[Range 1].[goal].&amp;[31200]"/>
            <x15:cachedUniqueName index="124" name="[Range 1].[goal].&amp;[31400]"/>
            <x15:cachedUniqueName index="125" name="[Range 1].[goal].&amp;[32900]"/>
            <x15:cachedUniqueName index="126" name="[Range 1].[goal].&amp;[33300]"/>
            <x15:cachedUniqueName index="127" name="[Range 1].[goal].&amp;[33600]"/>
            <x15:cachedUniqueName index="128" name="[Range 1].[goal].&amp;[33700]"/>
            <x15:cachedUniqueName index="129" name="[Range 1].[goal].&amp;[33800]"/>
            <x15:cachedUniqueName index="130" name="[Range 1].[goal].&amp;[35000]"/>
            <x15:cachedUniqueName index="131" name="[Range 1].[goal].&amp;[35600]"/>
            <x15:cachedUniqueName index="132" name="[Range 1].[goal].&amp;[36400]"/>
            <x15:cachedUniqueName index="133" name="[Range 1].[goal].&amp;[37100]"/>
            <x15:cachedUniqueName index="134" name="[Range 1].[goal].&amp;[38200]"/>
            <x15:cachedUniqueName index="135" name="[Range 1].[goal].&amp;[38500]"/>
            <x15:cachedUniqueName index="136" name="[Range 1].[goal].&amp;[38800]"/>
            <x15:cachedUniqueName index="137" name="[Range 1].[goal].&amp;[38900]"/>
            <x15:cachedUniqueName index="138" name="[Range 1].[goal].&amp;[39300]"/>
            <x15:cachedUniqueName index="139" name="[Range 1].[goal].&amp;[39400]"/>
            <x15:cachedUniqueName index="140" name="[Range 1].[goal].&amp;[39500]"/>
            <x15:cachedUniqueName index="141" name="[Range 1].[goal].&amp;[40200]"/>
            <x15:cachedUniqueName index="142" name="[Range 1].[goal].&amp;[41000]"/>
            <x15:cachedUniqueName index="143" name="[Range 1].[goal].&amp;[41500]"/>
            <x15:cachedUniqueName index="144" name="[Range 1].[goal].&amp;[41700]"/>
            <x15:cachedUniqueName index="145" name="[Range 1].[goal].&amp;[42100]"/>
            <x15:cachedUniqueName index="146" name="[Range 1].[goal].&amp;[42600]"/>
            <x15:cachedUniqueName index="147" name="[Range 1].[goal].&amp;[42700]"/>
            <x15:cachedUniqueName index="148" name="[Range 1].[goal].&amp;[42800]"/>
            <x15:cachedUniqueName index="149" name="[Range 1].[goal].&amp;[43000]"/>
            <x15:cachedUniqueName index="150" name="[Range 1].[goal].&amp;[43200]"/>
            <x15:cachedUniqueName index="151" name="[Range 1].[goal].&amp;[43800]"/>
            <x15:cachedUniqueName index="152" name="[Range 1].[goal].&amp;[44500]"/>
            <x15:cachedUniqueName index="153" name="[Range 1].[goal].&amp;[45300]"/>
            <x15:cachedUniqueName index="154" name="[Range 1].[goal].&amp;[45600]"/>
            <x15:cachedUniqueName index="155" name="[Range 1].[goal].&amp;[45900]"/>
            <x15:cachedUniqueName index="156" name="[Range 1].[goal].&amp;[46100]"/>
            <x15:cachedUniqueName index="157" name="[Range 1].[goal].&amp;[46300]"/>
            <x15:cachedUniqueName index="158" name="[Range 1].[goal].&amp;[47900]"/>
            <x15:cachedUniqueName index="159" name="[Range 1].[goal].&amp;[48300]"/>
            <x15:cachedUniqueName index="160" name="[Range 1].[goal].&amp;[48500]"/>
            <x15:cachedUniqueName index="161" name="[Range 1].[goal].&amp;[48800]"/>
            <x15:cachedUniqueName index="162" name="[Range 1].[goal].&amp;[48900]"/>
            <x15:cachedUniqueName index="163" name="[Range 1].[goal].&amp;[49700]"/>
            <x15:cachedUniqueName index="164" name="[Range 1].[goal].&amp;[50200]"/>
            <x15:cachedUniqueName index="165" name="[Range 1].[goal].&amp;[50500]"/>
            <x15:cachedUniqueName index="166" name="[Range 1].[goal].&amp;[51100]"/>
            <x15:cachedUniqueName index="167" name="[Range 1].[goal].&amp;[51300]"/>
            <x15:cachedUniqueName index="168" name="[Range 1].[goal].&amp;[51400]"/>
            <x15:cachedUniqueName index="169" name="[Range 1].[goal].&amp;[52000]"/>
            <x15:cachedUniqueName index="170" name="[Range 1].[goal].&amp;[52600]"/>
            <x15:cachedUniqueName index="171" name="[Range 1].[goal].&amp;[53100]"/>
            <x15:cachedUniqueName index="172" name="[Range 1].[goal].&amp;[54000]"/>
            <x15:cachedUniqueName index="173" name="[Range 1].[goal].&amp;[54300]"/>
            <x15:cachedUniqueName index="174" name="[Range 1].[goal].&amp;[54700]"/>
            <x15:cachedUniqueName index="175" name="[Range 1].[goal].&amp;[55800]"/>
            <x15:cachedUniqueName index="176" name="[Range 1].[goal].&amp;[56000]"/>
            <x15:cachedUniqueName index="177" name="[Range 1].[goal].&amp;[56800]"/>
            <x15:cachedUniqueName index="178" name="[Range 1].[goal].&amp;[57800]"/>
            <x15:cachedUniqueName index="179" name="[Range 1].[goal].&amp;[59100]"/>
            <x15:cachedUniqueName index="180" name="[Range 1].[goal].&amp;[59200]"/>
            <x15:cachedUniqueName index="181" name="[Range 1].[goal].&amp;[59700]"/>
            <x15:cachedUniqueName index="182" name="[Range 1].[goal].&amp;[60200]"/>
            <x15:cachedUniqueName index="183" name="[Range 1].[goal].&amp;[60400]"/>
            <x15:cachedUniqueName index="184" name="[Range 1].[goal].&amp;[60900]"/>
            <x15:cachedUniqueName index="185" name="[Range 1].[goal].&amp;[61200]"/>
            <x15:cachedUniqueName index="186" name="[Range 1].[goal].&amp;[61400]"/>
            <x15:cachedUniqueName index="187" name="[Range 1].[goal].&amp;[61500]"/>
            <x15:cachedUniqueName index="188" name="[Range 1].[goal].&amp;[61600]"/>
            <x15:cachedUniqueName index="189" name="[Range 1].[goal].&amp;[62300]"/>
            <x15:cachedUniqueName index="190" name="[Range 1].[goal].&amp;[62500]"/>
            <x15:cachedUniqueName index="191" name="[Range 1].[goal].&amp;[62800]"/>
            <x15:cachedUniqueName index="192" name="[Range 1].[goal].&amp;[63200]"/>
            <x15:cachedUniqueName index="193" name="[Range 1].[goal].&amp;[63400]"/>
            <x15:cachedUniqueName index="194" name="[Range 1].[goal].&amp;[64300]"/>
            <x15:cachedUniqueName index="195" name="[Range 1].[goal].&amp;[66100]"/>
            <x15:cachedUniqueName index="196" name="[Range 1].[goal].&amp;[66200]"/>
            <x15:cachedUniqueName index="197" name="[Range 1].[goal].&amp;[66600]"/>
            <x15:cachedUniqueName index="198" name="[Range 1].[goal].&amp;[67800]"/>
            <x15:cachedUniqueName index="199" name="[Range 1].[goal].&amp;[68800]"/>
            <x15:cachedUniqueName index="200" name="[Range 1].[goal].&amp;[69700]"/>
            <x15:cachedUniqueName index="201" name="[Range 1].[goal].&amp;[69800]"/>
            <x15:cachedUniqueName index="202" name="[Range 1].[goal].&amp;[69900]"/>
            <x15:cachedUniqueName index="203" name="[Range 1].[goal].&amp;[70200]"/>
            <x15:cachedUniqueName index="204" name="[Range 1].[goal].&amp;[70300]"/>
            <x15:cachedUniqueName index="205" name="[Range 1].[goal].&amp;[70400]"/>
            <x15:cachedUniqueName index="206" name="[Range 1].[goal].&amp;[70600]"/>
            <x15:cachedUniqueName index="207" name="[Range 1].[goal].&amp;[70700]"/>
            <x15:cachedUniqueName index="208" name="[Range 1].[goal].&amp;[71100]"/>
            <x15:cachedUniqueName index="209" name="[Range 1].[goal].&amp;[71200]"/>
            <x15:cachedUniqueName index="210" name="[Range 1].[goal].&amp;[71500]"/>
            <x15:cachedUniqueName index="211" name="[Range 1].[goal].&amp;[72100]"/>
            <x15:cachedUniqueName index="212" name="[Range 1].[goal].&amp;[72400]"/>
            <x15:cachedUniqueName index="213" name="[Range 1].[goal].&amp;[72600]"/>
            <x15:cachedUniqueName index="214" name="[Range 1].[goal].&amp;[73000]"/>
            <x15:cachedUniqueName index="215" name="[Range 1].[goal].&amp;[73800]"/>
            <x15:cachedUniqueName index="216" name="[Range 1].[goal].&amp;[74100]"/>
            <x15:cachedUniqueName index="217" name="[Range 1].[goal].&amp;[74700]"/>
            <x15:cachedUniqueName index="218" name="[Range 1].[goal].&amp;[75000]"/>
            <x15:cachedUniqueName index="219" name="[Range 1].[goal].&amp;[75100]"/>
            <x15:cachedUniqueName index="220" name="[Range 1].[goal].&amp;[76100]"/>
            <x15:cachedUniqueName index="221" name="[Range 1].[goal].&amp;[77000]"/>
            <x15:cachedUniqueName index="222" name="[Range 1].[goal].&amp;[79400]"/>
            <x15:cachedUniqueName index="223" name="[Range 1].[goal].&amp;[80500]"/>
            <x15:cachedUniqueName index="224" name="[Range 1].[goal].&amp;[81000]"/>
            <x15:cachedUniqueName index="225" name="[Range 1].[goal].&amp;[81200]"/>
            <x15:cachedUniqueName index="226" name="[Range 1].[goal].&amp;[81300]"/>
            <x15:cachedUniqueName index="227" name="[Range 1].[goal].&amp;[81600]"/>
            <x15:cachedUniqueName index="228" name="[Range 1].[goal].&amp;[82800]"/>
            <x15:cachedUniqueName index="229" name="[Range 1].[goal].&amp;[83000]"/>
            <x15:cachedUniqueName index="230" name="[Range 1].[goal].&amp;[83300]"/>
            <x15:cachedUniqueName index="231" name="[Range 1].[goal].&amp;[84300]"/>
            <x15:cachedUniqueName index="232" name="[Range 1].[goal].&amp;[84400]"/>
            <x15:cachedUniqueName index="233" name="[Range 1].[goal].&amp;[84500]"/>
            <x15:cachedUniqueName index="234" name="[Range 1].[goal].&amp;[84600]"/>
            <x15:cachedUniqueName index="235" name="[Range 1].[goal].&amp;[84900]"/>
            <x15:cachedUniqueName index="236" name="[Range 1].[goal].&amp;[85000]"/>
            <x15:cachedUniqueName index="237" name="[Range 1].[goal].&amp;[85600]"/>
            <x15:cachedUniqueName index="238" name="[Range 1].[goal].&amp;[85900]"/>
            <x15:cachedUniqueName index="239" name="[Range 1].[goal].&amp;[86200]"/>
            <x15:cachedUniqueName index="240" name="[Range 1].[goal].&amp;[86400]"/>
            <x15:cachedUniqueName index="241" name="[Range 1].[goal].&amp;[87300]"/>
            <x15:cachedUniqueName index="242" name="[Range 1].[goal].&amp;[87900]"/>
            <x15:cachedUniqueName index="243" name="[Range 1].[goal].&amp;[88400]"/>
            <x15:cachedUniqueName index="244" name="[Range 1].[goal].&amp;[88700]"/>
            <x15:cachedUniqueName index="245" name="[Range 1].[goal].&amp;[88800]"/>
            <x15:cachedUniqueName index="246" name="[Range 1].[goal].&amp;[88900]"/>
            <x15:cachedUniqueName index="247" name="[Range 1].[goal].&amp;[89100]"/>
            <x15:cachedUniqueName index="248" name="[Range 1].[goal].&amp;[89900]"/>
            <x15:cachedUniqueName index="249" name="[Range 1].[goal].&amp;[90200]"/>
            <x15:cachedUniqueName index="250" name="[Range 1].[goal].&amp;[90400]"/>
            <x15:cachedUniqueName index="251" name="[Range 1].[goal].&amp;[90600]"/>
            <x15:cachedUniqueName index="252" name="[Range 1].[goal].&amp;[91400]"/>
            <x15:cachedUniqueName index="253" name="[Range 1].[goal].&amp;[92100]"/>
            <x15:cachedUniqueName index="254" name="[Range 1].[goal].&amp;[92400]"/>
            <x15:cachedUniqueName index="255" name="[Range 1].[goal].&amp;[92500]"/>
            <x15:cachedUniqueName index="256" name="[Range 1].[goal].&amp;[93800]"/>
            <x15:cachedUniqueName index="257" name="[Range 1].[goal].&amp;[94000]"/>
            <x15:cachedUniqueName index="258" name="[Range 1].[goal].&amp;[94200]"/>
            <x15:cachedUniqueName index="259" name="[Range 1].[goal].&amp;[94300]"/>
            <x15:cachedUniqueName index="260" name="[Range 1].[goal].&amp;[94500]"/>
            <x15:cachedUniqueName index="261" name="[Range 1].[goal].&amp;[94900]"/>
            <x15:cachedUniqueName index="262" name="[Range 1].[goal].&amp;[96500]"/>
            <x15:cachedUniqueName index="263" name="[Range 1].[goal].&amp;[96700]"/>
            <x15:cachedUniqueName index="264" name="[Range 1].[goal].&amp;[97100]"/>
            <x15:cachedUniqueName index="265" name="[Range 1].[goal].&amp;[97200]"/>
            <x15:cachedUniqueName index="266" name="[Range 1].[goal].&amp;[97300]"/>
            <x15:cachedUniqueName index="267" name="[Range 1].[goal].&amp;[97600]"/>
            <x15:cachedUniqueName index="268" name="[Range 1].[goal].&amp;[97800]"/>
            <x15:cachedUniqueName index="269" name="[Range 1].[goal].&amp;[98600]"/>
            <x15:cachedUniqueName index="270" name="[Range 1].[goal].&amp;[98700]"/>
            <x15:cachedUniqueName index="271" name="[Range 1].[goal].&amp;[98800]"/>
            <x15:cachedUniqueName index="272" name="[Range 1].[goal].&amp;[99500]"/>
            <x15:cachedUniqueName index="273" name="[Range 1].[goal].&amp;[101000]"/>
            <x15:cachedUniqueName index="274" name="[Range 1].[goal].&amp;[101400]"/>
            <x15:cachedUniqueName index="275" name="[Range 1].[goal].&amp;[102500]"/>
            <x15:cachedUniqueName index="276" name="[Range 1].[goal].&amp;[102900]"/>
            <x15:cachedUniqueName index="277" name="[Range 1].[goal].&amp;[103200]"/>
            <x15:cachedUniqueName index="278" name="[Range 1].[goal].&amp;[104400]"/>
            <x15:cachedUniqueName index="279" name="[Range 1].[goal].&amp;[105000]"/>
            <x15:cachedUniqueName index="280" name="[Range 1].[goal].&amp;[105300]"/>
            <x15:cachedUniqueName index="281" name="[Range 1].[goal].&amp;[106400]"/>
            <x15:cachedUniqueName index="282" name="[Range 1].[goal].&amp;[106800]"/>
            <x15:cachedUniqueName index="283" name="[Range 1].[goal].&amp;[107500]"/>
            <x15:cachedUniqueName index="284" name="[Range 1].[goal].&amp;[108400]"/>
            <x15:cachedUniqueName index="285" name="[Range 1].[goal].&amp;[108500]"/>
            <x15:cachedUniqueName index="286" name="[Range 1].[goal].&amp;[108700]"/>
            <x15:cachedUniqueName index="287" name="[Range 1].[goal].&amp;[108800]"/>
            <x15:cachedUniqueName index="288" name="[Range 1].[goal].&amp;[109000]"/>
            <x15:cachedUniqueName index="289" name="[Range 1].[goal].&amp;[110100]"/>
            <x15:cachedUniqueName index="290" name="[Range 1].[goal].&amp;[110300]"/>
            <x15:cachedUniqueName index="291" name="[Range 1].[goal].&amp;[110800]"/>
            <x15:cachedUniqueName index="292" name="[Range 1].[goal].&amp;[111100]"/>
            <x15:cachedUniqueName index="293" name="[Range 1].[goal].&amp;[111900]"/>
            <x15:cachedUniqueName index="294" name="[Range 1].[goal].&amp;[112100]"/>
            <x15:cachedUniqueName index="295" name="[Range 1].[goal].&amp;[112300]"/>
            <x15:cachedUniqueName index="296" name="[Range 1].[goal].&amp;[113500]"/>
            <x15:cachedUniqueName index="297" name="[Range 1].[goal].&amp;[113800]"/>
            <x15:cachedUniqueName index="298" name="[Range 1].[goal].&amp;[114300]"/>
            <x15:cachedUniqueName index="299" name="[Range 1].[goal].&amp;[114400]"/>
            <x15:cachedUniqueName index="300" name="[Range 1].[goal].&amp;[114800]"/>
            <x15:cachedUniqueName index="301" name="[Range 1].[goal].&amp;[115000]"/>
            <x15:cachedUniqueName index="302" name="[Range 1].[goal].&amp;[115600]"/>
            <x15:cachedUniqueName index="303" name="[Range 1].[goal].&amp;[116300]"/>
            <x15:cachedUniqueName index="304" name="[Range 1].[goal].&amp;[116500]"/>
            <x15:cachedUniqueName index="305" name="[Range 1].[goal].&amp;[117000]"/>
            <x15:cachedUniqueName index="306" name="[Range 1].[goal].&amp;[117900]"/>
            <x15:cachedUniqueName index="307" name="[Range 1].[goal].&amp;[118000]"/>
            <x15:cachedUniqueName index="308" name="[Range 1].[goal].&amp;[118200]"/>
            <x15:cachedUniqueName index="309" name="[Range 1].[goal].&amp;[118400]"/>
            <x15:cachedUniqueName index="310" name="[Range 1].[goal].&amp;[119200]"/>
            <x15:cachedUniqueName index="311" name="[Range 1].[goal].&amp;[119800]"/>
            <x15:cachedUniqueName index="312" name="[Range 1].[goal].&amp;[120700]"/>
            <x15:cachedUniqueName index="313" name="[Range 1].[goal].&amp;[121100]"/>
            <x15:cachedUniqueName index="314" name="[Range 1].[goal].&amp;[121400]"/>
            <x15:cachedUniqueName index="315" name="[Range 1].[goal].&amp;[121500]"/>
            <x15:cachedUniqueName index="316" name="[Range 1].[goal].&amp;[121600]"/>
            <x15:cachedUniqueName index="317" name="[Range 1].[goal].&amp;[121700]"/>
            <x15:cachedUniqueName index="318" name="[Range 1].[goal].&amp;[122900]"/>
            <x15:cachedUniqueName index="319" name="[Range 1].[goal].&amp;[123600]"/>
            <x15:cachedUniqueName index="320" name="[Range 1].[goal].&amp;[125400]"/>
            <x15:cachedUniqueName index="321" name="[Range 1].[goal].&amp;[125500]"/>
            <x15:cachedUniqueName index="322" name="[Range 1].[goal].&amp;[125600]"/>
            <x15:cachedUniqueName index="323" name="[Range 1].[goal].&amp;[125900]"/>
            <x15:cachedUniqueName index="324" name="[Range 1].[goal].&amp;[128000]"/>
            <x15:cachedUniqueName index="325" name="[Range 1].[goal].&amp;[128100]"/>
            <x15:cachedUniqueName index="326" name="[Range 1].[goal].&amp;[128900]"/>
            <x15:cachedUniqueName index="327" name="[Range 1].[goal].&amp;[129100]"/>
            <x15:cachedUniqueName index="328" name="[Range 1].[goal].&amp;[129400]"/>
            <x15:cachedUniqueName index="329" name="[Range 1].[goal].&amp;[130800]"/>
            <x15:cachedUniqueName index="330" name="[Range 1].[goal].&amp;[131800]"/>
            <x15:cachedUniqueName index="331" name="[Range 1].[goal].&amp;[134300]"/>
            <x15:cachedUniqueName index="332" name="[Range 1].[goal].&amp;[134400]"/>
            <x15:cachedUniqueName index="333" name="[Range 1].[goal].&amp;[134600]"/>
            <x15:cachedUniqueName index="334" name="[Range 1].[goal].&amp;[135500]"/>
            <x15:cachedUniqueName index="335" name="[Range 1].[goal].&amp;[135600]"/>
            <x15:cachedUniqueName index="336" name="[Range 1].[goal].&amp;[136300]"/>
            <x15:cachedUniqueName index="337" name="[Range 1].[goal].&amp;[136800]"/>
            <x15:cachedUniqueName index="338" name="[Range 1].[goal].&amp;[137200]"/>
            <x15:cachedUniqueName index="339" name="[Range 1].[goal].&amp;[137600]"/>
            <x15:cachedUniqueName index="340" name="[Range 1].[goal].&amp;[137900]"/>
            <x15:cachedUniqueName index="341" name="[Range 1].[goal].&amp;[138700]"/>
            <x15:cachedUniqueName index="342" name="[Range 1].[goal].&amp;[139000]"/>
            <x15:cachedUniqueName index="343" name="[Range 1].[goal].&amp;[139500]"/>
            <x15:cachedUniqueName index="344" name="[Range 1].[goal].&amp;[140000]"/>
            <x15:cachedUniqueName index="345" name="[Range 1].[goal].&amp;[140300]"/>
            <x15:cachedUniqueName index="346" name="[Range 1].[goal].&amp;[140800]"/>
            <x15:cachedUniqueName index="347" name="[Range 1].[goal].&amp;[141100]"/>
            <x15:cachedUniqueName index="348" name="[Range 1].[goal].&amp;[142400]"/>
            <x15:cachedUniqueName index="349" name="[Range 1].[goal].&amp;[143900]"/>
            <x15:cachedUniqueName index="350" name="[Range 1].[goal].&amp;[145000]"/>
            <x15:cachedUniqueName index="351" name="[Range 1].[goal].&amp;[145500]"/>
            <x15:cachedUniqueName index="352" name="[Range 1].[goal].&amp;[145600]"/>
            <x15:cachedUniqueName index="353" name="[Range 1].[goal].&amp;[146400]"/>
            <x15:cachedUniqueName index="354" name="[Range 1].[goal].&amp;[147800]"/>
            <x15:cachedUniqueName index="355" name="[Range 1].[goal].&amp;[148400]"/>
            <x15:cachedUniqueName index="356" name="[Range 1].[goal].&amp;[148500]"/>
            <x15:cachedUniqueName index="357" name="[Range 1].[goal].&amp;[149600]"/>
            <x15:cachedUniqueName index="358" name="[Range 1].[goal].&amp;[150500]"/>
            <x15:cachedUniqueName index="359" name="[Range 1].[goal].&amp;[150600]"/>
            <x15:cachedUniqueName index="360" name="[Range 1].[goal].&amp;[151300]"/>
            <x15:cachedUniqueName index="361" name="[Range 1].[goal].&amp;[152400]"/>
            <x15:cachedUniqueName index="362" name="[Range 1].[goal].&amp;[153600]"/>
            <x15:cachedUniqueName index="363" name="[Range 1].[goal].&amp;[153700]"/>
            <x15:cachedUniqueName index="364" name="[Range 1].[goal].&amp;[153800]"/>
            <x15:cachedUniqueName index="365" name="[Range 1].[goal].&amp;[154300]"/>
            <x15:cachedUniqueName index="366" name="[Range 1].[goal].&amp;[154500]"/>
            <x15:cachedUniqueName index="367" name="[Range 1].[goal].&amp;[155200]"/>
            <x15:cachedUniqueName index="368" name="[Range 1].[goal].&amp;[156800]"/>
            <x15:cachedUniqueName index="369" name="[Range 1].[goal].&amp;[157300]"/>
            <x15:cachedUniqueName index="370" name="[Range 1].[goal].&amp;[157600]"/>
            <x15:cachedUniqueName index="371" name="[Range 1].[goal].&amp;[158100]"/>
            <x15:cachedUniqueName index="372" name="[Range 1].[goal].&amp;[159800]"/>
            <x15:cachedUniqueName index="373" name="[Range 1].[goal].&amp;[160400]"/>
            <x15:cachedUniqueName index="374" name="[Range 1].[goal].&amp;[161900]"/>
            <x15:cachedUniqueName index="375" name="[Range 1].[goal].&amp;[163600]"/>
            <x15:cachedUniqueName index="376" name="[Range 1].[goal].&amp;[163700]"/>
            <x15:cachedUniqueName index="377" name="[Range 1].[goal].&amp;[163800]"/>
            <x15:cachedUniqueName index="378" name="[Range 1].[goal].&amp;[164100]"/>
            <x15:cachedUniqueName index="379" name="[Range 1].[goal].&amp;[164500]"/>
            <x15:cachedUniqueName index="380" name="[Range 1].[goal].&amp;[164700]"/>
            <x15:cachedUniqueName index="381" name="[Range 1].[goal].&amp;[166700]"/>
            <x15:cachedUniqueName index="382" name="[Range 1].[goal].&amp;[167400]"/>
            <x15:cachedUniqueName index="383" name="[Range 1].[goal].&amp;[167500]"/>
            <x15:cachedUniqueName index="384" name="[Range 1].[goal].&amp;[168500]"/>
            <x15:cachedUniqueName index="385" name="[Range 1].[goal].&amp;[168600]"/>
            <x15:cachedUniqueName index="386" name="[Range 1].[goal].&amp;[168700]"/>
            <x15:cachedUniqueName index="387" name="[Range 1].[goal].&amp;[169400]"/>
            <x15:cachedUniqueName index="388" name="[Range 1].[goal].&amp;[169700]"/>
            <x15:cachedUniqueName index="389" name="[Range 1].[goal].&amp;[170400]"/>
            <x15:cachedUniqueName index="390" name="[Range 1].[goal].&amp;[170600]"/>
            <x15:cachedUniqueName index="391" name="[Range 1].[goal].&amp;[170700]"/>
            <x15:cachedUniqueName index="392" name="[Range 1].[goal].&amp;[170800]"/>
            <x15:cachedUniqueName index="393" name="[Range 1].[goal].&amp;[171000]"/>
            <x15:cachedUniqueName index="394" name="[Range 1].[goal].&amp;[171300]"/>
            <x15:cachedUniqueName index="395" name="[Range 1].[goal].&amp;[172000]"/>
            <x15:cachedUniqueName index="396" name="[Range 1].[goal].&amp;[172700]"/>
            <x15:cachedUniqueName index="397" name="[Range 1].[goal].&amp;[173800]"/>
            <x15:cachedUniqueName index="398" name="[Range 1].[goal].&amp;[173900]"/>
            <x15:cachedUniqueName index="399" name="[Range 1].[goal].&amp;[174500]"/>
            <x15:cachedUniqueName index="400" name="[Range 1].[goal].&amp;[177700]"/>
            <x15:cachedUniqueName index="401" name="[Range 1].[goal].&amp;[178000]"/>
            <x15:cachedUniqueName index="402" name="[Range 1].[goal].&amp;[178200]"/>
            <x15:cachedUniqueName index="403" name="[Range 1].[goal].&amp;[179100]"/>
            <x15:cachedUniqueName index="404" name="[Range 1].[goal].&amp;[180100]"/>
            <x15:cachedUniqueName index="405" name="[Range 1].[goal].&amp;[180200]"/>
            <x15:cachedUniqueName index="406" name="[Range 1].[goal].&amp;[180400]"/>
            <x15:cachedUniqueName index="407" name="[Range 1].[goal].&amp;[180800]"/>
            <x15:cachedUniqueName index="408" name="[Range 1].[goal].&amp;[181200]"/>
            <x15:cachedUniqueName index="409" name="[Range 1].[goal].&amp;[182400]"/>
            <x15:cachedUniqueName index="410" name="[Range 1].[goal].&amp;[182800]"/>
            <x15:cachedUniqueName index="411" name="[Range 1].[goal].&amp;[183800]"/>
            <x15:cachedUniqueName index="412" name="[Range 1].[goal].&amp;[184100]"/>
            <x15:cachedUniqueName index="413" name="[Range 1].[goal].&amp;[184800]"/>
            <x15:cachedUniqueName index="414" name="[Range 1].[goal].&amp;[185900]"/>
            <x15:cachedUniqueName index="415" name="[Range 1].[goal].&amp;[186700]"/>
            <x15:cachedUniqueName index="416" name="[Range 1].[goal].&amp;[187600]"/>
            <x15:cachedUniqueName index="417" name="[Range 1].[goal].&amp;[188100]"/>
            <x15:cachedUniqueName index="418" name="[Range 1].[goal].&amp;[188200]"/>
            <x15:cachedUniqueName index="419" name="[Range 1].[goal].&amp;[188800]"/>
            <x15:cachedUniqueName index="420" name="[Range 1].[goal].&amp;[189000]"/>
            <x15:cachedUniqueName index="421" name="[Range 1].[goal].&amp;[189200]"/>
            <x15:cachedUniqueName index="422" name="[Range 1].[goal].&amp;[189400]"/>
            <x15:cachedUniqueName index="423" name="[Range 1].[goal].&amp;[189500]"/>
            <x15:cachedUniqueName index="424" name="[Range 1].[goal].&amp;[191000]"/>
            <x15:cachedUniqueName index="425" name="[Range 1].[goal].&amp;[191200]"/>
            <x15:cachedUniqueName index="426" name="[Range 1].[goal].&amp;[191300]"/>
            <x15:cachedUniqueName index="427" name="[Range 1].[goal].&amp;[191500]"/>
            <x15:cachedUniqueName index="428" name="[Range 1].[goal].&amp;[192100]"/>
            <x15:cachedUniqueName index="429" name="[Range 1].[goal].&amp;[192900]"/>
            <x15:cachedUniqueName index="430" name="[Range 1].[goal].&amp;[193200]"/>
            <x15:cachedUniqueName index="431" name="[Range 1].[goal].&amp;[193400]"/>
            <x15:cachedUniqueName index="432" name="[Range 1].[goal].&amp;[194500]"/>
            <x15:cachedUniqueName index="433" name="[Range 1].[goal].&amp;[194900]"/>
            <x15:cachedUniqueName index="434" name="[Range 1].[goal].&amp;[195200]"/>
            <x15:cachedUniqueName index="435" name="[Range 1].[goal].&amp;[195800]"/>
            <x15:cachedUniqueName index="436" name="[Range 1].[goal].&amp;[195900]"/>
            <x15:cachedUniqueName index="437" name="[Range 1].[goal].&amp;[196600]"/>
            <x15:cachedUniqueName index="438" name="[Range 1].[goal].&amp;[196700]"/>
            <x15:cachedUniqueName index="439" name="[Range 1].[goal].&amp;[196900]"/>
            <x15:cachedUniqueName index="440" name="[Range 1].[goal].&amp;[197600]"/>
            <x15:cachedUniqueName index="441" name="[Range 1].[goal].&amp;[197700]"/>
            <x15:cachedUniqueName index="442" name="[Range 1].[goal].&amp;[197900]"/>
            <x15:cachedUniqueName index="443" name="[Range 1].[goal].&amp;[198500]"/>
            <x15:cachedUniqueName index="444" name="[Range 1].[goal].&amp;[198600]"/>
            <x15:cachedUniqueName index="445" name="[Range 1].[goal].&amp;[199000]"/>
            <x15:cachedUniqueName index="446" name="[Range 1].[goal].&amp;[199200]"/>
          </x15:cachedUniqueNames>
        </ext>
      </extLst>
    </cacheField>
    <cacheField name="[Range 1].[outcome].[outcome]" caption="outcome" numFmtId="0" hierarchy="24" level="1">
      <sharedItems count="4">
        <s v="canceled"/>
        <s v="failed"/>
        <s v="live"/>
        <s v="successful"/>
      </sharedItems>
    </cacheField>
    <cacheField name="[Measures].[Count of outcome 2]" caption="Count of outcome 2" numFmtId="0" hierarchy="50" level="32767"/>
  </cacheFields>
  <cacheHierarchies count="5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20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e Created Conversion]" caption="Date Created Conversion" attribute="1" defaultMemberUniqueName="[Range 1].[Date Created Conversion].[All]" allUniqueName="[Range 1].[Date Created Conversion].[All]" dimensionUniqueName="[Range 1]" displayFolder="" count="0" memberValueDatatype="5" unbalanced="0"/>
    <cacheHierarchy uniqueName="[Range 1].[Date Ended Conversion]" caption="Date Ended Conversion" attribute="1" defaultMemberUniqueName="[Range 1].[Date Ended Conversion].[All]" allUniqueName="[Range 1].[Date Ended Conversion].[All]" dimensionUniqueName="[Range 1]" displayFolder="" count="0" memberValueDatatype="5" unbalanced="0"/>
    <cacheHierarchy uniqueName="[Range 1].[Date Created Conversion2]" caption="Date Created Conversion2" attribute="1" time="1" defaultMemberUniqueName="[Range 1].[Date Created Conversion2].[All]" allUniqueName="[Range 1].[Date Created Conversion2].[All]" dimensionUniqueName="[Range 1]" displayFolder="" count="0" memberValueDatatype="7" unbalanced="0"/>
    <cacheHierarchy uniqueName="[Range 1].[Date Ended Conversion2]" caption="Date Ended Conversion2" attribute="1" time="1" defaultMemberUniqueName="[Range 1].[Date Ended Conversion2].[All]" allUniqueName="[Range 1].[Date Ended Conversion2].[All]" dimensionUniqueName="[Range 1]" displayFolder="" count="0" memberValueDatatype="7" unbalanced="0"/>
    <cacheHierarchy uniqueName="[Range 1].[Date Created Conversion2 (Year)]" caption="Date Created Conversion2 (Year)" attribute="1" defaultMemberUniqueName="[Range 1].[Date Created Conversion2 (Year)].[All]" allUniqueName="[Range 1].[Date Created Conversion2 (Year)].[All]" dimensionUniqueName="[Range 1]" displayFolder="" count="0" memberValueDatatype="130" unbalanced="0"/>
    <cacheHierarchy uniqueName="[Range 1].[Date Created Conversion2 (Quarter)]" caption="Date Created Conversion2 (Quarter)" attribute="1" defaultMemberUniqueName="[Range 1].[Date Created Conversion2 (Quarter)].[All]" allUniqueName="[Range 1].[Date Created Conversion2 (Quarter)].[All]" dimensionUniqueName="[Range 1]" displayFolder="" count="0" memberValueDatatype="130" unbalanced="0"/>
    <cacheHierarchy uniqueName="[Range 1].[Date Created Conversion2 (Month)]" caption="Date Created Conversion2 (Month)" attribute="1" defaultMemberUniqueName="[Range 1].[Date Created Conversion2 (Month)].[All]" allUniqueName="[Range 1].[Date Created Conversion2 (Month)].[All]" dimensionUniqueName="[Range 1]" displayFolder="" count="0" memberValueDatatype="130" unbalanced="0"/>
    <cacheHierarchy uniqueName="[Range 1].[Date Created Conversion2 (Month Index)]" caption="Date Created Conversion2 (Month Index)" attribute="1" defaultMemberUniqueName="[Range 1].[Date Created Conversion2 (Month Index)].[All]" allUniqueName="[Range 1].[Date Created Conversion2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arent Category]" caption="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Parent Category]" caption="Distinct 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outcome 2]" caption="Count of outcom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bha RS" refreshedDate="44864.766129629628" backgroundQuery="1" createdVersion="7" refreshedVersion="7" minRefreshableVersion="3" recordCount="0" supportSubquery="1" supportAdvancedDrill="1" xr:uid="{1D5E1EC3-00DD-47ED-A493-BE7D3BC03601}">
  <cacheSource type="external" connectionId="1"/>
  <cacheFields count="5">
    <cacheField name="[Range].[country].[country]" caption="country" numFmtId="0" hierarchy="9" level="1">
      <sharedItems containsSemiMixedTypes="0" containsNonDate="0" containsString="0"/>
    </cacheField>
    <cacheField name="[Range].[Parent Category].[Parent Category]" caption="Parent Category" numFmtId="0" hierarchy="16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Sub-Category].[Sub-Category]" caption="Sub-Category" numFmtId="0" hierarchy="17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Measures].[Count of outcome]" caption="Count of outcome" numFmtId="0" hierarchy="47" level="32767"/>
  </cacheFields>
  <cacheHierarchies count="5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2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e Created Conversion]" caption="Date Created Conversion" attribute="1" defaultMemberUniqueName="[Range 1].[Date Created Conversion].[All]" allUniqueName="[Range 1].[Date Created Conversion].[All]" dimensionUniqueName="[Range 1]" displayFolder="" count="0" memberValueDatatype="5" unbalanced="0"/>
    <cacheHierarchy uniqueName="[Range 1].[Date Ended Conversion]" caption="Date Ended Conversion" attribute="1" defaultMemberUniqueName="[Range 1].[Date Ended Conversion].[All]" allUniqueName="[Range 1].[Date Ended Conversion].[All]" dimensionUniqueName="[Range 1]" displayFolder="" count="0" memberValueDatatype="5" unbalanced="0"/>
    <cacheHierarchy uniqueName="[Range 1].[Date Created Conversion2]" caption="Date Created Conversion2" attribute="1" time="1" defaultMemberUniqueName="[Range 1].[Date Created Conversion2].[All]" allUniqueName="[Range 1].[Date Created Conversion2].[All]" dimensionUniqueName="[Range 1]" displayFolder="" count="0" memberValueDatatype="7" unbalanced="0"/>
    <cacheHierarchy uniqueName="[Range 1].[Date Ended Conversion2]" caption="Date Ended Conversion2" attribute="1" time="1" defaultMemberUniqueName="[Range 1].[Date Ended Conversion2].[All]" allUniqueName="[Range 1].[Date Ended Conversion2].[All]" dimensionUniqueName="[Range 1]" displayFolder="" count="0" memberValueDatatype="7" unbalanced="0"/>
    <cacheHierarchy uniqueName="[Range 1].[Date Created Conversion2 (Year)]" caption="Date Created Conversion2 (Year)" attribute="1" defaultMemberUniqueName="[Range 1].[Date Created Conversion2 (Year)].[All]" allUniqueName="[Range 1].[Date Created Conversion2 (Year)].[All]" dimensionUniqueName="[Range 1]" displayFolder="" count="0" memberValueDatatype="130" unbalanced="0"/>
    <cacheHierarchy uniqueName="[Range 1].[Date Created Conversion2 (Quarter)]" caption="Date Created Conversion2 (Quarter)" attribute="1" defaultMemberUniqueName="[Range 1].[Date Created Conversion2 (Quarter)].[All]" allUniqueName="[Range 1].[Date Created Conversion2 (Quarter)].[All]" dimensionUniqueName="[Range 1]" displayFolder="" count="0" memberValueDatatype="130" unbalanced="0"/>
    <cacheHierarchy uniqueName="[Range 1].[Date Created Conversion2 (Month)]" caption="Date Created Conversion2 (Month)" attribute="1" defaultMemberUniqueName="[Range 1].[Date Created Conversion2 (Month)].[All]" allUniqueName="[Range 1].[Date Created Conversion2 (Month)].[All]" dimensionUniqueName="[Range 1]" displayFolder="" count="0" memberValueDatatype="130" unbalanced="0"/>
    <cacheHierarchy uniqueName="[Range 1].[Date Created Conversion2 (Month Index)]" caption="Date Created Conversion2 (Month Index)" attribute="1" defaultMemberUniqueName="[Range 1].[Date Created Conversion2 (Month Index)].[All]" allUniqueName="[Range 1].[Date Created Conversion2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arent Category]" caption="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Parent Category]" caption="Distinct Count of Parent Category" measure="1" displayFolder="" measureGroup="Range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66215-744F-4777-8812-8E0C6DA383CC}" name="PivotTable5" cacheId="1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452" firstHeaderRow="1" firstDataRow="2" firstDataCol="1"/>
  <pivotFields count="3">
    <pivotField axis="axisRow" allDrilled="1" subtotalTop="0" showAll="0" defaultSubtotal="0" defaultAttributeDrillState="1">
      <items count="4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2" subtotal="count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ved Crowdfunding!$A$1:$V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78D62-AA27-449B-823D-599FA13A2EF1}" name="PivotTable1" cacheId="1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B9:G2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9" name="[Range].[country].[All]" cap="All"/>
  </pageFields>
  <dataFields count="1">
    <dataField name="Count of outcome" fld="3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38BBD-228D-4CCF-AE7E-7EFC7610D90F}" name="PivotTable2" cacheId="1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8:G34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0" hier="9" name="[Range].[country].[All]" cap="All"/>
    <pageField fld="1" hier="16" name="[Range].[Parent Category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3D4DC-2ED3-47A0-86C6-31227A4EE0F9}" name="PivotTable4" cacheId="1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11:F25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34" name="[Range 1].[Parent Category].[All]" cap="All"/>
    <pageField fld="2" hier="40" name="[Range 1].[Date Created Conversion2 (Year)].[All]" cap="All"/>
  </pageFields>
  <dataFields count="1">
    <dataField name="Count of outcome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Parent Category"/>
    <pivotHierarchy dragToData="1" caption="Distinct Count of Parent Categor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ved Crowdfunding!$A$1:$V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8BE7F-6AD6-4306-9BFB-0F82A45CC444}" name="Table1" displayName="Table1" ref="B3:I15" totalsRowShown="0">
  <autoFilter ref="B3:I15" xr:uid="{F0B8BE7F-6AD6-4306-9BFB-0F82A45CC444}"/>
  <tableColumns count="8">
    <tableColumn id="1" xr3:uid="{631BC58E-7EFB-4BDA-BD1C-AED19760E798}" name="Goal"/>
    <tableColumn id="2" xr3:uid="{B20DBB8F-1904-431A-B222-ADC9659F56FC}" name="Number Successful"/>
    <tableColumn id="3" xr3:uid="{21121E3F-5CCC-42BC-895C-E7E9E46AF3B3}" name="Number Failed"/>
    <tableColumn id="4" xr3:uid="{342E2AB6-BDD6-459C-9EFB-FF9D893E5E0E}" name="Number Canceled"/>
    <tableColumn id="5" xr3:uid="{55108866-4D5F-4292-B0B5-619F2184FD3B}" name="Total Projects">
      <calculatedColumnFormula>SUM(C4:E4)</calculatedColumnFormula>
    </tableColumn>
    <tableColumn id="6" xr3:uid="{1C882209-46BF-4A16-8A5C-6FC4D300BCA4}" name="Percentage Successful" dataDxfId="14">
      <calculatedColumnFormula>C4/$F4</calculatedColumnFormula>
    </tableColumn>
    <tableColumn id="7" xr3:uid="{328A830F-DE11-461C-A46E-4924AD21B4E4}" name="Percentage Failed" dataDxfId="13">
      <calculatedColumnFormula>D4/$F4</calculatedColumnFormula>
    </tableColumn>
    <tableColumn id="8" xr3:uid="{5EEDC175-D6EF-416F-A0C2-CFAECE2913A8}" name="Percentage Canceled" dataDxfId="12">
      <calculatedColumnFormula>E4/$F4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3D4E-FA9F-4052-BF6C-C5F831756BF5}">
  <dimension ref="A3:F452"/>
  <sheetViews>
    <sheetView topLeftCell="A160" workbookViewId="0">
      <selection activeCell="A5" sqref="A5:A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447" width="15.25" bestFit="1" customWidth="1"/>
    <col min="448" max="448" width="11" bestFit="1" customWidth="1"/>
  </cols>
  <sheetData>
    <row r="3" spans="1:6" x14ac:dyDescent="0.25">
      <c r="A3" s="10" t="s">
        <v>2046</v>
      </c>
      <c r="B3" s="10" t="s">
        <v>2044</v>
      </c>
    </row>
    <row r="4" spans="1:6" x14ac:dyDescent="0.25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1">
        <v>100</v>
      </c>
      <c r="B5" s="8">
        <v>1</v>
      </c>
      <c r="C5" s="8">
        <v>19</v>
      </c>
      <c r="D5" s="8"/>
      <c r="E5" s="8"/>
      <c r="F5" s="8">
        <v>20</v>
      </c>
    </row>
    <row r="6" spans="1:6" x14ac:dyDescent="0.25">
      <c r="A6" s="11">
        <v>600</v>
      </c>
      <c r="B6" s="8"/>
      <c r="C6" s="8"/>
      <c r="D6" s="8"/>
      <c r="E6" s="8">
        <v>5</v>
      </c>
      <c r="F6" s="8">
        <v>5</v>
      </c>
    </row>
    <row r="7" spans="1:6" x14ac:dyDescent="0.25">
      <c r="A7" s="11">
        <v>700</v>
      </c>
      <c r="B7" s="8"/>
      <c r="C7" s="8"/>
      <c r="D7" s="8"/>
      <c r="E7" s="8">
        <v>8</v>
      </c>
      <c r="F7" s="8">
        <v>8</v>
      </c>
    </row>
    <row r="8" spans="1:6" x14ac:dyDescent="0.25">
      <c r="A8" s="11">
        <v>800</v>
      </c>
      <c r="B8" s="8"/>
      <c r="C8" s="8">
        <v>1</v>
      </c>
      <c r="D8" s="8"/>
      <c r="E8" s="8">
        <v>6</v>
      </c>
      <c r="F8" s="8">
        <v>7</v>
      </c>
    </row>
    <row r="9" spans="1:6" x14ac:dyDescent="0.25">
      <c r="A9" s="11">
        <v>900</v>
      </c>
      <c r="B9" s="8"/>
      <c r="C9" s="8"/>
      <c r="D9" s="8"/>
      <c r="E9" s="8">
        <v>11</v>
      </c>
      <c r="F9" s="8">
        <v>11</v>
      </c>
    </row>
    <row r="10" spans="1:6" x14ac:dyDescent="0.25">
      <c r="A10" s="11">
        <v>1000</v>
      </c>
      <c r="B10" s="8"/>
      <c r="C10" s="8">
        <v>1</v>
      </c>
      <c r="D10" s="8"/>
      <c r="E10" s="8">
        <v>6</v>
      </c>
      <c r="F10" s="8">
        <v>7</v>
      </c>
    </row>
    <row r="11" spans="1:6" x14ac:dyDescent="0.25">
      <c r="A11" s="11">
        <v>1100</v>
      </c>
      <c r="B11" s="8"/>
      <c r="C11" s="8"/>
      <c r="D11" s="8"/>
      <c r="E11" s="8">
        <v>5</v>
      </c>
      <c r="F11" s="8">
        <v>5</v>
      </c>
    </row>
    <row r="12" spans="1:6" x14ac:dyDescent="0.25">
      <c r="A12" s="11">
        <v>1200</v>
      </c>
      <c r="B12" s="8"/>
      <c r="C12" s="8"/>
      <c r="D12" s="8"/>
      <c r="E12" s="8">
        <v>3</v>
      </c>
      <c r="F12" s="8">
        <v>3</v>
      </c>
    </row>
    <row r="13" spans="1:6" x14ac:dyDescent="0.25">
      <c r="A13" s="11">
        <v>1300</v>
      </c>
      <c r="B13" s="8"/>
      <c r="C13" s="8"/>
      <c r="D13" s="8"/>
      <c r="E13" s="8">
        <v>7</v>
      </c>
      <c r="F13" s="8">
        <v>7</v>
      </c>
    </row>
    <row r="14" spans="1:6" x14ac:dyDescent="0.25">
      <c r="A14" s="11">
        <v>1400</v>
      </c>
      <c r="B14" s="8"/>
      <c r="C14" s="8"/>
      <c r="D14" s="8"/>
      <c r="E14" s="8">
        <v>12</v>
      </c>
      <c r="F14" s="8">
        <v>12</v>
      </c>
    </row>
    <row r="15" spans="1:6" x14ac:dyDescent="0.25">
      <c r="A15" s="11">
        <v>1500</v>
      </c>
      <c r="B15" s="8"/>
      <c r="C15" s="8"/>
      <c r="D15" s="8"/>
      <c r="E15" s="8">
        <v>7</v>
      </c>
      <c r="F15" s="8">
        <v>7</v>
      </c>
    </row>
    <row r="16" spans="1:6" x14ac:dyDescent="0.25">
      <c r="A16" s="11">
        <v>1600</v>
      </c>
      <c r="B16" s="8"/>
      <c r="C16" s="8"/>
      <c r="D16" s="8"/>
      <c r="E16" s="8">
        <v>4</v>
      </c>
      <c r="F16" s="8">
        <v>4</v>
      </c>
    </row>
    <row r="17" spans="1:6" x14ac:dyDescent="0.25">
      <c r="A17" s="11">
        <v>1700</v>
      </c>
      <c r="B17" s="8"/>
      <c r="C17" s="8">
        <v>1</v>
      </c>
      <c r="D17" s="8"/>
      <c r="E17" s="8">
        <v>7</v>
      </c>
      <c r="F17" s="8">
        <v>8</v>
      </c>
    </row>
    <row r="18" spans="1:6" x14ac:dyDescent="0.25">
      <c r="A18" s="11">
        <v>1800</v>
      </c>
      <c r="B18" s="8"/>
      <c r="C18" s="8">
        <v>1</v>
      </c>
      <c r="D18" s="8"/>
      <c r="E18" s="8">
        <v>9</v>
      </c>
      <c r="F18" s="8">
        <v>10</v>
      </c>
    </row>
    <row r="19" spans="1:6" x14ac:dyDescent="0.25">
      <c r="A19" s="11">
        <v>1900</v>
      </c>
      <c r="B19" s="8"/>
      <c r="C19" s="8"/>
      <c r="D19" s="8"/>
      <c r="E19" s="8">
        <v>2</v>
      </c>
      <c r="F19" s="8">
        <v>2</v>
      </c>
    </row>
    <row r="20" spans="1:6" x14ac:dyDescent="0.25">
      <c r="A20" s="11">
        <v>2000</v>
      </c>
      <c r="B20" s="8"/>
      <c r="C20" s="8">
        <v>2</v>
      </c>
      <c r="D20" s="8"/>
      <c r="E20" s="8">
        <v>4</v>
      </c>
      <c r="F20" s="8">
        <v>6</v>
      </c>
    </row>
    <row r="21" spans="1:6" x14ac:dyDescent="0.25">
      <c r="A21" s="11">
        <v>2100</v>
      </c>
      <c r="B21" s="8"/>
      <c r="C21" s="8">
        <v>3</v>
      </c>
      <c r="D21" s="8"/>
      <c r="E21" s="8">
        <v>5</v>
      </c>
      <c r="F21" s="8">
        <v>8</v>
      </c>
    </row>
    <row r="22" spans="1:6" x14ac:dyDescent="0.25">
      <c r="A22" s="11">
        <v>2200</v>
      </c>
      <c r="B22" s="8"/>
      <c r="C22" s="8"/>
      <c r="D22" s="8"/>
      <c r="E22" s="8">
        <v>3</v>
      </c>
      <c r="F22" s="8">
        <v>3</v>
      </c>
    </row>
    <row r="23" spans="1:6" x14ac:dyDescent="0.25">
      <c r="A23" s="11">
        <v>2300</v>
      </c>
      <c r="B23" s="8"/>
      <c r="C23" s="8"/>
      <c r="D23" s="8"/>
      <c r="E23" s="8">
        <v>7</v>
      </c>
      <c r="F23" s="8">
        <v>7</v>
      </c>
    </row>
    <row r="24" spans="1:6" x14ac:dyDescent="0.25">
      <c r="A24" s="11">
        <v>2400</v>
      </c>
      <c r="B24" s="8"/>
      <c r="C24" s="8">
        <v>1</v>
      </c>
      <c r="D24" s="8"/>
      <c r="E24" s="8">
        <v>9</v>
      </c>
      <c r="F24" s="8">
        <v>10</v>
      </c>
    </row>
    <row r="25" spans="1:6" x14ac:dyDescent="0.25">
      <c r="A25" s="11">
        <v>2500</v>
      </c>
      <c r="B25" s="8"/>
      <c r="C25" s="8"/>
      <c r="D25" s="8"/>
      <c r="E25" s="8">
        <v>3</v>
      </c>
      <c r="F25" s="8">
        <v>3</v>
      </c>
    </row>
    <row r="26" spans="1:6" x14ac:dyDescent="0.25">
      <c r="A26" s="11">
        <v>2600</v>
      </c>
      <c r="B26" s="8"/>
      <c r="C26" s="8">
        <v>1</v>
      </c>
      <c r="D26" s="8"/>
      <c r="E26" s="8">
        <v>4</v>
      </c>
      <c r="F26" s="8">
        <v>5</v>
      </c>
    </row>
    <row r="27" spans="1:6" x14ac:dyDescent="0.25">
      <c r="A27" s="11">
        <v>2700</v>
      </c>
      <c r="B27" s="8"/>
      <c r="C27" s="8">
        <v>2</v>
      </c>
      <c r="D27" s="8"/>
      <c r="E27" s="8">
        <v>4</v>
      </c>
      <c r="F27" s="8">
        <v>6</v>
      </c>
    </row>
    <row r="28" spans="1:6" x14ac:dyDescent="0.25">
      <c r="A28" s="11">
        <v>2800</v>
      </c>
      <c r="B28" s="8"/>
      <c r="C28" s="8">
        <v>2</v>
      </c>
      <c r="D28" s="8"/>
      <c r="E28" s="8">
        <v>3</v>
      </c>
      <c r="F28" s="8">
        <v>5</v>
      </c>
    </row>
    <row r="29" spans="1:6" x14ac:dyDescent="0.25">
      <c r="A29" s="11">
        <v>2900</v>
      </c>
      <c r="B29" s="8"/>
      <c r="C29" s="8">
        <v>1</v>
      </c>
      <c r="D29" s="8"/>
      <c r="E29" s="8">
        <v>5</v>
      </c>
      <c r="F29" s="8">
        <v>6</v>
      </c>
    </row>
    <row r="30" spans="1:6" x14ac:dyDescent="0.25">
      <c r="A30" s="11">
        <v>3000</v>
      </c>
      <c r="B30" s="8"/>
      <c r="C30" s="8"/>
      <c r="D30" s="8"/>
      <c r="E30" s="8">
        <v>4</v>
      </c>
      <c r="F30" s="8">
        <v>4</v>
      </c>
    </row>
    <row r="31" spans="1:6" x14ac:dyDescent="0.25">
      <c r="A31" s="11">
        <v>3100</v>
      </c>
      <c r="B31" s="8">
        <v>1</v>
      </c>
      <c r="C31" s="8"/>
      <c r="D31" s="8"/>
      <c r="E31" s="8">
        <v>4</v>
      </c>
      <c r="F31" s="8">
        <v>5</v>
      </c>
    </row>
    <row r="32" spans="1:6" x14ac:dyDescent="0.25">
      <c r="A32" s="11">
        <v>3200</v>
      </c>
      <c r="B32" s="8"/>
      <c r="C32" s="8">
        <v>2</v>
      </c>
      <c r="D32" s="8"/>
      <c r="E32" s="8">
        <v>3</v>
      </c>
      <c r="F32" s="8">
        <v>5</v>
      </c>
    </row>
    <row r="33" spans="1:6" x14ac:dyDescent="0.25">
      <c r="A33" s="11">
        <v>3300</v>
      </c>
      <c r="B33" s="8"/>
      <c r="C33" s="8">
        <v>1</v>
      </c>
      <c r="D33" s="8"/>
      <c r="E33" s="8">
        <v>4</v>
      </c>
      <c r="F33" s="8">
        <v>5</v>
      </c>
    </row>
    <row r="34" spans="1:6" x14ac:dyDescent="0.25">
      <c r="A34" s="11">
        <v>3400</v>
      </c>
      <c r="B34" s="8"/>
      <c r="C34" s="8">
        <v>1</v>
      </c>
      <c r="D34" s="8"/>
      <c r="E34" s="8">
        <v>7</v>
      </c>
      <c r="F34" s="8">
        <v>8</v>
      </c>
    </row>
    <row r="35" spans="1:6" x14ac:dyDescent="0.25">
      <c r="A35" s="11">
        <v>3500</v>
      </c>
      <c r="B35" s="8"/>
      <c r="C35" s="8">
        <v>1</v>
      </c>
      <c r="D35" s="8"/>
      <c r="E35" s="8">
        <v>8</v>
      </c>
      <c r="F35" s="8">
        <v>9</v>
      </c>
    </row>
    <row r="36" spans="1:6" x14ac:dyDescent="0.25">
      <c r="A36" s="11">
        <v>3600</v>
      </c>
      <c r="B36" s="8"/>
      <c r="C36" s="8">
        <v>1</v>
      </c>
      <c r="D36" s="8">
        <v>2</v>
      </c>
      <c r="E36" s="8">
        <v>6</v>
      </c>
      <c r="F36" s="8">
        <v>9</v>
      </c>
    </row>
    <row r="37" spans="1:6" x14ac:dyDescent="0.25">
      <c r="A37" s="11">
        <v>3700</v>
      </c>
      <c r="B37" s="8"/>
      <c r="C37" s="8">
        <v>2</v>
      </c>
      <c r="D37" s="8"/>
      <c r="E37" s="8">
        <v>6</v>
      </c>
      <c r="F37" s="8">
        <v>8</v>
      </c>
    </row>
    <row r="38" spans="1:6" x14ac:dyDescent="0.25">
      <c r="A38" s="11">
        <v>3800</v>
      </c>
      <c r="B38" s="8"/>
      <c r="C38" s="8">
        <v>1</v>
      </c>
      <c r="D38" s="8">
        <v>1</v>
      </c>
      <c r="E38" s="8">
        <v>2</v>
      </c>
      <c r="F38" s="8">
        <v>4</v>
      </c>
    </row>
    <row r="39" spans="1:6" x14ac:dyDescent="0.25">
      <c r="A39" s="11">
        <v>3900</v>
      </c>
      <c r="B39" s="8"/>
      <c r="C39" s="8">
        <v>1</v>
      </c>
      <c r="D39" s="8"/>
      <c r="E39" s="8">
        <v>5</v>
      </c>
      <c r="F39" s="8">
        <v>6</v>
      </c>
    </row>
    <row r="40" spans="1:6" x14ac:dyDescent="0.25">
      <c r="A40" s="11">
        <v>4000</v>
      </c>
      <c r="B40" s="8"/>
      <c r="C40" s="8">
        <v>3</v>
      </c>
      <c r="D40" s="8"/>
      <c r="E40" s="8">
        <v>3</v>
      </c>
      <c r="F40" s="8">
        <v>6</v>
      </c>
    </row>
    <row r="41" spans="1:6" x14ac:dyDescent="0.25">
      <c r="A41" s="11">
        <v>4100</v>
      </c>
      <c r="B41" s="8">
        <v>1</v>
      </c>
      <c r="C41" s="8">
        <v>1</v>
      </c>
      <c r="D41" s="8"/>
      <c r="E41" s="8">
        <v>1</v>
      </c>
      <c r="F41" s="8">
        <v>3</v>
      </c>
    </row>
    <row r="42" spans="1:6" x14ac:dyDescent="0.25">
      <c r="A42" s="11">
        <v>4200</v>
      </c>
      <c r="B42" s="8"/>
      <c r="C42" s="8">
        <v>4</v>
      </c>
      <c r="D42" s="8"/>
      <c r="E42" s="8">
        <v>4</v>
      </c>
      <c r="F42" s="8">
        <v>8</v>
      </c>
    </row>
    <row r="43" spans="1:6" x14ac:dyDescent="0.25">
      <c r="A43" s="11">
        <v>4300</v>
      </c>
      <c r="B43" s="8"/>
      <c r="C43" s="8"/>
      <c r="D43" s="8"/>
      <c r="E43" s="8">
        <v>3</v>
      </c>
      <c r="F43" s="8">
        <v>3</v>
      </c>
    </row>
    <row r="44" spans="1:6" x14ac:dyDescent="0.25">
      <c r="A44" s="11">
        <v>4500</v>
      </c>
      <c r="B44" s="8"/>
      <c r="C44" s="8">
        <v>1</v>
      </c>
      <c r="D44" s="8"/>
      <c r="E44" s="8">
        <v>6</v>
      </c>
      <c r="F44" s="8">
        <v>7</v>
      </c>
    </row>
    <row r="45" spans="1:6" x14ac:dyDescent="0.25">
      <c r="A45" s="11">
        <v>4600</v>
      </c>
      <c r="B45" s="8"/>
      <c r="C45" s="8"/>
      <c r="D45" s="8"/>
      <c r="E45" s="8">
        <v>1</v>
      </c>
      <c r="F45" s="8">
        <v>1</v>
      </c>
    </row>
    <row r="46" spans="1:6" x14ac:dyDescent="0.25">
      <c r="A46" s="11">
        <v>4700</v>
      </c>
      <c r="B46" s="8"/>
      <c r="C46" s="8">
        <v>1</v>
      </c>
      <c r="D46" s="8"/>
      <c r="E46" s="8">
        <v>5</v>
      </c>
      <c r="F46" s="8">
        <v>6</v>
      </c>
    </row>
    <row r="47" spans="1:6" x14ac:dyDescent="0.25">
      <c r="A47" s="11">
        <v>4800</v>
      </c>
      <c r="B47" s="8"/>
      <c r="C47" s="8">
        <v>1</v>
      </c>
      <c r="D47" s="8"/>
      <c r="E47" s="8">
        <v>4</v>
      </c>
      <c r="F47" s="8">
        <v>5</v>
      </c>
    </row>
    <row r="48" spans="1:6" x14ac:dyDescent="0.25">
      <c r="A48" s="11">
        <v>4900</v>
      </c>
      <c r="B48" s="8"/>
      <c r="C48" s="8">
        <v>2</v>
      </c>
      <c r="D48" s="8"/>
      <c r="E48" s="8">
        <v>6</v>
      </c>
      <c r="F48" s="8">
        <v>8</v>
      </c>
    </row>
    <row r="49" spans="1:6" x14ac:dyDescent="0.25">
      <c r="A49" s="11">
        <v>5000</v>
      </c>
      <c r="B49" s="8"/>
      <c r="C49" s="8">
        <v>1</v>
      </c>
      <c r="D49" s="8"/>
      <c r="E49" s="8">
        <v>7</v>
      </c>
      <c r="F49" s="8">
        <v>8</v>
      </c>
    </row>
    <row r="50" spans="1:6" x14ac:dyDescent="0.25">
      <c r="A50" s="11">
        <v>5100</v>
      </c>
      <c r="B50" s="8"/>
      <c r="C50" s="8">
        <v>4</v>
      </c>
      <c r="D50" s="8"/>
      <c r="E50" s="8">
        <v>5</v>
      </c>
      <c r="F50" s="8">
        <v>9</v>
      </c>
    </row>
    <row r="51" spans="1:6" x14ac:dyDescent="0.25">
      <c r="A51" s="11">
        <v>5200</v>
      </c>
      <c r="B51" s="8"/>
      <c r="C51" s="8">
        <v>4</v>
      </c>
      <c r="D51" s="8"/>
      <c r="E51" s="8">
        <v>4</v>
      </c>
      <c r="F51" s="8">
        <v>8</v>
      </c>
    </row>
    <row r="52" spans="1:6" x14ac:dyDescent="0.25">
      <c r="A52" s="11">
        <v>5300</v>
      </c>
      <c r="B52" s="8"/>
      <c r="C52" s="8">
        <v>2</v>
      </c>
      <c r="D52" s="8"/>
      <c r="E52" s="8">
        <v>7</v>
      </c>
      <c r="F52" s="8">
        <v>9</v>
      </c>
    </row>
    <row r="53" spans="1:6" x14ac:dyDescent="0.25">
      <c r="A53" s="11">
        <v>5400</v>
      </c>
      <c r="B53" s="8">
        <v>1</v>
      </c>
      <c r="C53" s="8"/>
      <c r="D53" s="8"/>
      <c r="E53" s="8">
        <v>6</v>
      </c>
      <c r="F53" s="8">
        <v>7</v>
      </c>
    </row>
    <row r="54" spans="1:6" x14ac:dyDescent="0.25">
      <c r="A54" s="11">
        <v>5500</v>
      </c>
      <c r="B54" s="8"/>
      <c r="C54" s="8">
        <v>3</v>
      </c>
      <c r="D54" s="8"/>
      <c r="E54" s="8">
        <v>5</v>
      </c>
      <c r="F54" s="8">
        <v>8</v>
      </c>
    </row>
    <row r="55" spans="1:6" x14ac:dyDescent="0.25">
      <c r="A55" s="11">
        <v>5600</v>
      </c>
      <c r="B55" s="8">
        <v>1</v>
      </c>
      <c r="C55" s="8">
        <v>2</v>
      </c>
      <c r="D55" s="8"/>
      <c r="E55" s="8">
        <v>7</v>
      </c>
      <c r="F55" s="8">
        <v>10</v>
      </c>
    </row>
    <row r="56" spans="1:6" x14ac:dyDescent="0.25">
      <c r="A56" s="11">
        <v>5700</v>
      </c>
      <c r="B56" s="8"/>
      <c r="C56" s="8">
        <v>1</v>
      </c>
      <c r="D56" s="8"/>
      <c r="E56" s="8">
        <v>4</v>
      </c>
      <c r="F56" s="8">
        <v>5</v>
      </c>
    </row>
    <row r="57" spans="1:6" x14ac:dyDescent="0.25">
      <c r="A57" s="11">
        <v>5800</v>
      </c>
      <c r="B57" s="8">
        <v>1</v>
      </c>
      <c r="C57" s="8"/>
      <c r="D57" s="8"/>
      <c r="E57" s="8">
        <v>3</v>
      </c>
      <c r="F57" s="8">
        <v>4</v>
      </c>
    </row>
    <row r="58" spans="1:6" x14ac:dyDescent="0.25">
      <c r="A58" s="11">
        <v>5900</v>
      </c>
      <c r="B58" s="8"/>
      <c r="C58" s="8">
        <v>1</v>
      </c>
      <c r="D58" s="8"/>
      <c r="E58" s="8">
        <v>2</v>
      </c>
      <c r="F58" s="8">
        <v>3</v>
      </c>
    </row>
    <row r="59" spans="1:6" x14ac:dyDescent="0.25">
      <c r="A59" s="11">
        <v>6000</v>
      </c>
      <c r="B59" s="8"/>
      <c r="C59" s="8">
        <v>3</v>
      </c>
      <c r="D59" s="8"/>
      <c r="E59" s="8">
        <v>4</v>
      </c>
      <c r="F59" s="8">
        <v>7</v>
      </c>
    </row>
    <row r="60" spans="1:6" x14ac:dyDescent="0.25">
      <c r="A60" s="11">
        <v>6100</v>
      </c>
      <c r="B60" s="8"/>
      <c r="C60" s="8">
        <v>1</v>
      </c>
      <c r="D60" s="8"/>
      <c r="E60" s="8">
        <v>5</v>
      </c>
      <c r="F60" s="8">
        <v>6</v>
      </c>
    </row>
    <row r="61" spans="1:6" x14ac:dyDescent="0.25">
      <c r="A61" s="11">
        <v>6200</v>
      </c>
      <c r="B61" s="8"/>
      <c r="C61" s="8">
        <v>2</v>
      </c>
      <c r="D61" s="8"/>
      <c r="E61" s="8">
        <v>8</v>
      </c>
      <c r="F61" s="8">
        <v>10</v>
      </c>
    </row>
    <row r="62" spans="1:6" x14ac:dyDescent="0.25">
      <c r="A62" s="11">
        <v>6300</v>
      </c>
      <c r="B62" s="8"/>
      <c r="C62" s="8">
        <v>3</v>
      </c>
      <c r="D62" s="8"/>
      <c r="E62" s="8">
        <v>6</v>
      </c>
      <c r="F62" s="8">
        <v>9</v>
      </c>
    </row>
    <row r="63" spans="1:6" x14ac:dyDescent="0.25">
      <c r="A63" s="11">
        <v>6400</v>
      </c>
      <c r="B63" s="8"/>
      <c r="C63" s="8">
        <v>1</v>
      </c>
      <c r="D63" s="8"/>
      <c r="E63" s="8">
        <v>4</v>
      </c>
      <c r="F63" s="8">
        <v>5</v>
      </c>
    </row>
    <row r="64" spans="1:6" x14ac:dyDescent="0.25">
      <c r="A64" s="11">
        <v>6500</v>
      </c>
      <c r="B64" s="8">
        <v>1</v>
      </c>
      <c r="C64" s="8">
        <v>3</v>
      </c>
      <c r="D64" s="8"/>
      <c r="E64" s="8">
        <v>1</v>
      </c>
      <c r="F64" s="8">
        <v>5</v>
      </c>
    </row>
    <row r="65" spans="1:6" x14ac:dyDescent="0.25">
      <c r="A65" s="11">
        <v>6600</v>
      </c>
      <c r="B65" s="8"/>
      <c r="C65" s="8">
        <v>3</v>
      </c>
      <c r="D65" s="8"/>
      <c r="E65" s="8">
        <v>2</v>
      </c>
      <c r="F65" s="8">
        <v>5</v>
      </c>
    </row>
    <row r="66" spans="1:6" x14ac:dyDescent="0.25">
      <c r="A66" s="11">
        <v>6700</v>
      </c>
      <c r="B66" s="8"/>
      <c r="C66" s="8">
        <v>1</v>
      </c>
      <c r="D66" s="8"/>
      <c r="E66" s="8">
        <v>4</v>
      </c>
      <c r="F66" s="8">
        <v>5</v>
      </c>
    </row>
    <row r="67" spans="1:6" x14ac:dyDescent="0.25">
      <c r="A67" s="11">
        <v>6800</v>
      </c>
      <c r="B67" s="8"/>
      <c r="C67" s="8">
        <v>1</v>
      </c>
      <c r="D67" s="8"/>
      <c r="E67" s="8">
        <v>3</v>
      </c>
      <c r="F67" s="8">
        <v>4</v>
      </c>
    </row>
    <row r="68" spans="1:6" x14ac:dyDescent="0.25">
      <c r="A68" s="11">
        <v>6900</v>
      </c>
      <c r="B68" s="8"/>
      <c r="C68" s="8">
        <v>1</v>
      </c>
      <c r="D68" s="8"/>
      <c r="E68" s="8">
        <v>4</v>
      </c>
      <c r="F68" s="8">
        <v>5</v>
      </c>
    </row>
    <row r="69" spans="1:6" x14ac:dyDescent="0.25">
      <c r="A69" s="11">
        <v>7000</v>
      </c>
      <c r="B69" s="8"/>
      <c r="C69" s="8">
        <v>2</v>
      </c>
      <c r="D69" s="8"/>
      <c r="E69" s="8">
        <v>1</v>
      </c>
      <c r="F69" s="8">
        <v>3</v>
      </c>
    </row>
    <row r="70" spans="1:6" x14ac:dyDescent="0.25">
      <c r="A70" s="11">
        <v>7100</v>
      </c>
      <c r="B70" s="8"/>
      <c r="C70" s="8">
        <v>4</v>
      </c>
      <c r="D70" s="8"/>
      <c r="E70" s="8">
        <v>3</v>
      </c>
      <c r="F70" s="8">
        <v>7</v>
      </c>
    </row>
    <row r="71" spans="1:6" x14ac:dyDescent="0.25">
      <c r="A71" s="11">
        <v>7200</v>
      </c>
      <c r="B71" s="8">
        <v>1</v>
      </c>
      <c r="C71" s="8">
        <v>8</v>
      </c>
      <c r="D71" s="8"/>
      <c r="E71" s="8">
        <v>1</v>
      </c>
      <c r="F71" s="8">
        <v>10</v>
      </c>
    </row>
    <row r="72" spans="1:6" x14ac:dyDescent="0.25">
      <c r="A72" s="11">
        <v>7300</v>
      </c>
      <c r="B72" s="8"/>
      <c r="C72" s="8">
        <v>3</v>
      </c>
      <c r="D72" s="8"/>
      <c r="E72" s="8">
        <v>3</v>
      </c>
      <c r="F72" s="8">
        <v>6</v>
      </c>
    </row>
    <row r="73" spans="1:6" x14ac:dyDescent="0.25">
      <c r="A73" s="11">
        <v>7400</v>
      </c>
      <c r="B73" s="8"/>
      <c r="C73" s="8">
        <v>1</v>
      </c>
      <c r="D73" s="8"/>
      <c r="E73" s="8">
        <v>3</v>
      </c>
      <c r="F73" s="8">
        <v>4</v>
      </c>
    </row>
    <row r="74" spans="1:6" x14ac:dyDescent="0.25">
      <c r="A74" s="11">
        <v>7500</v>
      </c>
      <c r="B74" s="8"/>
      <c r="C74" s="8">
        <v>2</v>
      </c>
      <c r="D74" s="8"/>
      <c r="E74" s="8">
        <v>3</v>
      </c>
      <c r="F74" s="8">
        <v>5</v>
      </c>
    </row>
    <row r="75" spans="1:6" x14ac:dyDescent="0.25">
      <c r="A75" s="11">
        <v>7600</v>
      </c>
      <c r="B75" s="8">
        <v>1</v>
      </c>
      <c r="C75" s="8">
        <v>1</v>
      </c>
      <c r="D75" s="8"/>
      <c r="E75" s="8">
        <v>4</v>
      </c>
      <c r="F75" s="8">
        <v>6</v>
      </c>
    </row>
    <row r="76" spans="1:6" x14ac:dyDescent="0.25">
      <c r="A76" s="11">
        <v>7700</v>
      </c>
      <c r="B76" s="8">
        <v>1</v>
      </c>
      <c r="C76" s="8">
        <v>3</v>
      </c>
      <c r="D76" s="8"/>
      <c r="E76" s="8">
        <v>1</v>
      </c>
      <c r="F76" s="8">
        <v>5</v>
      </c>
    </row>
    <row r="77" spans="1:6" x14ac:dyDescent="0.25">
      <c r="A77" s="11">
        <v>7800</v>
      </c>
      <c r="B77" s="8"/>
      <c r="C77" s="8">
        <v>7</v>
      </c>
      <c r="D77" s="8"/>
      <c r="E77" s="8">
        <v>3</v>
      </c>
      <c r="F77" s="8">
        <v>10</v>
      </c>
    </row>
    <row r="78" spans="1:6" x14ac:dyDescent="0.25">
      <c r="A78" s="11">
        <v>7900</v>
      </c>
      <c r="B78" s="8">
        <v>1</v>
      </c>
      <c r="C78" s="8">
        <v>5</v>
      </c>
      <c r="D78" s="8"/>
      <c r="E78" s="8">
        <v>2</v>
      </c>
      <c r="F78" s="8">
        <v>8</v>
      </c>
    </row>
    <row r="79" spans="1:6" x14ac:dyDescent="0.25">
      <c r="A79" s="11">
        <v>8000</v>
      </c>
      <c r="B79" s="8">
        <v>1</v>
      </c>
      <c r="C79" s="8">
        <v>1</v>
      </c>
      <c r="D79" s="8"/>
      <c r="E79" s="8">
        <v>3</v>
      </c>
      <c r="F79" s="8">
        <v>5</v>
      </c>
    </row>
    <row r="80" spans="1:6" x14ac:dyDescent="0.25">
      <c r="A80" s="11">
        <v>8100</v>
      </c>
      <c r="B80" s="8"/>
      <c r="C80" s="8">
        <v>3</v>
      </c>
      <c r="D80" s="8"/>
      <c r="E80" s="8">
        <v>4</v>
      </c>
      <c r="F80" s="8">
        <v>7</v>
      </c>
    </row>
    <row r="81" spans="1:6" x14ac:dyDescent="0.25">
      <c r="A81" s="11">
        <v>8200</v>
      </c>
      <c r="B81" s="8">
        <v>2</v>
      </c>
      <c r="C81" s="8">
        <v>2</v>
      </c>
      <c r="D81" s="8"/>
      <c r="E81" s="8"/>
      <c r="F81" s="8">
        <v>4</v>
      </c>
    </row>
    <row r="82" spans="1:6" x14ac:dyDescent="0.25">
      <c r="A82" s="11">
        <v>8300</v>
      </c>
      <c r="B82" s="8">
        <v>2</v>
      </c>
      <c r="C82" s="8">
        <v>1</v>
      </c>
      <c r="D82" s="8"/>
      <c r="E82" s="8">
        <v>4</v>
      </c>
      <c r="F82" s="8">
        <v>7</v>
      </c>
    </row>
    <row r="83" spans="1:6" x14ac:dyDescent="0.25">
      <c r="A83" s="11">
        <v>8400</v>
      </c>
      <c r="B83" s="8">
        <v>1</v>
      </c>
      <c r="C83" s="8">
        <v>1</v>
      </c>
      <c r="D83" s="8"/>
      <c r="E83" s="8">
        <v>4</v>
      </c>
      <c r="F83" s="8">
        <v>6</v>
      </c>
    </row>
    <row r="84" spans="1:6" x14ac:dyDescent="0.25">
      <c r="A84" s="11">
        <v>8500</v>
      </c>
      <c r="B84" s="8"/>
      <c r="C84" s="8">
        <v>2</v>
      </c>
      <c r="D84" s="8"/>
      <c r="E84" s="8">
        <v>1</v>
      </c>
      <c r="F84" s="8">
        <v>3</v>
      </c>
    </row>
    <row r="85" spans="1:6" x14ac:dyDescent="0.25">
      <c r="A85" s="11">
        <v>8600</v>
      </c>
      <c r="B85" s="8"/>
      <c r="C85" s="8">
        <v>3</v>
      </c>
      <c r="D85" s="8">
        <v>1</v>
      </c>
      <c r="E85" s="8">
        <v>2</v>
      </c>
      <c r="F85" s="8">
        <v>6</v>
      </c>
    </row>
    <row r="86" spans="1:6" x14ac:dyDescent="0.25">
      <c r="A86" s="11">
        <v>8700</v>
      </c>
      <c r="B86" s="8">
        <v>2</v>
      </c>
      <c r="C86" s="8">
        <v>3</v>
      </c>
      <c r="D86" s="8"/>
      <c r="E86" s="8">
        <v>2</v>
      </c>
      <c r="F86" s="8">
        <v>7</v>
      </c>
    </row>
    <row r="87" spans="1:6" x14ac:dyDescent="0.25">
      <c r="A87" s="11">
        <v>8800</v>
      </c>
      <c r="B87" s="8">
        <v>2</v>
      </c>
      <c r="C87" s="8">
        <v>3</v>
      </c>
      <c r="D87" s="8"/>
      <c r="E87" s="8">
        <v>3</v>
      </c>
      <c r="F87" s="8">
        <v>8</v>
      </c>
    </row>
    <row r="88" spans="1:6" x14ac:dyDescent="0.25">
      <c r="A88" s="11">
        <v>8900</v>
      </c>
      <c r="B88" s="8"/>
      <c r="C88" s="8">
        <v>2</v>
      </c>
      <c r="D88" s="8"/>
      <c r="E88" s="8">
        <v>2</v>
      </c>
      <c r="F88" s="8">
        <v>4</v>
      </c>
    </row>
    <row r="89" spans="1:6" x14ac:dyDescent="0.25">
      <c r="A89" s="11">
        <v>9000</v>
      </c>
      <c r="B89" s="8">
        <v>2</v>
      </c>
      <c r="C89" s="8">
        <v>4</v>
      </c>
      <c r="D89" s="8"/>
      <c r="E89" s="8">
        <v>3</v>
      </c>
      <c r="F89" s="8">
        <v>9</v>
      </c>
    </row>
    <row r="90" spans="1:6" x14ac:dyDescent="0.25">
      <c r="A90" s="11">
        <v>9100</v>
      </c>
      <c r="B90" s="8">
        <v>1</v>
      </c>
      <c r="C90" s="8">
        <v>5</v>
      </c>
      <c r="D90" s="8"/>
      <c r="E90" s="8">
        <v>2</v>
      </c>
      <c r="F90" s="8">
        <v>8</v>
      </c>
    </row>
    <row r="91" spans="1:6" x14ac:dyDescent="0.25">
      <c r="A91" s="11">
        <v>9200</v>
      </c>
      <c r="B91" s="8"/>
      <c r="C91" s="8"/>
      <c r="D91" s="8"/>
      <c r="E91" s="8">
        <v>5</v>
      </c>
      <c r="F91" s="8">
        <v>5</v>
      </c>
    </row>
    <row r="92" spans="1:6" x14ac:dyDescent="0.25">
      <c r="A92" s="11">
        <v>9300</v>
      </c>
      <c r="B92" s="8">
        <v>1</v>
      </c>
      <c r="C92" s="8">
        <v>2</v>
      </c>
      <c r="D92" s="8"/>
      <c r="E92" s="8">
        <v>3</v>
      </c>
      <c r="F92" s="8">
        <v>6</v>
      </c>
    </row>
    <row r="93" spans="1:6" x14ac:dyDescent="0.25">
      <c r="A93" s="11">
        <v>9400</v>
      </c>
      <c r="B93" s="8">
        <v>1</v>
      </c>
      <c r="C93" s="8">
        <v>5</v>
      </c>
      <c r="D93" s="8"/>
      <c r="E93" s="8">
        <v>1</v>
      </c>
      <c r="F93" s="8">
        <v>7</v>
      </c>
    </row>
    <row r="94" spans="1:6" x14ac:dyDescent="0.25">
      <c r="A94" s="11">
        <v>9500</v>
      </c>
      <c r="B94" s="8">
        <v>1</v>
      </c>
      <c r="C94" s="8">
        <v>3</v>
      </c>
      <c r="D94" s="8"/>
      <c r="E94" s="8">
        <v>1</v>
      </c>
      <c r="F94" s="8">
        <v>5</v>
      </c>
    </row>
    <row r="95" spans="1:6" x14ac:dyDescent="0.25">
      <c r="A95" s="11">
        <v>9600</v>
      </c>
      <c r="B95" s="8"/>
      <c r="C95" s="8">
        <v>4</v>
      </c>
      <c r="D95" s="8"/>
      <c r="E95" s="8">
        <v>2</v>
      </c>
      <c r="F95" s="8">
        <v>6</v>
      </c>
    </row>
    <row r="96" spans="1:6" x14ac:dyDescent="0.25">
      <c r="A96" s="11">
        <v>9700</v>
      </c>
      <c r="B96" s="8"/>
      <c r="C96" s="8">
        <v>3</v>
      </c>
      <c r="D96" s="8"/>
      <c r="E96" s="8">
        <v>2</v>
      </c>
      <c r="F96" s="8">
        <v>5</v>
      </c>
    </row>
    <row r="97" spans="1:6" x14ac:dyDescent="0.25">
      <c r="A97" s="11">
        <v>9800</v>
      </c>
      <c r="B97" s="8">
        <v>1</v>
      </c>
      <c r="C97" s="8">
        <v>3</v>
      </c>
      <c r="D97" s="8"/>
      <c r="E97" s="8">
        <v>5</v>
      </c>
      <c r="F97" s="8">
        <v>9</v>
      </c>
    </row>
    <row r="98" spans="1:6" x14ac:dyDescent="0.25">
      <c r="A98" s="11">
        <v>9900</v>
      </c>
      <c r="B98" s="8"/>
      <c r="C98" s="8">
        <v>3</v>
      </c>
      <c r="D98" s="8">
        <v>1</v>
      </c>
      <c r="E98" s="8"/>
      <c r="F98" s="8">
        <v>4</v>
      </c>
    </row>
    <row r="99" spans="1:6" x14ac:dyDescent="0.25">
      <c r="A99" s="11">
        <v>10000</v>
      </c>
      <c r="B99" s="8"/>
      <c r="C99" s="8">
        <v>5</v>
      </c>
      <c r="D99" s="8"/>
      <c r="E99" s="8">
        <v>2</v>
      </c>
      <c r="F99" s="8">
        <v>7</v>
      </c>
    </row>
    <row r="100" spans="1:6" x14ac:dyDescent="0.25">
      <c r="A100" s="11">
        <v>14500</v>
      </c>
      <c r="B100" s="8"/>
      <c r="C100" s="8"/>
      <c r="D100" s="8"/>
      <c r="E100" s="8">
        <v>1</v>
      </c>
      <c r="F100" s="8">
        <v>1</v>
      </c>
    </row>
    <row r="101" spans="1:6" x14ac:dyDescent="0.25">
      <c r="A101" s="11">
        <v>14900</v>
      </c>
      <c r="B101" s="8"/>
      <c r="C101" s="8"/>
      <c r="D101" s="8"/>
      <c r="E101" s="8">
        <v>1</v>
      </c>
      <c r="F101" s="8">
        <v>1</v>
      </c>
    </row>
    <row r="102" spans="1:6" x14ac:dyDescent="0.25">
      <c r="A102" s="11">
        <v>15800</v>
      </c>
      <c r="B102" s="8"/>
      <c r="C102" s="8"/>
      <c r="D102" s="8"/>
      <c r="E102" s="8">
        <v>2</v>
      </c>
      <c r="F102" s="8">
        <v>2</v>
      </c>
    </row>
    <row r="103" spans="1:6" x14ac:dyDescent="0.25">
      <c r="A103" s="11">
        <v>16200</v>
      </c>
      <c r="B103" s="8"/>
      <c r="C103" s="8"/>
      <c r="D103" s="8"/>
      <c r="E103" s="8">
        <v>1</v>
      </c>
      <c r="F103" s="8">
        <v>1</v>
      </c>
    </row>
    <row r="104" spans="1:6" x14ac:dyDescent="0.25">
      <c r="A104" s="11">
        <v>16800</v>
      </c>
      <c r="B104" s="8"/>
      <c r="C104" s="8"/>
      <c r="D104" s="8"/>
      <c r="E104" s="8">
        <v>1</v>
      </c>
      <c r="F104" s="8">
        <v>1</v>
      </c>
    </row>
    <row r="105" spans="1:6" x14ac:dyDescent="0.25">
      <c r="A105" s="11">
        <v>17100</v>
      </c>
      <c r="B105" s="8"/>
      <c r="C105" s="8"/>
      <c r="D105" s="8"/>
      <c r="E105" s="8">
        <v>1</v>
      </c>
      <c r="F105" s="8">
        <v>1</v>
      </c>
    </row>
    <row r="106" spans="1:6" x14ac:dyDescent="0.25">
      <c r="A106" s="11">
        <v>17700</v>
      </c>
      <c r="B106" s="8"/>
      <c r="C106" s="8"/>
      <c r="D106" s="8"/>
      <c r="E106" s="8">
        <v>1</v>
      </c>
      <c r="F106" s="8">
        <v>1</v>
      </c>
    </row>
    <row r="107" spans="1:6" x14ac:dyDescent="0.25">
      <c r="A107" s="11">
        <v>18000</v>
      </c>
      <c r="B107" s="8"/>
      <c r="C107" s="8"/>
      <c r="D107" s="8"/>
      <c r="E107" s="8">
        <v>1</v>
      </c>
      <c r="F107" s="8">
        <v>1</v>
      </c>
    </row>
    <row r="108" spans="1:6" x14ac:dyDescent="0.25">
      <c r="A108" s="11">
        <v>18900</v>
      </c>
      <c r="B108" s="8"/>
      <c r="C108" s="8"/>
      <c r="D108" s="8"/>
      <c r="E108" s="8">
        <v>1</v>
      </c>
      <c r="F108" s="8">
        <v>1</v>
      </c>
    </row>
    <row r="109" spans="1:6" x14ac:dyDescent="0.25">
      <c r="A109" s="11">
        <v>19800</v>
      </c>
      <c r="B109" s="8"/>
      <c r="C109" s="8"/>
      <c r="D109" s="8"/>
      <c r="E109" s="8">
        <v>2</v>
      </c>
      <c r="F109" s="8">
        <v>2</v>
      </c>
    </row>
    <row r="110" spans="1:6" x14ac:dyDescent="0.25">
      <c r="A110" s="11">
        <v>20000</v>
      </c>
      <c r="B110" s="8"/>
      <c r="C110" s="8"/>
      <c r="D110" s="8"/>
      <c r="E110" s="8">
        <v>2</v>
      </c>
      <c r="F110" s="8">
        <v>2</v>
      </c>
    </row>
    <row r="111" spans="1:6" x14ac:dyDescent="0.25">
      <c r="A111" s="11">
        <v>20100</v>
      </c>
      <c r="B111" s="8"/>
      <c r="C111" s="8"/>
      <c r="D111" s="8"/>
      <c r="E111" s="8">
        <v>1</v>
      </c>
      <c r="F111" s="8">
        <v>1</v>
      </c>
    </row>
    <row r="112" spans="1:6" x14ac:dyDescent="0.25">
      <c r="A112" s="11">
        <v>20700</v>
      </c>
      <c r="B112" s="8"/>
      <c r="C112" s="8"/>
      <c r="D112" s="8"/>
      <c r="E112" s="8">
        <v>1</v>
      </c>
      <c r="F112" s="8">
        <v>1</v>
      </c>
    </row>
    <row r="113" spans="1:6" x14ac:dyDescent="0.25">
      <c r="A113" s="11">
        <v>22500</v>
      </c>
      <c r="B113" s="8"/>
      <c r="C113" s="8"/>
      <c r="D113" s="8"/>
      <c r="E113" s="8">
        <v>1</v>
      </c>
      <c r="F113" s="8">
        <v>1</v>
      </c>
    </row>
    <row r="114" spans="1:6" x14ac:dyDescent="0.25">
      <c r="A114" s="11">
        <v>23300</v>
      </c>
      <c r="B114" s="8"/>
      <c r="C114" s="8"/>
      <c r="D114" s="8"/>
      <c r="E114" s="8">
        <v>1</v>
      </c>
      <c r="F114" s="8">
        <v>1</v>
      </c>
    </row>
    <row r="115" spans="1:6" x14ac:dyDescent="0.25">
      <c r="A115" s="11">
        <v>23400</v>
      </c>
      <c r="B115" s="8"/>
      <c r="C115" s="8"/>
      <c r="D115" s="8"/>
      <c r="E115" s="8">
        <v>1</v>
      </c>
      <c r="F115" s="8">
        <v>1</v>
      </c>
    </row>
    <row r="116" spans="1:6" x14ac:dyDescent="0.25">
      <c r="A116" s="11">
        <v>25000</v>
      </c>
      <c r="B116" s="8"/>
      <c r="C116" s="8"/>
      <c r="D116" s="8"/>
      <c r="E116" s="8">
        <v>1</v>
      </c>
      <c r="F116" s="8">
        <v>1</v>
      </c>
    </row>
    <row r="117" spans="1:6" x14ac:dyDescent="0.25">
      <c r="A117" s="11">
        <v>25500</v>
      </c>
      <c r="B117" s="8"/>
      <c r="C117" s="8"/>
      <c r="D117" s="8"/>
      <c r="E117" s="8">
        <v>1</v>
      </c>
      <c r="F117" s="8">
        <v>1</v>
      </c>
    </row>
    <row r="118" spans="1:6" x14ac:dyDescent="0.25">
      <c r="A118" s="11">
        <v>25600</v>
      </c>
      <c r="B118" s="8"/>
      <c r="C118" s="8"/>
      <c r="D118" s="8"/>
      <c r="E118" s="8">
        <v>1</v>
      </c>
      <c r="F118" s="8">
        <v>1</v>
      </c>
    </row>
    <row r="119" spans="1:6" x14ac:dyDescent="0.25">
      <c r="A119" s="11">
        <v>26500</v>
      </c>
      <c r="B119" s="8"/>
      <c r="C119" s="8"/>
      <c r="D119" s="8"/>
      <c r="E119" s="8">
        <v>1</v>
      </c>
      <c r="F119" s="8">
        <v>1</v>
      </c>
    </row>
    <row r="120" spans="1:6" x14ac:dyDescent="0.25">
      <c r="A120" s="11">
        <v>27100</v>
      </c>
      <c r="B120" s="8"/>
      <c r="C120" s="8"/>
      <c r="D120" s="8"/>
      <c r="E120" s="8">
        <v>1</v>
      </c>
      <c r="F120" s="8">
        <v>1</v>
      </c>
    </row>
    <row r="121" spans="1:6" x14ac:dyDescent="0.25">
      <c r="A121" s="11">
        <v>27500</v>
      </c>
      <c r="B121" s="8"/>
      <c r="C121" s="8">
        <v>1</v>
      </c>
      <c r="D121" s="8"/>
      <c r="E121" s="8"/>
      <c r="F121" s="8">
        <v>1</v>
      </c>
    </row>
    <row r="122" spans="1:6" x14ac:dyDescent="0.25">
      <c r="A122" s="11">
        <v>28200</v>
      </c>
      <c r="B122" s="8"/>
      <c r="C122" s="8">
        <v>1</v>
      </c>
      <c r="D122" s="8"/>
      <c r="E122" s="8"/>
      <c r="F122" s="8">
        <v>1</v>
      </c>
    </row>
    <row r="123" spans="1:6" x14ac:dyDescent="0.25">
      <c r="A123" s="11">
        <v>28400</v>
      </c>
      <c r="B123" s="8"/>
      <c r="C123" s="8"/>
      <c r="D123" s="8"/>
      <c r="E123" s="8">
        <v>1</v>
      </c>
      <c r="F123" s="8">
        <v>1</v>
      </c>
    </row>
    <row r="124" spans="1:6" x14ac:dyDescent="0.25">
      <c r="A124" s="11">
        <v>28800</v>
      </c>
      <c r="B124" s="8"/>
      <c r="C124" s="8"/>
      <c r="D124" s="8"/>
      <c r="E124" s="8">
        <v>1</v>
      </c>
      <c r="F124" s="8">
        <v>1</v>
      </c>
    </row>
    <row r="125" spans="1:6" x14ac:dyDescent="0.25">
      <c r="A125" s="11">
        <v>29400</v>
      </c>
      <c r="B125" s="8"/>
      <c r="C125" s="8"/>
      <c r="D125" s="8"/>
      <c r="E125" s="8">
        <v>1</v>
      </c>
      <c r="F125" s="8">
        <v>1</v>
      </c>
    </row>
    <row r="126" spans="1:6" x14ac:dyDescent="0.25">
      <c r="A126" s="11">
        <v>29500</v>
      </c>
      <c r="B126" s="8"/>
      <c r="C126" s="8"/>
      <c r="D126" s="8"/>
      <c r="E126" s="8">
        <v>1</v>
      </c>
      <c r="F126" s="8">
        <v>1</v>
      </c>
    </row>
    <row r="127" spans="1:6" x14ac:dyDescent="0.25">
      <c r="A127" s="11">
        <v>29600</v>
      </c>
      <c r="B127" s="8"/>
      <c r="C127" s="8">
        <v>1</v>
      </c>
      <c r="D127" s="8"/>
      <c r="E127" s="8">
        <v>2</v>
      </c>
      <c r="F127" s="8">
        <v>3</v>
      </c>
    </row>
    <row r="128" spans="1:6" x14ac:dyDescent="0.25">
      <c r="A128" s="11">
        <v>31200</v>
      </c>
      <c r="B128" s="8"/>
      <c r="C128" s="8"/>
      <c r="D128" s="8"/>
      <c r="E128" s="8">
        <v>1</v>
      </c>
      <c r="F128" s="8">
        <v>1</v>
      </c>
    </row>
    <row r="129" spans="1:6" x14ac:dyDescent="0.25">
      <c r="A129" s="11">
        <v>31400</v>
      </c>
      <c r="B129" s="8"/>
      <c r="C129" s="8"/>
      <c r="D129" s="8"/>
      <c r="E129" s="8">
        <v>1</v>
      </c>
      <c r="F129" s="8">
        <v>1</v>
      </c>
    </row>
    <row r="130" spans="1:6" x14ac:dyDescent="0.25">
      <c r="A130" s="11">
        <v>32900</v>
      </c>
      <c r="B130" s="8"/>
      <c r="C130" s="8"/>
      <c r="D130" s="8"/>
      <c r="E130" s="8">
        <v>1</v>
      </c>
      <c r="F130" s="8">
        <v>1</v>
      </c>
    </row>
    <row r="131" spans="1:6" x14ac:dyDescent="0.25">
      <c r="A131" s="11">
        <v>33300</v>
      </c>
      <c r="B131" s="8"/>
      <c r="C131" s="8"/>
      <c r="D131" s="8"/>
      <c r="E131" s="8">
        <v>1</v>
      </c>
      <c r="F131" s="8">
        <v>1</v>
      </c>
    </row>
    <row r="132" spans="1:6" x14ac:dyDescent="0.25">
      <c r="A132" s="11">
        <v>33600</v>
      </c>
      <c r="B132" s="8"/>
      <c r="C132" s="8"/>
      <c r="D132" s="8"/>
      <c r="E132" s="8">
        <v>1</v>
      </c>
      <c r="F132" s="8">
        <v>1</v>
      </c>
    </row>
    <row r="133" spans="1:6" x14ac:dyDescent="0.25">
      <c r="A133" s="11">
        <v>33700</v>
      </c>
      <c r="B133" s="8"/>
      <c r="C133" s="8"/>
      <c r="D133" s="8"/>
      <c r="E133" s="8">
        <v>1</v>
      </c>
      <c r="F133" s="8">
        <v>1</v>
      </c>
    </row>
    <row r="134" spans="1:6" x14ac:dyDescent="0.25">
      <c r="A134" s="11">
        <v>33800</v>
      </c>
      <c r="B134" s="8"/>
      <c r="C134" s="8"/>
      <c r="D134" s="8"/>
      <c r="E134" s="8">
        <v>1</v>
      </c>
      <c r="F134" s="8">
        <v>1</v>
      </c>
    </row>
    <row r="135" spans="1:6" x14ac:dyDescent="0.25">
      <c r="A135" s="11">
        <v>35000</v>
      </c>
      <c r="B135" s="8"/>
      <c r="C135" s="8"/>
      <c r="D135" s="8"/>
      <c r="E135" s="8">
        <v>1</v>
      </c>
      <c r="F135" s="8">
        <v>1</v>
      </c>
    </row>
    <row r="136" spans="1:6" x14ac:dyDescent="0.25">
      <c r="A136" s="11">
        <v>35600</v>
      </c>
      <c r="B136" s="8"/>
      <c r="C136" s="8">
        <v>1</v>
      </c>
      <c r="D136" s="8"/>
      <c r="E136" s="8"/>
      <c r="F136" s="8">
        <v>1</v>
      </c>
    </row>
    <row r="137" spans="1:6" x14ac:dyDescent="0.25">
      <c r="A137" s="11">
        <v>36400</v>
      </c>
      <c r="B137" s="8">
        <v>1</v>
      </c>
      <c r="C137" s="8"/>
      <c r="D137" s="8"/>
      <c r="E137" s="8"/>
      <c r="F137" s="8">
        <v>1</v>
      </c>
    </row>
    <row r="138" spans="1:6" x14ac:dyDescent="0.25">
      <c r="A138" s="11">
        <v>37100</v>
      </c>
      <c r="B138" s="8"/>
      <c r="C138" s="8">
        <v>1</v>
      </c>
      <c r="D138" s="8"/>
      <c r="E138" s="8">
        <v>1</v>
      </c>
      <c r="F138" s="8">
        <v>2</v>
      </c>
    </row>
    <row r="139" spans="1:6" x14ac:dyDescent="0.25">
      <c r="A139" s="11">
        <v>38200</v>
      </c>
      <c r="B139" s="8"/>
      <c r="C139" s="8"/>
      <c r="D139" s="8"/>
      <c r="E139" s="8">
        <v>1</v>
      </c>
      <c r="F139" s="8">
        <v>1</v>
      </c>
    </row>
    <row r="140" spans="1:6" x14ac:dyDescent="0.25">
      <c r="A140" s="11">
        <v>38500</v>
      </c>
      <c r="B140" s="8"/>
      <c r="C140" s="8"/>
      <c r="D140" s="8"/>
      <c r="E140" s="8">
        <v>1</v>
      </c>
      <c r="F140" s="8">
        <v>1</v>
      </c>
    </row>
    <row r="141" spans="1:6" x14ac:dyDescent="0.25">
      <c r="A141" s="11">
        <v>38800</v>
      </c>
      <c r="B141" s="8"/>
      <c r="C141" s="8"/>
      <c r="D141" s="8"/>
      <c r="E141" s="8">
        <v>1</v>
      </c>
      <c r="F141" s="8">
        <v>1</v>
      </c>
    </row>
    <row r="142" spans="1:6" x14ac:dyDescent="0.25">
      <c r="A142" s="11">
        <v>38900</v>
      </c>
      <c r="B142" s="8"/>
      <c r="C142" s="8"/>
      <c r="D142" s="8"/>
      <c r="E142" s="8">
        <v>1</v>
      </c>
      <c r="F142" s="8">
        <v>1</v>
      </c>
    </row>
    <row r="143" spans="1:6" x14ac:dyDescent="0.25">
      <c r="A143" s="11">
        <v>39300</v>
      </c>
      <c r="B143" s="8"/>
      <c r="C143" s="8"/>
      <c r="D143" s="8"/>
      <c r="E143" s="8">
        <v>1</v>
      </c>
      <c r="F143" s="8">
        <v>1</v>
      </c>
    </row>
    <row r="144" spans="1:6" x14ac:dyDescent="0.25">
      <c r="A144" s="11">
        <v>39400</v>
      </c>
      <c r="B144" s="8"/>
      <c r="C144" s="8"/>
      <c r="D144" s="8"/>
      <c r="E144" s="8">
        <v>1</v>
      </c>
      <c r="F144" s="8">
        <v>1</v>
      </c>
    </row>
    <row r="145" spans="1:6" x14ac:dyDescent="0.25">
      <c r="A145" s="11">
        <v>39500</v>
      </c>
      <c r="B145" s="8"/>
      <c r="C145" s="8">
        <v>1</v>
      </c>
      <c r="D145" s="8"/>
      <c r="E145" s="8"/>
      <c r="F145" s="8">
        <v>1</v>
      </c>
    </row>
    <row r="146" spans="1:6" x14ac:dyDescent="0.25">
      <c r="A146" s="11">
        <v>40200</v>
      </c>
      <c r="B146" s="8"/>
      <c r="C146" s="8"/>
      <c r="D146" s="8"/>
      <c r="E146" s="8">
        <v>1</v>
      </c>
      <c r="F146" s="8">
        <v>1</v>
      </c>
    </row>
    <row r="147" spans="1:6" x14ac:dyDescent="0.25">
      <c r="A147" s="11">
        <v>41000</v>
      </c>
      <c r="B147" s="8"/>
      <c r="C147" s="8"/>
      <c r="D147" s="8">
        <v>1</v>
      </c>
      <c r="E147" s="8"/>
      <c r="F147" s="8">
        <v>1</v>
      </c>
    </row>
    <row r="148" spans="1:6" x14ac:dyDescent="0.25">
      <c r="A148" s="11">
        <v>41500</v>
      </c>
      <c r="B148" s="8"/>
      <c r="C148" s="8"/>
      <c r="D148" s="8"/>
      <c r="E148" s="8">
        <v>1</v>
      </c>
      <c r="F148" s="8">
        <v>1</v>
      </c>
    </row>
    <row r="149" spans="1:6" x14ac:dyDescent="0.25">
      <c r="A149" s="11">
        <v>41700</v>
      </c>
      <c r="B149" s="8"/>
      <c r="C149" s="8"/>
      <c r="D149" s="8"/>
      <c r="E149" s="8">
        <v>1</v>
      </c>
      <c r="F149" s="8">
        <v>1</v>
      </c>
    </row>
    <row r="150" spans="1:6" x14ac:dyDescent="0.25">
      <c r="A150" s="11">
        <v>42100</v>
      </c>
      <c r="B150" s="8"/>
      <c r="C150" s="8"/>
      <c r="D150" s="8"/>
      <c r="E150" s="8">
        <v>2</v>
      </c>
      <c r="F150" s="8">
        <v>2</v>
      </c>
    </row>
    <row r="151" spans="1:6" x14ac:dyDescent="0.25">
      <c r="A151" s="11">
        <v>42600</v>
      </c>
      <c r="B151" s="8"/>
      <c r="C151" s="8">
        <v>1</v>
      </c>
      <c r="D151" s="8"/>
      <c r="E151" s="8">
        <v>1</v>
      </c>
      <c r="F151" s="8">
        <v>2</v>
      </c>
    </row>
    <row r="152" spans="1:6" x14ac:dyDescent="0.25">
      <c r="A152" s="11">
        <v>42700</v>
      </c>
      <c r="B152" s="8"/>
      <c r="C152" s="8"/>
      <c r="D152" s="8"/>
      <c r="E152" s="8">
        <v>1</v>
      </c>
      <c r="F152" s="8">
        <v>1</v>
      </c>
    </row>
    <row r="153" spans="1:6" x14ac:dyDescent="0.25">
      <c r="A153" s="11">
        <v>42800</v>
      </c>
      <c r="B153" s="8"/>
      <c r="C153" s="8"/>
      <c r="D153" s="8"/>
      <c r="E153" s="8">
        <v>1</v>
      </c>
      <c r="F153" s="8">
        <v>1</v>
      </c>
    </row>
    <row r="154" spans="1:6" x14ac:dyDescent="0.25">
      <c r="A154" s="11">
        <v>43000</v>
      </c>
      <c r="B154" s="8"/>
      <c r="C154" s="8">
        <v>1</v>
      </c>
      <c r="D154" s="8"/>
      <c r="E154" s="8"/>
      <c r="F154" s="8">
        <v>1</v>
      </c>
    </row>
    <row r="155" spans="1:6" x14ac:dyDescent="0.25">
      <c r="A155" s="11">
        <v>43200</v>
      </c>
      <c r="B155" s="8"/>
      <c r="C155" s="8"/>
      <c r="D155" s="8"/>
      <c r="E155" s="8">
        <v>1</v>
      </c>
      <c r="F155" s="8">
        <v>1</v>
      </c>
    </row>
    <row r="156" spans="1:6" x14ac:dyDescent="0.25">
      <c r="A156" s="11">
        <v>43800</v>
      </c>
      <c r="B156" s="8"/>
      <c r="C156" s="8">
        <v>1</v>
      </c>
      <c r="D156" s="8"/>
      <c r="E156" s="8">
        <v>1</v>
      </c>
      <c r="F156" s="8">
        <v>2</v>
      </c>
    </row>
    <row r="157" spans="1:6" x14ac:dyDescent="0.25">
      <c r="A157" s="11">
        <v>44500</v>
      </c>
      <c r="B157" s="8"/>
      <c r="C157" s="8"/>
      <c r="D157" s="8"/>
      <c r="E157" s="8">
        <v>1</v>
      </c>
      <c r="F157" s="8">
        <v>1</v>
      </c>
    </row>
    <row r="158" spans="1:6" x14ac:dyDescent="0.25">
      <c r="A158" s="11">
        <v>45300</v>
      </c>
      <c r="B158" s="8"/>
      <c r="C158" s="8"/>
      <c r="D158" s="8"/>
      <c r="E158" s="8">
        <v>1</v>
      </c>
      <c r="F158" s="8">
        <v>1</v>
      </c>
    </row>
    <row r="159" spans="1:6" x14ac:dyDescent="0.25">
      <c r="A159" s="11">
        <v>45600</v>
      </c>
      <c r="B159" s="8"/>
      <c r="C159" s="8"/>
      <c r="D159" s="8"/>
      <c r="E159" s="8">
        <v>1</v>
      </c>
      <c r="F159" s="8">
        <v>1</v>
      </c>
    </row>
    <row r="160" spans="1:6" x14ac:dyDescent="0.25">
      <c r="A160" s="11">
        <v>45900</v>
      </c>
      <c r="B160" s="8"/>
      <c r="C160" s="8"/>
      <c r="D160" s="8"/>
      <c r="E160" s="8">
        <v>1</v>
      </c>
      <c r="F160" s="8">
        <v>1</v>
      </c>
    </row>
    <row r="161" spans="1:6" x14ac:dyDescent="0.25">
      <c r="A161" s="11">
        <v>46100</v>
      </c>
      <c r="B161" s="8"/>
      <c r="C161" s="8"/>
      <c r="D161" s="8"/>
      <c r="E161" s="8">
        <v>1</v>
      </c>
      <c r="F161" s="8">
        <v>1</v>
      </c>
    </row>
    <row r="162" spans="1:6" x14ac:dyDescent="0.25">
      <c r="A162" s="11">
        <v>46300</v>
      </c>
      <c r="B162" s="8"/>
      <c r="C162" s="8"/>
      <c r="D162" s="8"/>
      <c r="E162" s="8">
        <v>1</v>
      </c>
      <c r="F162" s="8">
        <v>1</v>
      </c>
    </row>
    <row r="163" spans="1:6" x14ac:dyDescent="0.25">
      <c r="A163" s="11">
        <v>47900</v>
      </c>
      <c r="B163" s="8"/>
      <c r="C163" s="8">
        <v>1</v>
      </c>
      <c r="D163" s="8"/>
      <c r="E163" s="8"/>
      <c r="F163" s="8">
        <v>1</v>
      </c>
    </row>
    <row r="164" spans="1:6" x14ac:dyDescent="0.25">
      <c r="A164" s="11">
        <v>48300</v>
      </c>
      <c r="B164" s="8"/>
      <c r="C164" s="8">
        <v>1</v>
      </c>
      <c r="D164" s="8"/>
      <c r="E164" s="8"/>
      <c r="F164" s="8">
        <v>1</v>
      </c>
    </row>
    <row r="165" spans="1:6" x14ac:dyDescent="0.25">
      <c r="A165" s="11">
        <v>48500</v>
      </c>
      <c r="B165" s="8"/>
      <c r="C165" s="8"/>
      <c r="D165" s="8"/>
      <c r="E165" s="8">
        <v>1</v>
      </c>
      <c r="F165" s="8">
        <v>1</v>
      </c>
    </row>
    <row r="166" spans="1:6" x14ac:dyDescent="0.25">
      <c r="A166" s="11">
        <v>48800</v>
      </c>
      <c r="B166" s="8"/>
      <c r="C166" s="8"/>
      <c r="D166" s="8"/>
      <c r="E166" s="8">
        <v>1</v>
      </c>
      <c r="F166" s="8">
        <v>1</v>
      </c>
    </row>
    <row r="167" spans="1:6" x14ac:dyDescent="0.25">
      <c r="A167" s="11">
        <v>48900</v>
      </c>
      <c r="B167" s="8"/>
      <c r="C167" s="8"/>
      <c r="D167" s="8"/>
      <c r="E167" s="8">
        <v>1</v>
      </c>
      <c r="F167" s="8">
        <v>1</v>
      </c>
    </row>
    <row r="168" spans="1:6" x14ac:dyDescent="0.25">
      <c r="A168" s="11">
        <v>49700</v>
      </c>
      <c r="B168" s="8"/>
      <c r="C168" s="8">
        <v>1</v>
      </c>
      <c r="D168" s="8"/>
      <c r="E168" s="8"/>
      <c r="F168" s="8">
        <v>1</v>
      </c>
    </row>
    <row r="169" spans="1:6" x14ac:dyDescent="0.25">
      <c r="A169" s="11">
        <v>50200</v>
      </c>
      <c r="B169" s="8"/>
      <c r="C169" s="8"/>
      <c r="D169" s="8"/>
      <c r="E169" s="8">
        <v>1</v>
      </c>
      <c r="F169" s="8">
        <v>1</v>
      </c>
    </row>
    <row r="170" spans="1:6" x14ac:dyDescent="0.25">
      <c r="A170" s="11">
        <v>50500</v>
      </c>
      <c r="B170" s="8"/>
      <c r="C170" s="8">
        <v>1</v>
      </c>
      <c r="D170" s="8"/>
      <c r="E170" s="8"/>
      <c r="F170" s="8">
        <v>1</v>
      </c>
    </row>
    <row r="171" spans="1:6" x14ac:dyDescent="0.25">
      <c r="A171" s="11">
        <v>51100</v>
      </c>
      <c r="B171" s="8"/>
      <c r="C171" s="8"/>
      <c r="D171" s="8"/>
      <c r="E171" s="8">
        <v>1</v>
      </c>
      <c r="F171" s="8">
        <v>1</v>
      </c>
    </row>
    <row r="172" spans="1:6" x14ac:dyDescent="0.25">
      <c r="A172" s="11">
        <v>51300</v>
      </c>
      <c r="B172" s="8"/>
      <c r="C172" s="8"/>
      <c r="D172" s="8"/>
      <c r="E172" s="8">
        <v>1</v>
      </c>
      <c r="F172" s="8">
        <v>1</v>
      </c>
    </row>
    <row r="173" spans="1:6" x14ac:dyDescent="0.25">
      <c r="A173" s="11">
        <v>51400</v>
      </c>
      <c r="B173" s="8"/>
      <c r="C173" s="8"/>
      <c r="D173" s="8"/>
      <c r="E173" s="8">
        <v>1</v>
      </c>
      <c r="F173" s="8">
        <v>1</v>
      </c>
    </row>
    <row r="174" spans="1:6" x14ac:dyDescent="0.25">
      <c r="A174" s="11">
        <v>52000</v>
      </c>
      <c r="B174" s="8"/>
      <c r="C174" s="8"/>
      <c r="D174" s="8"/>
      <c r="E174" s="8">
        <v>1</v>
      </c>
      <c r="F174" s="8">
        <v>1</v>
      </c>
    </row>
    <row r="175" spans="1:6" x14ac:dyDescent="0.25">
      <c r="A175" s="11">
        <v>52600</v>
      </c>
      <c r="B175" s="8">
        <v>1</v>
      </c>
      <c r="C175" s="8"/>
      <c r="D175" s="8"/>
      <c r="E175" s="8"/>
      <c r="F175" s="8">
        <v>1</v>
      </c>
    </row>
    <row r="176" spans="1:6" x14ac:dyDescent="0.25">
      <c r="A176" s="11">
        <v>53100</v>
      </c>
      <c r="B176" s="8"/>
      <c r="C176" s="8"/>
      <c r="D176" s="8"/>
      <c r="E176" s="8">
        <v>1</v>
      </c>
      <c r="F176" s="8">
        <v>1</v>
      </c>
    </row>
    <row r="177" spans="1:6" x14ac:dyDescent="0.25">
      <c r="A177" s="11">
        <v>54000</v>
      </c>
      <c r="B177" s="8"/>
      <c r="C177" s="8"/>
      <c r="D177" s="8"/>
      <c r="E177" s="8">
        <v>1</v>
      </c>
      <c r="F177" s="8">
        <v>1</v>
      </c>
    </row>
    <row r="178" spans="1:6" x14ac:dyDescent="0.25">
      <c r="A178" s="11">
        <v>54300</v>
      </c>
      <c r="B178" s="8">
        <v>1</v>
      </c>
      <c r="C178" s="8"/>
      <c r="D178" s="8"/>
      <c r="E178" s="8"/>
      <c r="F178" s="8">
        <v>1</v>
      </c>
    </row>
    <row r="179" spans="1:6" x14ac:dyDescent="0.25">
      <c r="A179" s="11">
        <v>54700</v>
      </c>
      <c r="B179" s="8"/>
      <c r="C179" s="8"/>
      <c r="D179" s="8"/>
      <c r="E179" s="8">
        <v>1</v>
      </c>
      <c r="F179" s="8">
        <v>1</v>
      </c>
    </row>
    <row r="180" spans="1:6" x14ac:dyDescent="0.25">
      <c r="A180" s="11">
        <v>55800</v>
      </c>
      <c r="B180" s="8"/>
      <c r="C180" s="8"/>
      <c r="D180" s="8"/>
      <c r="E180" s="8">
        <v>1</v>
      </c>
      <c r="F180" s="8">
        <v>1</v>
      </c>
    </row>
    <row r="181" spans="1:6" x14ac:dyDescent="0.25">
      <c r="A181" s="11">
        <v>56000</v>
      </c>
      <c r="B181" s="8"/>
      <c r="C181" s="8"/>
      <c r="D181" s="8"/>
      <c r="E181" s="8">
        <v>1</v>
      </c>
      <c r="F181" s="8">
        <v>1</v>
      </c>
    </row>
    <row r="182" spans="1:6" x14ac:dyDescent="0.25">
      <c r="A182" s="11">
        <v>56800</v>
      </c>
      <c r="B182" s="8"/>
      <c r="C182" s="8"/>
      <c r="D182" s="8"/>
      <c r="E182" s="8">
        <v>1</v>
      </c>
      <c r="F182" s="8">
        <v>1</v>
      </c>
    </row>
    <row r="183" spans="1:6" x14ac:dyDescent="0.25">
      <c r="A183" s="11">
        <v>57800</v>
      </c>
      <c r="B183" s="8"/>
      <c r="C183" s="8">
        <v>1</v>
      </c>
      <c r="D183" s="8"/>
      <c r="E183" s="8"/>
      <c r="F183" s="8">
        <v>1</v>
      </c>
    </row>
    <row r="184" spans="1:6" x14ac:dyDescent="0.25">
      <c r="A184" s="11">
        <v>59100</v>
      </c>
      <c r="B184" s="8"/>
      <c r="C184" s="8"/>
      <c r="D184" s="8"/>
      <c r="E184" s="8">
        <v>2</v>
      </c>
      <c r="F184" s="8">
        <v>2</v>
      </c>
    </row>
    <row r="185" spans="1:6" x14ac:dyDescent="0.25">
      <c r="A185" s="11">
        <v>59200</v>
      </c>
      <c r="B185" s="8"/>
      <c r="C185" s="8"/>
      <c r="D185" s="8"/>
      <c r="E185" s="8">
        <v>1</v>
      </c>
      <c r="F185" s="8">
        <v>1</v>
      </c>
    </row>
    <row r="186" spans="1:6" x14ac:dyDescent="0.25">
      <c r="A186" s="11">
        <v>59700</v>
      </c>
      <c r="B186" s="8"/>
      <c r="C186" s="8"/>
      <c r="D186" s="8"/>
      <c r="E186" s="8">
        <v>2</v>
      </c>
      <c r="F186" s="8">
        <v>2</v>
      </c>
    </row>
    <row r="187" spans="1:6" x14ac:dyDescent="0.25">
      <c r="A187" s="11">
        <v>60200</v>
      </c>
      <c r="B187" s="8"/>
      <c r="C187" s="8"/>
      <c r="D187" s="8"/>
      <c r="E187" s="8">
        <v>2</v>
      </c>
      <c r="F187" s="8">
        <v>2</v>
      </c>
    </row>
    <row r="188" spans="1:6" x14ac:dyDescent="0.25">
      <c r="A188" s="11">
        <v>60400</v>
      </c>
      <c r="B188" s="8"/>
      <c r="C188" s="8">
        <v>1</v>
      </c>
      <c r="D188" s="8"/>
      <c r="E188" s="8"/>
      <c r="F188" s="8">
        <v>1</v>
      </c>
    </row>
    <row r="189" spans="1:6" x14ac:dyDescent="0.25">
      <c r="A189" s="11">
        <v>60900</v>
      </c>
      <c r="B189" s="8"/>
      <c r="C189" s="8"/>
      <c r="D189" s="8"/>
      <c r="E189" s="8">
        <v>1</v>
      </c>
      <c r="F189" s="8">
        <v>1</v>
      </c>
    </row>
    <row r="190" spans="1:6" x14ac:dyDescent="0.25">
      <c r="A190" s="11">
        <v>61200</v>
      </c>
      <c r="B190" s="8"/>
      <c r="C190" s="8">
        <v>1</v>
      </c>
      <c r="D190" s="8"/>
      <c r="E190" s="8"/>
      <c r="F190" s="8">
        <v>1</v>
      </c>
    </row>
    <row r="191" spans="1:6" x14ac:dyDescent="0.25">
      <c r="A191" s="11">
        <v>61400</v>
      </c>
      <c r="B191" s="8"/>
      <c r="C191" s="8"/>
      <c r="D191" s="8"/>
      <c r="E191" s="8">
        <v>1</v>
      </c>
      <c r="F191" s="8">
        <v>1</v>
      </c>
    </row>
    <row r="192" spans="1:6" x14ac:dyDescent="0.25">
      <c r="A192" s="11">
        <v>61500</v>
      </c>
      <c r="B192" s="8"/>
      <c r="C192" s="8"/>
      <c r="D192" s="8"/>
      <c r="E192" s="8">
        <v>1</v>
      </c>
      <c r="F192" s="8">
        <v>1</v>
      </c>
    </row>
    <row r="193" spans="1:6" x14ac:dyDescent="0.25">
      <c r="A193" s="11">
        <v>61600</v>
      </c>
      <c r="B193" s="8"/>
      <c r="C193" s="8"/>
      <c r="D193" s="8"/>
      <c r="E193" s="8">
        <v>1</v>
      </c>
      <c r="F193" s="8">
        <v>1</v>
      </c>
    </row>
    <row r="194" spans="1:6" x14ac:dyDescent="0.25">
      <c r="A194" s="11">
        <v>62300</v>
      </c>
      <c r="B194" s="8"/>
      <c r="C194" s="8"/>
      <c r="D194" s="8"/>
      <c r="E194" s="8">
        <v>1</v>
      </c>
      <c r="F194" s="8">
        <v>1</v>
      </c>
    </row>
    <row r="195" spans="1:6" x14ac:dyDescent="0.25">
      <c r="A195" s="11">
        <v>62500</v>
      </c>
      <c r="B195" s="8"/>
      <c r="C195" s="8">
        <v>1</v>
      </c>
      <c r="D195" s="8"/>
      <c r="E195" s="8"/>
      <c r="F195" s="8">
        <v>1</v>
      </c>
    </row>
    <row r="196" spans="1:6" x14ac:dyDescent="0.25">
      <c r="A196" s="11">
        <v>62800</v>
      </c>
      <c r="B196" s="8"/>
      <c r="C196" s="8"/>
      <c r="D196" s="8"/>
      <c r="E196" s="8">
        <v>1</v>
      </c>
      <c r="F196" s="8">
        <v>1</v>
      </c>
    </row>
    <row r="197" spans="1:6" x14ac:dyDescent="0.25">
      <c r="A197" s="11">
        <v>63200</v>
      </c>
      <c r="B197" s="8"/>
      <c r="C197" s="8">
        <v>1</v>
      </c>
      <c r="D197" s="8"/>
      <c r="E197" s="8"/>
      <c r="F197" s="8">
        <v>1</v>
      </c>
    </row>
    <row r="198" spans="1:6" x14ac:dyDescent="0.25">
      <c r="A198" s="11">
        <v>63400</v>
      </c>
      <c r="B198" s="8"/>
      <c r="C198" s="8"/>
      <c r="D198" s="8"/>
      <c r="E198" s="8">
        <v>1</v>
      </c>
      <c r="F198" s="8">
        <v>1</v>
      </c>
    </row>
    <row r="199" spans="1:6" x14ac:dyDescent="0.25">
      <c r="A199" s="11">
        <v>64300</v>
      </c>
      <c r="B199" s="8"/>
      <c r="C199" s="8"/>
      <c r="D199" s="8"/>
      <c r="E199" s="8">
        <v>1</v>
      </c>
      <c r="F199" s="8">
        <v>1</v>
      </c>
    </row>
    <row r="200" spans="1:6" x14ac:dyDescent="0.25">
      <c r="A200" s="11">
        <v>66100</v>
      </c>
      <c r="B200" s="8"/>
      <c r="C200" s="8"/>
      <c r="D200" s="8"/>
      <c r="E200" s="8">
        <v>1</v>
      </c>
      <c r="F200" s="8">
        <v>1</v>
      </c>
    </row>
    <row r="201" spans="1:6" x14ac:dyDescent="0.25">
      <c r="A201" s="11">
        <v>66200</v>
      </c>
      <c r="B201" s="8"/>
      <c r="C201" s="8"/>
      <c r="D201" s="8"/>
      <c r="E201" s="8">
        <v>1</v>
      </c>
      <c r="F201" s="8">
        <v>1</v>
      </c>
    </row>
    <row r="202" spans="1:6" x14ac:dyDescent="0.25">
      <c r="A202" s="11">
        <v>66600</v>
      </c>
      <c r="B202" s="8"/>
      <c r="C202" s="8">
        <v>1</v>
      </c>
      <c r="D202" s="8"/>
      <c r="E202" s="8"/>
      <c r="F202" s="8">
        <v>1</v>
      </c>
    </row>
    <row r="203" spans="1:6" x14ac:dyDescent="0.25">
      <c r="A203" s="11">
        <v>67800</v>
      </c>
      <c r="B203" s="8"/>
      <c r="C203" s="8"/>
      <c r="D203" s="8"/>
      <c r="E203" s="8">
        <v>1</v>
      </c>
      <c r="F203" s="8">
        <v>1</v>
      </c>
    </row>
    <row r="204" spans="1:6" x14ac:dyDescent="0.25">
      <c r="A204" s="11">
        <v>68800</v>
      </c>
      <c r="B204" s="8"/>
      <c r="C204" s="8"/>
      <c r="D204" s="8"/>
      <c r="E204" s="8">
        <v>1</v>
      </c>
      <c r="F204" s="8">
        <v>1</v>
      </c>
    </row>
    <row r="205" spans="1:6" x14ac:dyDescent="0.25">
      <c r="A205" s="11">
        <v>69700</v>
      </c>
      <c r="B205" s="8"/>
      <c r="C205" s="8"/>
      <c r="D205" s="8"/>
      <c r="E205" s="8">
        <v>1</v>
      </c>
      <c r="F205" s="8">
        <v>1</v>
      </c>
    </row>
    <row r="206" spans="1:6" x14ac:dyDescent="0.25">
      <c r="A206" s="11">
        <v>69800</v>
      </c>
      <c r="B206" s="8"/>
      <c r="C206" s="8"/>
      <c r="D206" s="8"/>
      <c r="E206" s="8">
        <v>1</v>
      </c>
      <c r="F206" s="8">
        <v>1</v>
      </c>
    </row>
    <row r="207" spans="1:6" x14ac:dyDescent="0.25">
      <c r="A207" s="11">
        <v>69900</v>
      </c>
      <c r="B207" s="8"/>
      <c r="C207" s="8"/>
      <c r="D207" s="8"/>
      <c r="E207" s="8">
        <v>1</v>
      </c>
      <c r="F207" s="8">
        <v>1</v>
      </c>
    </row>
    <row r="208" spans="1:6" x14ac:dyDescent="0.25">
      <c r="A208" s="11">
        <v>70200</v>
      </c>
      <c r="B208" s="8"/>
      <c r="C208" s="8">
        <v>1</v>
      </c>
      <c r="D208" s="8"/>
      <c r="E208" s="8"/>
      <c r="F208" s="8">
        <v>1</v>
      </c>
    </row>
    <row r="209" spans="1:6" x14ac:dyDescent="0.25">
      <c r="A209" s="11">
        <v>70300</v>
      </c>
      <c r="B209" s="8"/>
      <c r="C209" s="8"/>
      <c r="D209" s="8"/>
      <c r="E209" s="8">
        <v>1</v>
      </c>
      <c r="F209" s="8">
        <v>1</v>
      </c>
    </row>
    <row r="210" spans="1:6" x14ac:dyDescent="0.25">
      <c r="A210" s="11">
        <v>70400</v>
      </c>
      <c r="B210" s="8"/>
      <c r="C210" s="8"/>
      <c r="D210" s="8"/>
      <c r="E210" s="8">
        <v>1</v>
      </c>
      <c r="F210" s="8">
        <v>1</v>
      </c>
    </row>
    <row r="211" spans="1:6" x14ac:dyDescent="0.25">
      <c r="A211" s="11">
        <v>70600</v>
      </c>
      <c r="B211" s="8">
        <v>1</v>
      </c>
      <c r="C211" s="8"/>
      <c r="D211" s="8"/>
      <c r="E211" s="8"/>
      <c r="F211" s="8">
        <v>1</v>
      </c>
    </row>
    <row r="212" spans="1:6" x14ac:dyDescent="0.25">
      <c r="A212" s="11">
        <v>70700</v>
      </c>
      <c r="B212" s="8"/>
      <c r="C212" s="8">
        <v>1</v>
      </c>
      <c r="D212" s="8"/>
      <c r="E212" s="8"/>
      <c r="F212" s="8">
        <v>1</v>
      </c>
    </row>
    <row r="213" spans="1:6" x14ac:dyDescent="0.25">
      <c r="A213" s="11">
        <v>71100</v>
      </c>
      <c r="B213" s="8"/>
      <c r="C213" s="8"/>
      <c r="D213" s="8"/>
      <c r="E213" s="8">
        <v>1</v>
      </c>
      <c r="F213" s="8">
        <v>1</v>
      </c>
    </row>
    <row r="214" spans="1:6" x14ac:dyDescent="0.25">
      <c r="A214" s="11">
        <v>71200</v>
      </c>
      <c r="B214" s="8"/>
      <c r="C214" s="8"/>
      <c r="D214" s="8"/>
      <c r="E214" s="8">
        <v>1</v>
      </c>
      <c r="F214" s="8">
        <v>1</v>
      </c>
    </row>
    <row r="215" spans="1:6" x14ac:dyDescent="0.25">
      <c r="A215" s="11">
        <v>71500</v>
      </c>
      <c r="B215" s="8"/>
      <c r="C215" s="8"/>
      <c r="D215" s="8"/>
      <c r="E215" s="8">
        <v>1</v>
      </c>
      <c r="F215" s="8">
        <v>1</v>
      </c>
    </row>
    <row r="216" spans="1:6" x14ac:dyDescent="0.25">
      <c r="A216" s="11">
        <v>72100</v>
      </c>
      <c r="B216" s="8"/>
      <c r="C216" s="8"/>
      <c r="D216" s="8">
        <v>1</v>
      </c>
      <c r="E216" s="8"/>
      <c r="F216" s="8">
        <v>1</v>
      </c>
    </row>
    <row r="217" spans="1:6" x14ac:dyDescent="0.25">
      <c r="A217" s="11">
        <v>72400</v>
      </c>
      <c r="B217" s="8"/>
      <c r="C217" s="8"/>
      <c r="D217" s="8"/>
      <c r="E217" s="8">
        <v>1</v>
      </c>
      <c r="F217" s="8">
        <v>1</v>
      </c>
    </row>
    <row r="218" spans="1:6" x14ac:dyDescent="0.25">
      <c r="A218" s="11">
        <v>72600</v>
      </c>
      <c r="B218" s="8"/>
      <c r="C218" s="8"/>
      <c r="D218" s="8"/>
      <c r="E218" s="8">
        <v>1</v>
      </c>
      <c r="F218" s="8">
        <v>1</v>
      </c>
    </row>
    <row r="219" spans="1:6" x14ac:dyDescent="0.25">
      <c r="A219" s="11">
        <v>73000</v>
      </c>
      <c r="B219" s="8"/>
      <c r="C219" s="8"/>
      <c r="D219" s="8"/>
      <c r="E219" s="8">
        <v>1</v>
      </c>
      <c r="F219" s="8">
        <v>1</v>
      </c>
    </row>
    <row r="220" spans="1:6" x14ac:dyDescent="0.25">
      <c r="A220" s="11">
        <v>73800</v>
      </c>
      <c r="B220" s="8"/>
      <c r="C220" s="8"/>
      <c r="D220" s="8"/>
      <c r="E220" s="8">
        <v>1</v>
      </c>
      <c r="F220" s="8">
        <v>1</v>
      </c>
    </row>
    <row r="221" spans="1:6" x14ac:dyDescent="0.25">
      <c r="A221" s="11">
        <v>74100</v>
      </c>
      <c r="B221" s="8"/>
      <c r="C221" s="8"/>
      <c r="D221" s="8"/>
      <c r="E221" s="8">
        <v>1</v>
      </c>
      <c r="F221" s="8">
        <v>1</v>
      </c>
    </row>
    <row r="222" spans="1:6" x14ac:dyDescent="0.25">
      <c r="A222" s="11">
        <v>74700</v>
      </c>
      <c r="B222" s="8"/>
      <c r="C222" s="8">
        <v>1</v>
      </c>
      <c r="D222" s="8"/>
      <c r="E222" s="8"/>
      <c r="F222" s="8">
        <v>1</v>
      </c>
    </row>
    <row r="223" spans="1:6" x14ac:dyDescent="0.25">
      <c r="A223" s="11">
        <v>75000</v>
      </c>
      <c r="B223" s="8"/>
      <c r="C223" s="8">
        <v>1</v>
      </c>
      <c r="D223" s="8"/>
      <c r="E223" s="8"/>
      <c r="F223" s="8">
        <v>1</v>
      </c>
    </row>
    <row r="224" spans="1:6" x14ac:dyDescent="0.25">
      <c r="A224" s="11">
        <v>75100</v>
      </c>
      <c r="B224" s="8"/>
      <c r="C224" s="8"/>
      <c r="D224" s="8"/>
      <c r="E224" s="8">
        <v>1</v>
      </c>
      <c r="F224" s="8">
        <v>1</v>
      </c>
    </row>
    <row r="225" spans="1:6" x14ac:dyDescent="0.25">
      <c r="A225" s="11">
        <v>76100</v>
      </c>
      <c r="B225" s="8"/>
      <c r="C225" s="8">
        <v>1</v>
      </c>
      <c r="D225" s="8"/>
      <c r="E225" s="8"/>
      <c r="F225" s="8">
        <v>1</v>
      </c>
    </row>
    <row r="226" spans="1:6" x14ac:dyDescent="0.25">
      <c r="A226" s="11">
        <v>77000</v>
      </c>
      <c r="B226" s="8"/>
      <c r="C226" s="8">
        <v>1</v>
      </c>
      <c r="D226" s="8"/>
      <c r="E226" s="8"/>
      <c r="F226" s="8">
        <v>1</v>
      </c>
    </row>
    <row r="227" spans="1:6" x14ac:dyDescent="0.25">
      <c r="A227" s="11">
        <v>79400</v>
      </c>
      <c r="B227" s="8"/>
      <c r="C227" s="8">
        <v>1</v>
      </c>
      <c r="D227" s="8"/>
      <c r="E227" s="8"/>
      <c r="F227" s="8">
        <v>1</v>
      </c>
    </row>
    <row r="228" spans="1:6" x14ac:dyDescent="0.25">
      <c r="A228" s="11">
        <v>80500</v>
      </c>
      <c r="B228" s="8"/>
      <c r="C228" s="8"/>
      <c r="D228" s="8"/>
      <c r="E228" s="8">
        <v>1</v>
      </c>
      <c r="F228" s="8">
        <v>1</v>
      </c>
    </row>
    <row r="229" spans="1:6" x14ac:dyDescent="0.25">
      <c r="A229" s="11">
        <v>81000</v>
      </c>
      <c r="B229" s="8"/>
      <c r="C229" s="8"/>
      <c r="D229" s="8"/>
      <c r="E229" s="8">
        <v>1</v>
      </c>
      <c r="F229" s="8">
        <v>1</v>
      </c>
    </row>
    <row r="230" spans="1:6" x14ac:dyDescent="0.25">
      <c r="A230" s="11">
        <v>81200</v>
      </c>
      <c r="B230" s="8"/>
      <c r="C230" s="8">
        <v>1</v>
      </c>
      <c r="D230" s="8"/>
      <c r="E230" s="8"/>
      <c r="F230" s="8">
        <v>1</v>
      </c>
    </row>
    <row r="231" spans="1:6" x14ac:dyDescent="0.25">
      <c r="A231" s="11">
        <v>81300</v>
      </c>
      <c r="B231" s="8"/>
      <c r="C231" s="8">
        <v>1</v>
      </c>
      <c r="D231" s="8"/>
      <c r="E231" s="8"/>
      <c r="F231" s="8">
        <v>1</v>
      </c>
    </row>
    <row r="232" spans="1:6" x14ac:dyDescent="0.25">
      <c r="A232" s="11">
        <v>81600</v>
      </c>
      <c r="B232" s="8"/>
      <c r="C232" s="8">
        <v>1</v>
      </c>
      <c r="D232" s="8"/>
      <c r="E232" s="8"/>
      <c r="F232" s="8">
        <v>1</v>
      </c>
    </row>
    <row r="233" spans="1:6" x14ac:dyDescent="0.25">
      <c r="A233" s="11">
        <v>82800</v>
      </c>
      <c r="B233" s="8">
        <v>1</v>
      </c>
      <c r="C233" s="8"/>
      <c r="D233" s="8"/>
      <c r="E233" s="8"/>
      <c r="F233" s="8">
        <v>1</v>
      </c>
    </row>
    <row r="234" spans="1:6" x14ac:dyDescent="0.25">
      <c r="A234" s="11">
        <v>83000</v>
      </c>
      <c r="B234" s="8"/>
      <c r="C234" s="8"/>
      <c r="D234" s="8"/>
      <c r="E234" s="8">
        <v>1</v>
      </c>
      <c r="F234" s="8">
        <v>1</v>
      </c>
    </row>
    <row r="235" spans="1:6" x14ac:dyDescent="0.25">
      <c r="A235" s="11">
        <v>83300</v>
      </c>
      <c r="B235" s="8"/>
      <c r="C235" s="8">
        <v>1</v>
      </c>
      <c r="D235" s="8"/>
      <c r="E235" s="8"/>
      <c r="F235" s="8">
        <v>1</v>
      </c>
    </row>
    <row r="236" spans="1:6" x14ac:dyDescent="0.25">
      <c r="A236" s="11">
        <v>84300</v>
      </c>
      <c r="B236" s="8"/>
      <c r="C236" s="8">
        <v>1</v>
      </c>
      <c r="D236" s="8"/>
      <c r="E236" s="8"/>
      <c r="F236" s="8">
        <v>1</v>
      </c>
    </row>
    <row r="237" spans="1:6" x14ac:dyDescent="0.25">
      <c r="A237" s="11">
        <v>84400</v>
      </c>
      <c r="B237" s="8"/>
      <c r="C237" s="8">
        <v>1</v>
      </c>
      <c r="D237" s="8"/>
      <c r="E237" s="8">
        <v>1</v>
      </c>
      <c r="F237" s="8">
        <v>2</v>
      </c>
    </row>
    <row r="238" spans="1:6" x14ac:dyDescent="0.25">
      <c r="A238" s="11">
        <v>84500</v>
      </c>
      <c r="B238" s="8"/>
      <c r="C238" s="8">
        <v>1</v>
      </c>
      <c r="D238" s="8"/>
      <c r="E238" s="8">
        <v>1</v>
      </c>
      <c r="F238" s="8">
        <v>2</v>
      </c>
    </row>
    <row r="239" spans="1:6" x14ac:dyDescent="0.25">
      <c r="A239" s="11">
        <v>84600</v>
      </c>
      <c r="B239" s="8"/>
      <c r="C239" s="8"/>
      <c r="D239" s="8"/>
      <c r="E239" s="8">
        <v>1</v>
      </c>
      <c r="F239" s="8">
        <v>1</v>
      </c>
    </row>
    <row r="240" spans="1:6" x14ac:dyDescent="0.25">
      <c r="A240" s="11">
        <v>84900</v>
      </c>
      <c r="B240" s="8"/>
      <c r="C240" s="8">
        <v>1</v>
      </c>
      <c r="D240" s="8"/>
      <c r="E240" s="8"/>
      <c r="F240" s="8">
        <v>1</v>
      </c>
    </row>
    <row r="241" spans="1:6" x14ac:dyDescent="0.25">
      <c r="A241" s="11">
        <v>85000</v>
      </c>
      <c r="B241" s="8"/>
      <c r="C241" s="8"/>
      <c r="D241" s="8"/>
      <c r="E241" s="8">
        <v>1</v>
      </c>
      <c r="F241" s="8">
        <v>1</v>
      </c>
    </row>
    <row r="242" spans="1:6" x14ac:dyDescent="0.25">
      <c r="A242" s="11">
        <v>85600</v>
      </c>
      <c r="B242" s="8"/>
      <c r="C242" s="8"/>
      <c r="D242" s="8"/>
      <c r="E242" s="8">
        <v>1</v>
      </c>
      <c r="F242" s="8">
        <v>1</v>
      </c>
    </row>
    <row r="243" spans="1:6" x14ac:dyDescent="0.25">
      <c r="A243" s="11">
        <v>85900</v>
      </c>
      <c r="B243" s="8"/>
      <c r="C243" s="8">
        <v>1</v>
      </c>
      <c r="D243" s="8"/>
      <c r="E243" s="8"/>
      <c r="F243" s="8">
        <v>1</v>
      </c>
    </row>
    <row r="244" spans="1:6" x14ac:dyDescent="0.25">
      <c r="A244" s="11">
        <v>86200</v>
      </c>
      <c r="B244" s="8"/>
      <c r="C244" s="8">
        <v>1</v>
      </c>
      <c r="D244" s="8"/>
      <c r="E244" s="8"/>
      <c r="F244" s="8">
        <v>1</v>
      </c>
    </row>
    <row r="245" spans="1:6" x14ac:dyDescent="0.25">
      <c r="A245" s="11">
        <v>86400</v>
      </c>
      <c r="B245" s="8"/>
      <c r="C245" s="8"/>
      <c r="D245" s="8"/>
      <c r="E245" s="8">
        <v>1</v>
      </c>
      <c r="F245" s="8">
        <v>1</v>
      </c>
    </row>
    <row r="246" spans="1:6" x14ac:dyDescent="0.25">
      <c r="A246" s="11">
        <v>87300</v>
      </c>
      <c r="B246" s="8"/>
      <c r="C246" s="8">
        <v>1</v>
      </c>
      <c r="D246" s="8"/>
      <c r="E246" s="8"/>
      <c r="F246" s="8">
        <v>1</v>
      </c>
    </row>
    <row r="247" spans="1:6" x14ac:dyDescent="0.25">
      <c r="A247" s="11">
        <v>87900</v>
      </c>
      <c r="B247" s="8"/>
      <c r="C247" s="8"/>
      <c r="D247" s="8"/>
      <c r="E247" s="8">
        <v>1</v>
      </c>
      <c r="F247" s="8">
        <v>1</v>
      </c>
    </row>
    <row r="248" spans="1:6" x14ac:dyDescent="0.25">
      <c r="A248" s="11">
        <v>88400</v>
      </c>
      <c r="B248" s="8"/>
      <c r="C248" s="8"/>
      <c r="D248" s="8"/>
      <c r="E248" s="8">
        <v>1</v>
      </c>
      <c r="F248" s="8">
        <v>1</v>
      </c>
    </row>
    <row r="249" spans="1:6" x14ac:dyDescent="0.25">
      <c r="A249" s="11">
        <v>88700</v>
      </c>
      <c r="B249" s="8"/>
      <c r="C249" s="8"/>
      <c r="D249" s="8"/>
      <c r="E249" s="8">
        <v>1</v>
      </c>
      <c r="F249" s="8">
        <v>1</v>
      </c>
    </row>
    <row r="250" spans="1:6" x14ac:dyDescent="0.25">
      <c r="A250" s="11">
        <v>88800</v>
      </c>
      <c r="B250" s="8"/>
      <c r="C250" s="8">
        <v>1</v>
      </c>
      <c r="D250" s="8"/>
      <c r="E250" s="8"/>
      <c r="F250" s="8">
        <v>1</v>
      </c>
    </row>
    <row r="251" spans="1:6" x14ac:dyDescent="0.25">
      <c r="A251" s="11">
        <v>88900</v>
      </c>
      <c r="B251" s="8"/>
      <c r="C251" s="8"/>
      <c r="D251" s="8"/>
      <c r="E251" s="8">
        <v>1</v>
      </c>
      <c r="F251" s="8">
        <v>1</v>
      </c>
    </row>
    <row r="252" spans="1:6" x14ac:dyDescent="0.25">
      <c r="A252" s="11">
        <v>89100</v>
      </c>
      <c r="B252" s="8"/>
      <c r="C252" s="8">
        <v>1</v>
      </c>
      <c r="D252" s="8"/>
      <c r="E252" s="8"/>
      <c r="F252" s="8">
        <v>1</v>
      </c>
    </row>
    <row r="253" spans="1:6" x14ac:dyDescent="0.25">
      <c r="A253" s="11">
        <v>89900</v>
      </c>
      <c r="B253" s="8"/>
      <c r="C253" s="8">
        <v>2</v>
      </c>
      <c r="D253" s="8"/>
      <c r="E253" s="8"/>
      <c r="F253" s="8">
        <v>2</v>
      </c>
    </row>
    <row r="254" spans="1:6" x14ac:dyDescent="0.25">
      <c r="A254" s="11">
        <v>90200</v>
      </c>
      <c r="B254" s="8"/>
      <c r="C254" s="8"/>
      <c r="D254" s="8"/>
      <c r="E254" s="8">
        <v>1</v>
      </c>
      <c r="F254" s="8">
        <v>1</v>
      </c>
    </row>
    <row r="255" spans="1:6" x14ac:dyDescent="0.25">
      <c r="A255" s="11">
        <v>90400</v>
      </c>
      <c r="B255" s="8"/>
      <c r="C255" s="8"/>
      <c r="D255" s="8"/>
      <c r="E255" s="8">
        <v>1</v>
      </c>
      <c r="F255" s="8">
        <v>1</v>
      </c>
    </row>
    <row r="256" spans="1:6" x14ac:dyDescent="0.25">
      <c r="A256" s="11">
        <v>90600</v>
      </c>
      <c r="B256" s="8"/>
      <c r="C256" s="8">
        <v>1</v>
      </c>
      <c r="D256" s="8"/>
      <c r="E256" s="8"/>
      <c r="F256" s="8">
        <v>1</v>
      </c>
    </row>
    <row r="257" spans="1:6" x14ac:dyDescent="0.25">
      <c r="A257" s="11">
        <v>91400</v>
      </c>
      <c r="B257" s="8"/>
      <c r="C257" s="8">
        <v>1</v>
      </c>
      <c r="D257" s="8"/>
      <c r="E257" s="8"/>
      <c r="F257" s="8">
        <v>1</v>
      </c>
    </row>
    <row r="258" spans="1:6" x14ac:dyDescent="0.25">
      <c r="A258" s="11">
        <v>92100</v>
      </c>
      <c r="B258" s="8"/>
      <c r="C258" s="8">
        <v>1</v>
      </c>
      <c r="D258" s="8"/>
      <c r="E258" s="8"/>
      <c r="F258" s="8">
        <v>1</v>
      </c>
    </row>
    <row r="259" spans="1:6" x14ac:dyDescent="0.25">
      <c r="A259" s="11">
        <v>92400</v>
      </c>
      <c r="B259" s="8"/>
      <c r="C259" s="8"/>
      <c r="D259" s="8"/>
      <c r="E259" s="8">
        <v>1</v>
      </c>
      <c r="F259" s="8">
        <v>1</v>
      </c>
    </row>
    <row r="260" spans="1:6" x14ac:dyDescent="0.25">
      <c r="A260" s="11">
        <v>92500</v>
      </c>
      <c r="B260" s="8"/>
      <c r="C260" s="8">
        <v>1</v>
      </c>
      <c r="D260" s="8"/>
      <c r="E260" s="8"/>
      <c r="F260" s="8">
        <v>1</v>
      </c>
    </row>
    <row r="261" spans="1:6" x14ac:dyDescent="0.25">
      <c r="A261" s="11">
        <v>93800</v>
      </c>
      <c r="B261" s="8"/>
      <c r="C261" s="8">
        <v>1</v>
      </c>
      <c r="D261" s="8">
        <v>1</v>
      </c>
      <c r="E261" s="8"/>
      <c r="F261" s="8">
        <v>2</v>
      </c>
    </row>
    <row r="262" spans="1:6" x14ac:dyDescent="0.25">
      <c r="A262" s="11">
        <v>94000</v>
      </c>
      <c r="B262" s="8"/>
      <c r="C262" s="8">
        <v>1</v>
      </c>
      <c r="D262" s="8"/>
      <c r="E262" s="8"/>
      <c r="F262" s="8">
        <v>1</v>
      </c>
    </row>
    <row r="263" spans="1:6" x14ac:dyDescent="0.25">
      <c r="A263" s="11">
        <v>94200</v>
      </c>
      <c r="B263" s="8"/>
      <c r="C263" s="8"/>
      <c r="D263" s="8"/>
      <c r="E263" s="8">
        <v>1</v>
      </c>
      <c r="F263" s="8">
        <v>1</v>
      </c>
    </row>
    <row r="264" spans="1:6" x14ac:dyDescent="0.25">
      <c r="A264" s="11">
        <v>94300</v>
      </c>
      <c r="B264" s="8"/>
      <c r="C264" s="8"/>
      <c r="D264" s="8"/>
      <c r="E264" s="8">
        <v>1</v>
      </c>
      <c r="F264" s="8">
        <v>1</v>
      </c>
    </row>
    <row r="265" spans="1:6" x14ac:dyDescent="0.25">
      <c r="A265" s="11">
        <v>94500</v>
      </c>
      <c r="B265" s="8"/>
      <c r="C265" s="8"/>
      <c r="D265" s="8"/>
      <c r="E265" s="8">
        <v>1</v>
      </c>
      <c r="F265" s="8">
        <v>1</v>
      </c>
    </row>
    <row r="266" spans="1:6" x14ac:dyDescent="0.25">
      <c r="A266" s="11">
        <v>94900</v>
      </c>
      <c r="B266" s="8"/>
      <c r="C266" s="8">
        <v>1</v>
      </c>
      <c r="D266" s="8"/>
      <c r="E266" s="8">
        <v>1</v>
      </c>
      <c r="F266" s="8">
        <v>2</v>
      </c>
    </row>
    <row r="267" spans="1:6" x14ac:dyDescent="0.25">
      <c r="A267" s="11">
        <v>96500</v>
      </c>
      <c r="B267" s="8"/>
      <c r="C267" s="8">
        <v>1</v>
      </c>
      <c r="D267" s="8"/>
      <c r="E267" s="8"/>
      <c r="F267" s="8">
        <v>1</v>
      </c>
    </row>
    <row r="268" spans="1:6" x14ac:dyDescent="0.25">
      <c r="A268" s="11">
        <v>96700</v>
      </c>
      <c r="B268" s="8"/>
      <c r="C268" s="8">
        <v>1</v>
      </c>
      <c r="D268" s="8"/>
      <c r="E268" s="8">
        <v>1</v>
      </c>
      <c r="F268" s="8">
        <v>2</v>
      </c>
    </row>
    <row r="269" spans="1:6" x14ac:dyDescent="0.25">
      <c r="A269" s="11">
        <v>97100</v>
      </c>
      <c r="B269" s="8"/>
      <c r="C269" s="8"/>
      <c r="D269" s="8"/>
      <c r="E269" s="8">
        <v>1</v>
      </c>
      <c r="F269" s="8">
        <v>1</v>
      </c>
    </row>
    <row r="270" spans="1:6" x14ac:dyDescent="0.25">
      <c r="A270" s="11">
        <v>97200</v>
      </c>
      <c r="B270" s="8"/>
      <c r="C270" s="8">
        <v>1</v>
      </c>
      <c r="D270" s="8"/>
      <c r="E270" s="8"/>
      <c r="F270" s="8">
        <v>1</v>
      </c>
    </row>
    <row r="271" spans="1:6" x14ac:dyDescent="0.25">
      <c r="A271" s="11">
        <v>97300</v>
      </c>
      <c r="B271" s="8"/>
      <c r="C271" s="8">
        <v>1</v>
      </c>
      <c r="D271" s="8"/>
      <c r="E271" s="8">
        <v>1</v>
      </c>
      <c r="F271" s="8">
        <v>2</v>
      </c>
    </row>
    <row r="272" spans="1:6" x14ac:dyDescent="0.25">
      <c r="A272" s="11">
        <v>97600</v>
      </c>
      <c r="B272" s="8"/>
      <c r="C272" s="8"/>
      <c r="D272" s="8"/>
      <c r="E272" s="8">
        <v>1</v>
      </c>
      <c r="F272" s="8">
        <v>1</v>
      </c>
    </row>
    <row r="273" spans="1:6" x14ac:dyDescent="0.25">
      <c r="A273" s="11">
        <v>97800</v>
      </c>
      <c r="B273" s="8"/>
      <c r="C273" s="8">
        <v>1</v>
      </c>
      <c r="D273" s="8"/>
      <c r="E273" s="8"/>
      <c r="F273" s="8">
        <v>1</v>
      </c>
    </row>
    <row r="274" spans="1:6" x14ac:dyDescent="0.25">
      <c r="A274" s="11">
        <v>98600</v>
      </c>
      <c r="B274" s="8">
        <v>1</v>
      </c>
      <c r="C274" s="8"/>
      <c r="D274" s="8"/>
      <c r="E274" s="8"/>
      <c r="F274" s="8">
        <v>1</v>
      </c>
    </row>
    <row r="275" spans="1:6" x14ac:dyDescent="0.25">
      <c r="A275" s="11">
        <v>98700</v>
      </c>
      <c r="B275" s="8"/>
      <c r="C275" s="8">
        <v>1</v>
      </c>
      <c r="D275" s="8"/>
      <c r="E275" s="8">
        <v>1</v>
      </c>
      <c r="F275" s="8">
        <v>2</v>
      </c>
    </row>
    <row r="276" spans="1:6" x14ac:dyDescent="0.25">
      <c r="A276" s="11">
        <v>98800</v>
      </c>
      <c r="B276" s="8"/>
      <c r="C276" s="8"/>
      <c r="D276" s="8"/>
      <c r="E276" s="8">
        <v>1</v>
      </c>
      <c r="F276" s="8">
        <v>1</v>
      </c>
    </row>
    <row r="277" spans="1:6" x14ac:dyDescent="0.25">
      <c r="A277" s="11">
        <v>99500</v>
      </c>
      <c r="B277" s="8">
        <v>1</v>
      </c>
      <c r="C277" s="8">
        <v>1</v>
      </c>
      <c r="D277" s="8"/>
      <c r="E277" s="8"/>
      <c r="F277" s="8">
        <v>2</v>
      </c>
    </row>
    <row r="278" spans="1:6" x14ac:dyDescent="0.25">
      <c r="A278" s="11">
        <v>101000</v>
      </c>
      <c r="B278" s="8"/>
      <c r="C278" s="8">
        <v>1</v>
      </c>
      <c r="D278" s="8"/>
      <c r="E278" s="8"/>
      <c r="F278" s="8">
        <v>1</v>
      </c>
    </row>
    <row r="279" spans="1:6" x14ac:dyDescent="0.25">
      <c r="A279" s="11">
        <v>101400</v>
      </c>
      <c r="B279" s="8"/>
      <c r="C279" s="8">
        <v>1</v>
      </c>
      <c r="D279" s="8"/>
      <c r="E279" s="8"/>
      <c r="F279" s="8">
        <v>1</v>
      </c>
    </row>
    <row r="280" spans="1:6" x14ac:dyDescent="0.25">
      <c r="A280" s="11">
        <v>102500</v>
      </c>
      <c r="B280" s="8"/>
      <c r="C280" s="8"/>
      <c r="D280" s="8"/>
      <c r="E280" s="8">
        <v>1</v>
      </c>
      <c r="F280" s="8">
        <v>1</v>
      </c>
    </row>
    <row r="281" spans="1:6" x14ac:dyDescent="0.25">
      <c r="A281" s="11">
        <v>102900</v>
      </c>
      <c r="B281" s="8"/>
      <c r="C281" s="8">
        <v>1</v>
      </c>
      <c r="D281" s="8"/>
      <c r="E281" s="8"/>
      <c r="F281" s="8">
        <v>1</v>
      </c>
    </row>
    <row r="282" spans="1:6" x14ac:dyDescent="0.25">
      <c r="A282" s="11">
        <v>103200</v>
      </c>
      <c r="B282" s="8"/>
      <c r="C282" s="8">
        <v>2</v>
      </c>
      <c r="D282" s="8"/>
      <c r="E282" s="8"/>
      <c r="F282" s="8">
        <v>2</v>
      </c>
    </row>
    <row r="283" spans="1:6" x14ac:dyDescent="0.25">
      <c r="A283" s="11">
        <v>104400</v>
      </c>
      <c r="B283" s="8"/>
      <c r="C283" s="8">
        <v>1</v>
      </c>
      <c r="D283" s="8"/>
      <c r="E283" s="8"/>
      <c r="F283" s="8">
        <v>1</v>
      </c>
    </row>
    <row r="284" spans="1:6" x14ac:dyDescent="0.25">
      <c r="A284" s="11">
        <v>105000</v>
      </c>
      <c r="B284" s="8"/>
      <c r="C284" s="8">
        <v>1</v>
      </c>
      <c r="D284" s="8"/>
      <c r="E284" s="8"/>
      <c r="F284" s="8">
        <v>1</v>
      </c>
    </row>
    <row r="285" spans="1:6" x14ac:dyDescent="0.25">
      <c r="A285" s="11">
        <v>105300</v>
      </c>
      <c r="B285" s="8"/>
      <c r="C285" s="8"/>
      <c r="D285" s="8"/>
      <c r="E285" s="8">
        <v>1</v>
      </c>
      <c r="F285" s="8">
        <v>1</v>
      </c>
    </row>
    <row r="286" spans="1:6" x14ac:dyDescent="0.25">
      <c r="A286" s="11">
        <v>106400</v>
      </c>
      <c r="B286" s="8"/>
      <c r="C286" s="8">
        <v>1</v>
      </c>
      <c r="D286" s="8"/>
      <c r="E286" s="8"/>
      <c r="F286" s="8">
        <v>1</v>
      </c>
    </row>
    <row r="287" spans="1:6" x14ac:dyDescent="0.25">
      <c r="A287" s="11">
        <v>106800</v>
      </c>
      <c r="B287" s="8"/>
      <c r="C287" s="8">
        <v>1</v>
      </c>
      <c r="D287" s="8"/>
      <c r="E287" s="8"/>
      <c r="F287" s="8">
        <v>1</v>
      </c>
    </row>
    <row r="288" spans="1:6" x14ac:dyDescent="0.25">
      <c r="A288" s="11">
        <v>107500</v>
      </c>
      <c r="B288" s="8">
        <v>1</v>
      </c>
      <c r="C288" s="8"/>
      <c r="D288" s="8"/>
      <c r="E288" s="8"/>
      <c r="F288" s="8">
        <v>1</v>
      </c>
    </row>
    <row r="289" spans="1:6" x14ac:dyDescent="0.25">
      <c r="A289" s="11">
        <v>108400</v>
      </c>
      <c r="B289" s="8"/>
      <c r="C289" s="8"/>
      <c r="D289" s="8"/>
      <c r="E289" s="8">
        <v>2</v>
      </c>
      <c r="F289" s="8">
        <v>2</v>
      </c>
    </row>
    <row r="290" spans="1:6" x14ac:dyDescent="0.25">
      <c r="A290" s="11">
        <v>108500</v>
      </c>
      <c r="B290" s="8"/>
      <c r="C290" s="8"/>
      <c r="D290" s="8"/>
      <c r="E290" s="8">
        <v>1</v>
      </c>
      <c r="F290" s="8">
        <v>1</v>
      </c>
    </row>
    <row r="291" spans="1:6" x14ac:dyDescent="0.25">
      <c r="A291" s="11">
        <v>108700</v>
      </c>
      <c r="B291" s="8"/>
      <c r="C291" s="8">
        <v>1</v>
      </c>
      <c r="D291" s="8"/>
      <c r="E291" s="8"/>
      <c r="F291" s="8">
        <v>1</v>
      </c>
    </row>
    <row r="292" spans="1:6" x14ac:dyDescent="0.25">
      <c r="A292" s="11">
        <v>108800</v>
      </c>
      <c r="B292" s="8">
        <v>1</v>
      </c>
      <c r="C292" s="8"/>
      <c r="D292" s="8"/>
      <c r="E292" s="8"/>
      <c r="F292" s="8">
        <v>1</v>
      </c>
    </row>
    <row r="293" spans="1:6" x14ac:dyDescent="0.25">
      <c r="A293" s="11">
        <v>109000</v>
      </c>
      <c r="B293" s="8"/>
      <c r="C293" s="8">
        <v>1</v>
      </c>
      <c r="D293" s="8"/>
      <c r="E293" s="8"/>
      <c r="F293" s="8">
        <v>1</v>
      </c>
    </row>
    <row r="294" spans="1:6" x14ac:dyDescent="0.25">
      <c r="A294" s="11">
        <v>110100</v>
      </c>
      <c r="B294" s="8"/>
      <c r="C294" s="8"/>
      <c r="D294" s="8">
        <v>1</v>
      </c>
      <c r="E294" s="8"/>
      <c r="F294" s="8">
        <v>1</v>
      </c>
    </row>
    <row r="295" spans="1:6" x14ac:dyDescent="0.25">
      <c r="A295" s="11">
        <v>110300</v>
      </c>
      <c r="B295" s="8"/>
      <c r="C295" s="8"/>
      <c r="D295" s="8"/>
      <c r="E295" s="8">
        <v>1</v>
      </c>
      <c r="F295" s="8">
        <v>1</v>
      </c>
    </row>
    <row r="296" spans="1:6" x14ac:dyDescent="0.25">
      <c r="A296" s="11">
        <v>110800</v>
      </c>
      <c r="B296" s="8"/>
      <c r="C296" s="8">
        <v>1</v>
      </c>
      <c r="D296" s="8"/>
      <c r="E296" s="8"/>
      <c r="F296" s="8">
        <v>1</v>
      </c>
    </row>
    <row r="297" spans="1:6" x14ac:dyDescent="0.25">
      <c r="A297" s="11">
        <v>111100</v>
      </c>
      <c r="B297" s="8">
        <v>1</v>
      </c>
      <c r="C297" s="8"/>
      <c r="D297" s="8"/>
      <c r="E297" s="8"/>
      <c r="F297" s="8">
        <v>1</v>
      </c>
    </row>
    <row r="298" spans="1:6" x14ac:dyDescent="0.25">
      <c r="A298" s="11">
        <v>111900</v>
      </c>
      <c r="B298" s="8"/>
      <c r="C298" s="8">
        <v>1</v>
      </c>
      <c r="D298" s="8"/>
      <c r="E298" s="8"/>
      <c r="F298" s="8">
        <v>1</v>
      </c>
    </row>
    <row r="299" spans="1:6" x14ac:dyDescent="0.25">
      <c r="A299" s="11">
        <v>112100</v>
      </c>
      <c r="B299" s="8">
        <v>1</v>
      </c>
      <c r="C299" s="8"/>
      <c r="D299" s="8"/>
      <c r="E299" s="8"/>
      <c r="F299" s="8">
        <v>1</v>
      </c>
    </row>
    <row r="300" spans="1:6" x14ac:dyDescent="0.25">
      <c r="A300" s="11">
        <v>112300</v>
      </c>
      <c r="B300" s="8"/>
      <c r="C300" s="8"/>
      <c r="D300" s="8"/>
      <c r="E300" s="8">
        <v>1</v>
      </c>
      <c r="F300" s="8">
        <v>1</v>
      </c>
    </row>
    <row r="301" spans="1:6" x14ac:dyDescent="0.25">
      <c r="A301" s="11">
        <v>113500</v>
      </c>
      <c r="B301" s="8"/>
      <c r="C301" s="8">
        <v>1</v>
      </c>
      <c r="D301" s="8"/>
      <c r="E301" s="8"/>
      <c r="F301" s="8">
        <v>1</v>
      </c>
    </row>
    <row r="302" spans="1:6" x14ac:dyDescent="0.25">
      <c r="A302" s="11">
        <v>113800</v>
      </c>
      <c r="B302" s="8"/>
      <c r="C302" s="8"/>
      <c r="D302" s="8"/>
      <c r="E302" s="8">
        <v>1</v>
      </c>
      <c r="F302" s="8">
        <v>1</v>
      </c>
    </row>
    <row r="303" spans="1:6" x14ac:dyDescent="0.25">
      <c r="A303" s="11">
        <v>114300</v>
      </c>
      <c r="B303" s="8"/>
      <c r="C303" s="8">
        <v>1</v>
      </c>
      <c r="D303" s="8"/>
      <c r="E303" s="8"/>
      <c r="F303" s="8">
        <v>1</v>
      </c>
    </row>
    <row r="304" spans="1:6" x14ac:dyDescent="0.25">
      <c r="A304" s="11">
        <v>114400</v>
      </c>
      <c r="B304" s="8"/>
      <c r="C304" s="8"/>
      <c r="D304" s="8"/>
      <c r="E304" s="8">
        <v>1</v>
      </c>
      <c r="F304" s="8">
        <v>1</v>
      </c>
    </row>
    <row r="305" spans="1:6" x14ac:dyDescent="0.25">
      <c r="A305" s="11">
        <v>114800</v>
      </c>
      <c r="B305" s="8">
        <v>1</v>
      </c>
      <c r="C305" s="8"/>
      <c r="D305" s="8"/>
      <c r="E305" s="8"/>
      <c r="F305" s="8">
        <v>1</v>
      </c>
    </row>
    <row r="306" spans="1:6" x14ac:dyDescent="0.25">
      <c r="A306" s="11">
        <v>115000</v>
      </c>
      <c r="B306" s="8"/>
      <c r="C306" s="8">
        <v>1</v>
      </c>
      <c r="D306" s="8"/>
      <c r="E306" s="8"/>
      <c r="F306" s="8">
        <v>1</v>
      </c>
    </row>
    <row r="307" spans="1:6" x14ac:dyDescent="0.25">
      <c r="A307" s="11">
        <v>115600</v>
      </c>
      <c r="B307" s="8"/>
      <c r="C307" s="8"/>
      <c r="D307" s="8"/>
      <c r="E307" s="8">
        <v>1</v>
      </c>
      <c r="F307" s="8">
        <v>1</v>
      </c>
    </row>
    <row r="308" spans="1:6" x14ac:dyDescent="0.25">
      <c r="A308" s="11">
        <v>116300</v>
      </c>
      <c r="B308" s="8"/>
      <c r="C308" s="8"/>
      <c r="D308" s="8"/>
      <c r="E308" s="8">
        <v>1</v>
      </c>
      <c r="F308" s="8">
        <v>1</v>
      </c>
    </row>
    <row r="309" spans="1:6" x14ac:dyDescent="0.25">
      <c r="A309" s="11">
        <v>116500</v>
      </c>
      <c r="B309" s="8"/>
      <c r="C309" s="8"/>
      <c r="D309" s="8"/>
      <c r="E309" s="8">
        <v>1</v>
      </c>
      <c r="F309" s="8">
        <v>1</v>
      </c>
    </row>
    <row r="310" spans="1:6" x14ac:dyDescent="0.25">
      <c r="A310" s="11">
        <v>117000</v>
      </c>
      <c r="B310" s="8"/>
      <c r="C310" s="8">
        <v>1</v>
      </c>
      <c r="D310" s="8"/>
      <c r="E310" s="8"/>
      <c r="F310" s="8">
        <v>1</v>
      </c>
    </row>
    <row r="311" spans="1:6" x14ac:dyDescent="0.25">
      <c r="A311" s="11">
        <v>117900</v>
      </c>
      <c r="B311" s="8"/>
      <c r="C311" s="8"/>
      <c r="D311" s="8"/>
      <c r="E311" s="8">
        <v>1</v>
      </c>
      <c r="F311" s="8">
        <v>1</v>
      </c>
    </row>
    <row r="312" spans="1:6" x14ac:dyDescent="0.25">
      <c r="A312" s="11">
        <v>118000</v>
      </c>
      <c r="B312" s="8"/>
      <c r="C312" s="8">
        <v>1</v>
      </c>
      <c r="D312" s="8"/>
      <c r="E312" s="8"/>
      <c r="F312" s="8">
        <v>1</v>
      </c>
    </row>
    <row r="313" spans="1:6" x14ac:dyDescent="0.25">
      <c r="A313" s="11">
        <v>118200</v>
      </c>
      <c r="B313" s="8">
        <v>1</v>
      </c>
      <c r="C313" s="8">
        <v>1</v>
      </c>
      <c r="D313" s="8"/>
      <c r="E313" s="8"/>
      <c r="F313" s="8">
        <v>2</v>
      </c>
    </row>
    <row r="314" spans="1:6" x14ac:dyDescent="0.25">
      <c r="A314" s="11">
        <v>118400</v>
      </c>
      <c r="B314" s="8"/>
      <c r="C314" s="8">
        <v>1</v>
      </c>
      <c r="D314" s="8"/>
      <c r="E314" s="8"/>
      <c r="F314" s="8">
        <v>1</v>
      </c>
    </row>
    <row r="315" spans="1:6" x14ac:dyDescent="0.25">
      <c r="A315" s="11">
        <v>119200</v>
      </c>
      <c r="B315" s="8"/>
      <c r="C315" s="8"/>
      <c r="D315" s="8"/>
      <c r="E315" s="8">
        <v>1</v>
      </c>
      <c r="F315" s="8">
        <v>1</v>
      </c>
    </row>
    <row r="316" spans="1:6" x14ac:dyDescent="0.25">
      <c r="A316" s="11">
        <v>119800</v>
      </c>
      <c r="B316" s="8"/>
      <c r="C316" s="8">
        <v>1</v>
      </c>
      <c r="D316" s="8"/>
      <c r="E316" s="8"/>
      <c r="F316" s="8">
        <v>1</v>
      </c>
    </row>
    <row r="317" spans="1:6" x14ac:dyDescent="0.25">
      <c r="A317" s="11">
        <v>120700</v>
      </c>
      <c r="B317" s="8"/>
      <c r="C317" s="8">
        <v>1</v>
      </c>
      <c r="D317" s="8"/>
      <c r="E317" s="8"/>
      <c r="F317" s="8">
        <v>1</v>
      </c>
    </row>
    <row r="318" spans="1:6" x14ac:dyDescent="0.25">
      <c r="A318" s="11">
        <v>121100</v>
      </c>
      <c r="B318" s="8"/>
      <c r="C318" s="8">
        <v>1</v>
      </c>
      <c r="D318" s="8"/>
      <c r="E318" s="8"/>
      <c r="F318" s="8">
        <v>1</v>
      </c>
    </row>
    <row r="319" spans="1:6" x14ac:dyDescent="0.25">
      <c r="A319" s="11">
        <v>121400</v>
      </c>
      <c r="B319" s="8"/>
      <c r="C319" s="8">
        <v>1</v>
      </c>
      <c r="D319" s="8"/>
      <c r="E319" s="8"/>
      <c r="F319" s="8">
        <v>1</v>
      </c>
    </row>
    <row r="320" spans="1:6" x14ac:dyDescent="0.25">
      <c r="A320" s="11">
        <v>121500</v>
      </c>
      <c r="B320" s="8"/>
      <c r="C320" s="8">
        <v>2</v>
      </c>
      <c r="D320" s="8"/>
      <c r="E320" s="8"/>
      <c r="F320" s="8">
        <v>2</v>
      </c>
    </row>
    <row r="321" spans="1:6" x14ac:dyDescent="0.25">
      <c r="A321" s="11">
        <v>121600</v>
      </c>
      <c r="B321" s="8"/>
      <c r="C321" s="8">
        <v>1</v>
      </c>
      <c r="D321" s="8"/>
      <c r="E321" s="8">
        <v>1</v>
      </c>
      <c r="F321" s="8">
        <v>2</v>
      </c>
    </row>
    <row r="322" spans="1:6" x14ac:dyDescent="0.25">
      <c r="A322" s="11">
        <v>121700</v>
      </c>
      <c r="B322" s="8"/>
      <c r="C322" s="8">
        <v>1</v>
      </c>
      <c r="D322" s="8"/>
      <c r="E322" s="8">
        <v>1</v>
      </c>
      <c r="F322" s="8">
        <v>2</v>
      </c>
    </row>
    <row r="323" spans="1:6" x14ac:dyDescent="0.25">
      <c r="A323" s="11">
        <v>122900</v>
      </c>
      <c r="B323" s="8"/>
      <c r="C323" s="8">
        <v>1</v>
      </c>
      <c r="D323" s="8"/>
      <c r="E323" s="8"/>
      <c r="F323" s="8">
        <v>1</v>
      </c>
    </row>
    <row r="324" spans="1:6" x14ac:dyDescent="0.25">
      <c r="A324" s="11">
        <v>123600</v>
      </c>
      <c r="B324" s="8">
        <v>1</v>
      </c>
      <c r="C324" s="8"/>
      <c r="D324" s="8"/>
      <c r="E324" s="8"/>
      <c r="F324" s="8">
        <v>1</v>
      </c>
    </row>
    <row r="325" spans="1:6" x14ac:dyDescent="0.25">
      <c r="A325" s="11">
        <v>125400</v>
      </c>
      <c r="B325" s="8"/>
      <c r="C325" s="8">
        <v>1</v>
      </c>
      <c r="D325" s="8"/>
      <c r="E325" s="8"/>
      <c r="F325" s="8">
        <v>1</v>
      </c>
    </row>
    <row r="326" spans="1:6" x14ac:dyDescent="0.25">
      <c r="A326" s="11">
        <v>125500</v>
      </c>
      <c r="B326" s="8"/>
      <c r="C326" s="8"/>
      <c r="D326" s="8"/>
      <c r="E326" s="8">
        <v>1</v>
      </c>
      <c r="F326" s="8">
        <v>1</v>
      </c>
    </row>
    <row r="327" spans="1:6" x14ac:dyDescent="0.25">
      <c r="A327" s="11">
        <v>125600</v>
      </c>
      <c r="B327" s="8"/>
      <c r="C327" s="8">
        <v>1</v>
      </c>
      <c r="D327" s="8"/>
      <c r="E327" s="8"/>
      <c r="F327" s="8">
        <v>1</v>
      </c>
    </row>
    <row r="328" spans="1:6" x14ac:dyDescent="0.25">
      <c r="A328" s="11">
        <v>125900</v>
      </c>
      <c r="B328" s="8"/>
      <c r="C328" s="8"/>
      <c r="D328" s="8"/>
      <c r="E328" s="8">
        <v>1</v>
      </c>
      <c r="F328" s="8">
        <v>1</v>
      </c>
    </row>
    <row r="329" spans="1:6" x14ac:dyDescent="0.25">
      <c r="A329" s="11">
        <v>128000</v>
      </c>
      <c r="B329" s="8"/>
      <c r="C329" s="8"/>
      <c r="D329" s="8"/>
      <c r="E329" s="8">
        <v>1</v>
      </c>
      <c r="F329" s="8">
        <v>1</v>
      </c>
    </row>
    <row r="330" spans="1:6" x14ac:dyDescent="0.25">
      <c r="A330" s="11">
        <v>128100</v>
      </c>
      <c r="B330" s="8"/>
      <c r="C330" s="8">
        <v>1</v>
      </c>
      <c r="D330" s="8"/>
      <c r="E330" s="8"/>
      <c r="F330" s="8">
        <v>1</v>
      </c>
    </row>
    <row r="331" spans="1:6" x14ac:dyDescent="0.25">
      <c r="A331" s="11">
        <v>128900</v>
      </c>
      <c r="B331" s="8"/>
      <c r="C331" s="8"/>
      <c r="D331" s="8"/>
      <c r="E331" s="8">
        <v>1</v>
      </c>
      <c r="F331" s="8">
        <v>1</v>
      </c>
    </row>
    <row r="332" spans="1:6" x14ac:dyDescent="0.25">
      <c r="A332" s="11">
        <v>129100</v>
      </c>
      <c r="B332" s="8"/>
      <c r="C332" s="8"/>
      <c r="D332" s="8"/>
      <c r="E332" s="8">
        <v>1</v>
      </c>
      <c r="F332" s="8">
        <v>1</v>
      </c>
    </row>
    <row r="333" spans="1:6" x14ac:dyDescent="0.25">
      <c r="A333" s="11">
        <v>129400</v>
      </c>
      <c r="B333" s="8"/>
      <c r="C333" s="8">
        <v>1</v>
      </c>
      <c r="D333" s="8"/>
      <c r="E333" s="8"/>
      <c r="F333" s="8">
        <v>1</v>
      </c>
    </row>
    <row r="334" spans="1:6" x14ac:dyDescent="0.25">
      <c r="A334" s="11">
        <v>130800</v>
      </c>
      <c r="B334" s="8"/>
      <c r="C334" s="8"/>
      <c r="D334" s="8"/>
      <c r="E334" s="8">
        <v>1</v>
      </c>
      <c r="F334" s="8">
        <v>1</v>
      </c>
    </row>
    <row r="335" spans="1:6" x14ac:dyDescent="0.25">
      <c r="A335" s="11">
        <v>131800</v>
      </c>
      <c r="B335" s="8"/>
      <c r="C335" s="8"/>
      <c r="D335" s="8"/>
      <c r="E335" s="8">
        <v>1</v>
      </c>
      <c r="F335" s="8">
        <v>1</v>
      </c>
    </row>
    <row r="336" spans="1:6" x14ac:dyDescent="0.25">
      <c r="A336" s="11">
        <v>134300</v>
      </c>
      <c r="B336" s="8"/>
      <c r="C336" s="8"/>
      <c r="D336" s="8"/>
      <c r="E336" s="8">
        <v>1</v>
      </c>
      <c r="F336" s="8">
        <v>1</v>
      </c>
    </row>
    <row r="337" spans="1:6" x14ac:dyDescent="0.25">
      <c r="A337" s="11">
        <v>134400</v>
      </c>
      <c r="B337" s="8"/>
      <c r="C337" s="8"/>
      <c r="D337" s="8"/>
      <c r="E337" s="8">
        <v>1</v>
      </c>
      <c r="F337" s="8">
        <v>1</v>
      </c>
    </row>
    <row r="338" spans="1:6" x14ac:dyDescent="0.25">
      <c r="A338" s="11">
        <v>134600</v>
      </c>
      <c r="B338" s="8"/>
      <c r="C338" s="8">
        <v>1</v>
      </c>
      <c r="D338" s="8"/>
      <c r="E338" s="8"/>
      <c r="F338" s="8">
        <v>1</v>
      </c>
    </row>
    <row r="339" spans="1:6" x14ac:dyDescent="0.25">
      <c r="A339" s="11">
        <v>135500</v>
      </c>
      <c r="B339" s="8"/>
      <c r="C339" s="8">
        <v>1</v>
      </c>
      <c r="D339" s="8"/>
      <c r="E339" s="8"/>
      <c r="F339" s="8">
        <v>1</v>
      </c>
    </row>
    <row r="340" spans="1:6" x14ac:dyDescent="0.25">
      <c r="A340" s="11">
        <v>135600</v>
      </c>
      <c r="B340" s="8"/>
      <c r="C340" s="8">
        <v>1</v>
      </c>
      <c r="D340" s="8"/>
      <c r="E340" s="8"/>
      <c r="F340" s="8">
        <v>1</v>
      </c>
    </row>
    <row r="341" spans="1:6" x14ac:dyDescent="0.25">
      <c r="A341" s="11">
        <v>136300</v>
      </c>
      <c r="B341" s="8">
        <v>1</v>
      </c>
      <c r="C341" s="8"/>
      <c r="D341" s="8"/>
      <c r="E341" s="8"/>
      <c r="F341" s="8">
        <v>1</v>
      </c>
    </row>
    <row r="342" spans="1:6" x14ac:dyDescent="0.25">
      <c r="A342" s="11">
        <v>136800</v>
      </c>
      <c r="B342" s="8"/>
      <c r="C342" s="8">
        <v>1</v>
      </c>
      <c r="D342" s="8"/>
      <c r="E342" s="8"/>
      <c r="F342" s="8">
        <v>1</v>
      </c>
    </row>
    <row r="343" spans="1:6" x14ac:dyDescent="0.25">
      <c r="A343" s="11">
        <v>137200</v>
      </c>
      <c r="B343" s="8"/>
      <c r="C343" s="8">
        <v>1</v>
      </c>
      <c r="D343" s="8"/>
      <c r="E343" s="8"/>
      <c r="F343" s="8">
        <v>1</v>
      </c>
    </row>
    <row r="344" spans="1:6" x14ac:dyDescent="0.25">
      <c r="A344" s="11">
        <v>137600</v>
      </c>
      <c r="B344" s="8"/>
      <c r="C344" s="8"/>
      <c r="D344" s="8"/>
      <c r="E344" s="8">
        <v>1</v>
      </c>
      <c r="F344" s="8">
        <v>1</v>
      </c>
    </row>
    <row r="345" spans="1:6" x14ac:dyDescent="0.25">
      <c r="A345" s="11">
        <v>137900</v>
      </c>
      <c r="B345" s="8"/>
      <c r="C345" s="8"/>
      <c r="D345" s="8"/>
      <c r="E345" s="8">
        <v>1</v>
      </c>
      <c r="F345" s="8">
        <v>1</v>
      </c>
    </row>
    <row r="346" spans="1:6" x14ac:dyDescent="0.25">
      <c r="A346" s="11">
        <v>138700</v>
      </c>
      <c r="B346" s="8">
        <v>1</v>
      </c>
      <c r="C346" s="8"/>
      <c r="D346" s="8"/>
      <c r="E346" s="8"/>
      <c r="F346" s="8">
        <v>1</v>
      </c>
    </row>
    <row r="347" spans="1:6" x14ac:dyDescent="0.25">
      <c r="A347" s="11">
        <v>139000</v>
      </c>
      <c r="B347" s="8"/>
      <c r="C347" s="8"/>
      <c r="D347" s="8"/>
      <c r="E347" s="8">
        <v>1</v>
      </c>
      <c r="F347" s="8">
        <v>1</v>
      </c>
    </row>
    <row r="348" spans="1:6" x14ac:dyDescent="0.25">
      <c r="A348" s="11">
        <v>139500</v>
      </c>
      <c r="B348" s="8"/>
      <c r="C348" s="8">
        <v>1</v>
      </c>
      <c r="D348" s="8"/>
      <c r="E348" s="8"/>
      <c r="F348" s="8">
        <v>1</v>
      </c>
    </row>
    <row r="349" spans="1:6" x14ac:dyDescent="0.25">
      <c r="A349" s="11">
        <v>140000</v>
      </c>
      <c r="B349" s="8"/>
      <c r="C349" s="8">
        <v>1</v>
      </c>
      <c r="D349" s="8"/>
      <c r="E349" s="8"/>
      <c r="F349" s="8">
        <v>1</v>
      </c>
    </row>
    <row r="350" spans="1:6" x14ac:dyDescent="0.25">
      <c r="A350" s="11">
        <v>140300</v>
      </c>
      <c r="B350" s="8"/>
      <c r="C350" s="8">
        <v>1</v>
      </c>
      <c r="D350" s="8"/>
      <c r="E350" s="8"/>
      <c r="F350" s="8">
        <v>1</v>
      </c>
    </row>
    <row r="351" spans="1:6" x14ac:dyDescent="0.25">
      <c r="A351" s="11">
        <v>140800</v>
      </c>
      <c r="B351" s="8"/>
      <c r="C351" s="8">
        <v>1</v>
      </c>
      <c r="D351" s="8"/>
      <c r="E351" s="8"/>
      <c r="F351" s="8">
        <v>1</v>
      </c>
    </row>
    <row r="352" spans="1:6" x14ac:dyDescent="0.25">
      <c r="A352" s="11">
        <v>141100</v>
      </c>
      <c r="B352" s="8"/>
      <c r="C352" s="8">
        <v>1</v>
      </c>
      <c r="D352" s="8"/>
      <c r="E352" s="8"/>
      <c r="F352" s="8">
        <v>1</v>
      </c>
    </row>
    <row r="353" spans="1:6" x14ac:dyDescent="0.25">
      <c r="A353" s="11">
        <v>142400</v>
      </c>
      <c r="B353" s="8"/>
      <c r="C353" s="8">
        <v>1</v>
      </c>
      <c r="D353" s="8"/>
      <c r="E353" s="8"/>
      <c r="F353" s="8">
        <v>1</v>
      </c>
    </row>
    <row r="354" spans="1:6" x14ac:dyDescent="0.25">
      <c r="A354" s="11">
        <v>143900</v>
      </c>
      <c r="B354" s="8"/>
      <c r="C354" s="8"/>
      <c r="D354" s="8"/>
      <c r="E354" s="8">
        <v>1</v>
      </c>
      <c r="F354" s="8">
        <v>1</v>
      </c>
    </row>
    <row r="355" spans="1:6" x14ac:dyDescent="0.25">
      <c r="A355" s="11">
        <v>145000</v>
      </c>
      <c r="B355" s="8"/>
      <c r="C355" s="8">
        <v>1</v>
      </c>
      <c r="D355" s="8"/>
      <c r="E355" s="8"/>
      <c r="F355" s="8">
        <v>1</v>
      </c>
    </row>
    <row r="356" spans="1:6" x14ac:dyDescent="0.25">
      <c r="A356" s="11">
        <v>145500</v>
      </c>
      <c r="B356" s="8">
        <v>1</v>
      </c>
      <c r="C356" s="8"/>
      <c r="D356" s="8"/>
      <c r="E356" s="8"/>
      <c r="F356" s="8">
        <v>1</v>
      </c>
    </row>
    <row r="357" spans="1:6" x14ac:dyDescent="0.25">
      <c r="A357" s="11">
        <v>145600</v>
      </c>
      <c r="B357" s="8"/>
      <c r="C357" s="8">
        <v>1</v>
      </c>
      <c r="D357" s="8"/>
      <c r="E357" s="8"/>
      <c r="F357" s="8">
        <v>1</v>
      </c>
    </row>
    <row r="358" spans="1:6" x14ac:dyDescent="0.25">
      <c r="A358" s="11">
        <v>146400</v>
      </c>
      <c r="B358" s="8"/>
      <c r="C358" s="8"/>
      <c r="D358" s="8"/>
      <c r="E358" s="8">
        <v>1</v>
      </c>
      <c r="F358" s="8">
        <v>1</v>
      </c>
    </row>
    <row r="359" spans="1:6" x14ac:dyDescent="0.25">
      <c r="A359" s="11">
        <v>147800</v>
      </c>
      <c r="B359" s="8"/>
      <c r="C359" s="8">
        <v>2</v>
      </c>
      <c r="D359" s="8"/>
      <c r="E359" s="8"/>
      <c r="F359" s="8">
        <v>2</v>
      </c>
    </row>
    <row r="360" spans="1:6" x14ac:dyDescent="0.25">
      <c r="A360" s="11">
        <v>148400</v>
      </c>
      <c r="B360" s="8"/>
      <c r="C360" s="8"/>
      <c r="D360" s="8"/>
      <c r="E360" s="8">
        <v>1</v>
      </c>
      <c r="F360" s="8">
        <v>1</v>
      </c>
    </row>
    <row r="361" spans="1:6" x14ac:dyDescent="0.25">
      <c r="A361" s="11">
        <v>148500</v>
      </c>
      <c r="B361" s="8">
        <v>1</v>
      </c>
      <c r="C361" s="8"/>
      <c r="D361" s="8"/>
      <c r="E361" s="8"/>
      <c r="F361" s="8">
        <v>1</v>
      </c>
    </row>
    <row r="362" spans="1:6" x14ac:dyDescent="0.25">
      <c r="A362" s="11">
        <v>149600</v>
      </c>
      <c r="B362" s="8"/>
      <c r="C362" s="8"/>
      <c r="D362" s="8"/>
      <c r="E362" s="8">
        <v>1</v>
      </c>
      <c r="F362" s="8">
        <v>1</v>
      </c>
    </row>
    <row r="363" spans="1:6" x14ac:dyDescent="0.25">
      <c r="A363" s="11">
        <v>150500</v>
      </c>
      <c r="B363" s="8"/>
      <c r="C363" s="8"/>
      <c r="D363" s="8"/>
      <c r="E363" s="8">
        <v>1</v>
      </c>
      <c r="F363" s="8">
        <v>1</v>
      </c>
    </row>
    <row r="364" spans="1:6" x14ac:dyDescent="0.25">
      <c r="A364" s="11">
        <v>150600</v>
      </c>
      <c r="B364" s="8"/>
      <c r="C364" s="8">
        <v>1</v>
      </c>
      <c r="D364" s="8"/>
      <c r="E364" s="8"/>
      <c r="F364" s="8">
        <v>1</v>
      </c>
    </row>
    <row r="365" spans="1:6" x14ac:dyDescent="0.25">
      <c r="A365" s="11">
        <v>151300</v>
      </c>
      <c r="B365" s="8"/>
      <c r="C365" s="8">
        <v>1</v>
      </c>
      <c r="D365" s="8"/>
      <c r="E365" s="8"/>
      <c r="F365" s="8">
        <v>1</v>
      </c>
    </row>
    <row r="366" spans="1:6" x14ac:dyDescent="0.25">
      <c r="A366" s="11">
        <v>152400</v>
      </c>
      <c r="B366" s="8"/>
      <c r="C366" s="8"/>
      <c r="D366" s="8"/>
      <c r="E366" s="8">
        <v>1</v>
      </c>
      <c r="F366" s="8">
        <v>1</v>
      </c>
    </row>
    <row r="367" spans="1:6" x14ac:dyDescent="0.25">
      <c r="A367" s="11">
        <v>153600</v>
      </c>
      <c r="B367" s="8"/>
      <c r="C367" s="8">
        <v>1</v>
      </c>
      <c r="D367" s="8"/>
      <c r="E367" s="8"/>
      <c r="F367" s="8">
        <v>1</v>
      </c>
    </row>
    <row r="368" spans="1:6" x14ac:dyDescent="0.25">
      <c r="A368" s="11">
        <v>153700</v>
      </c>
      <c r="B368" s="8"/>
      <c r="C368" s="8">
        <v>1</v>
      </c>
      <c r="D368" s="8">
        <v>2</v>
      </c>
      <c r="E368" s="8"/>
      <c r="F368" s="8">
        <v>3</v>
      </c>
    </row>
    <row r="369" spans="1:6" x14ac:dyDescent="0.25">
      <c r="A369" s="11">
        <v>153800</v>
      </c>
      <c r="B369" s="8"/>
      <c r="C369" s="8">
        <v>1</v>
      </c>
      <c r="D369" s="8"/>
      <c r="E369" s="8"/>
      <c r="F369" s="8">
        <v>1</v>
      </c>
    </row>
    <row r="370" spans="1:6" x14ac:dyDescent="0.25">
      <c r="A370" s="11">
        <v>154300</v>
      </c>
      <c r="B370" s="8"/>
      <c r="C370" s="8">
        <v>1</v>
      </c>
      <c r="D370" s="8"/>
      <c r="E370" s="8"/>
      <c r="F370" s="8">
        <v>1</v>
      </c>
    </row>
    <row r="371" spans="1:6" x14ac:dyDescent="0.25">
      <c r="A371" s="11">
        <v>154500</v>
      </c>
      <c r="B371" s="8">
        <v>1</v>
      </c>
      <c r="C371" s="8"/>
      <c r="D371" s="8"/>
      <c r="E371" s="8"/>
      <c r="F371" s="8">
        <v>1</v>
      </c>
    </row>
    <row r="372" spans="1:6" x14ac:dyDescent="0.25">
      <c r="A372" s="11">
        <v>155200</v>
      </c>
      <c r="B372" s="8">
        <v>1</v>
      </c>
      <c r="C372" s="8"/>
      <c r="D372" s="8"/>
      <c r="E372" s="8"/>
      <c r="F372" s="8">
        <v>1</v>
      </c>
    </row>
    <row r="373" spans="1:6" x14ac:dyDescent="0.25">
      <c r="A373" s="11">
        <v>156800</v>
      </c>
      <c r="B373" s="8"/>
      <c r="C373" s="8">
        <v>2</v>
      </c>
      <c r="D373" s="8"/>
      <c r="E373" s="8"/>
      <c r="F373" s="8">
        <v>2</v>
      </c>
    </row>
    <row r="374" spans="1:6" x14ac:dyDescent="0.25">
      <c r="A374" s="11">
        <v>157300</v>
      </c>
      <c r="B374" s="8"/>
      <c r="C374" s="8">
        <v>1</v>
      </c>
      <c r="D374" s="8"/>
      <c r="E374" s="8"/>
      <c r="F374" s="8">
        <v>1</v>
      </c>
    </row>
    <row r="375" spans="1:6" x14ac:dyDescent="0.25">
      <c r="A375" s="11">
        <v>157600</v>
      </c>
      <c r="B375" s="8"/>
      <c r="C375" s="8">
        <v>2</v>
      </c>
      <c r="D375" s="8"/>
      <c r="E375" s="8"/>
      <c r="F375" s="8">
        <v>2</v>
      </c>
    </row>
    <row r="376" spans="1:6" x14ac:dyDescent="0.25">
      <c r="A376" s="11">
        <v>158100</v>
      </c>
      <c r="B376" s="8"/>
      <c r="C376" s="8">
        <v>1</v>
      </c>
      <c r="D376" s="8"/>
      <c r="E376" s="8"/>
      <c r="F376" s="8">
        <v>1</v>
      </c>
    </row>
    <row r="377" spans="1:6" x14ac:dyDescent="0.25">
      <c r="A377" s="11">
        <v>159800</v>
      </c>
      <c r="B377" s="8"/>
      <c r="C377" s="8">
        <v>1</v>
      </c>
      <c r="D377" s="8"/>
      <c r="E377" s="8"/>
      <c r="F377" s="8">
        <v>1</v>
      </c>
    </row>
    <row r="378" spans="1:6" x14ac:dyDescent="0.25">
      <c r="A378" s="11">
        <v>160400</v>
      </c>
      <c r="B378" s="8"/>
      <c r="C378" s="8">
        <v>1</v>
      </c>
      <c r="D378" s="8"/>
      <c r="E378" s="8"/>
      <c r="F378" s="8">
        <v>1</v>
      </c>
    </row>
    <row r="379" spans="1:6" x14ac:dyDescent="0.25">
      <c r="A379" s="11">
        <v>161900</v>
      </c>
      <c r="B379" s="8"/>
      <c r="C379" s="8">
        <v>1</v>
      </c>
      <c r="D379" s="8"/>
      <c r="E379" s="8"/>
      <c r="F379" s="8">
        <v>1</v>
      </c>
    </row>
    <row r="380" spans="1:6" x14ac:dyDescent="0.25">
      <c r="A380" s="11">
        <v>163600</v>
      </c>
      <c r="B380" s="8"/>
      <c r="C380" s="8">
        <v>1</v>
      </c>
      <c r="D380" s="8"/>
      <c r="E380" s="8"/>
      <c r="F380" s="8">
        <v>1</v>
      </c>
    </row>
    <row r="381" spans="1:6" x14ac:dyDescent="0.25">
      <c r="A381" s="11">
        <v>163700</v>
      </c>
      <c r="B381" s="8"/>
      <c r="C381" s="8">
        <v>1</v>
      </c>
      <c r="D381" s="8"/>
      <c r="E381" s="8"/>
      <c r="F381" s="8">
        <v>1</v>
      </c>
    </row>
    <row r="382" spans="1:6" x14ac:dyDescent="0.25">
      <c r="A382" s="11">
        <v>163800</v>
      </c>
      <c r="B382" s="8"/>
      <c r="C382" s="8">
        <v>1</v>
      </c>
      <c r="D382" s="8"/>
      <c r="E382" s="8"/>
      <c r="F382" s="8">
        <v>1</v>
      </c>
    </row>
    <row r="383" spans="1:6" x14ac:dyDescent="0.25">
      <c r="A383" s="11">
        <v>164100</v>
      </c>
      <c r="B383" s="8"/>
      <c r="C383" s="8">
        <v>1</v>
      </c>
      <c r="D383" s="8"/>
      <c r="E383" s="8"/>
      <c r="F383" s="8">
        <v>1</v>
      </c>
    </row>
    <row r="384" spans="1:6" x14ac:dyDescent="0.25">
      <c r="A384" s="11">
        <v>164500</v>
      </c>
      <c r="B384" s="8"/>
      <c r="C384" s="8">
        <v>1</v>
      </c>
      <c r="D384" s="8"/>
      <c r="E384" s="8"/>
      <c r="F384" s="8">
        <v>1</v>
      </c>
    </row>
    <row r="385" spans="1:6" x14ac:dyDescent="0.25">
      <c r="A385" s="11">
        <v>164700</v>
      </c>
      <c r="B385" s="8"/>
      <c r="C385" s="8"/>
      <c r="D385" s="8"/>
      <c r="E385" s="8">
        <v>1</v>
      </c>
      <c r="F385" s="8">
        <v>1</v>
      </c>
    </row>
    <row r="386" spans="1:6" x14ac:dyDescent="0.25">
      <c r="A386" s="11">
        <v>166700</v>
      </c>
      <c r="B386" s="8"/>
      <c r="C386" s="8">
        <v>1</v>
      </c>
      <c r="D386" s="8"/>
      <c r="E386" s="8"/>
      <c r="F386" s="8">
        <v>1</v>
      </c>
    </row>
    <row r="387" spans="1:6" x14ac:dyDescent="0.25">
      <c r="A387" s="11">
        <v>167400</v>
      </c>
      <c r="B387" s="8"/>
      <c r="C387" s="8">
        <v>1</v>
      </c>
      <c r="D387" s="8"/>
      <c r="E387" s="8">
        <v>1</v>
      </c>
      <c r="F387" s="8">
        <v>2</v>
      </c>
    </row>
    <row r="388" spans="1:6" x14ac:dyDescent="0.25">
      <c r="A388" s="11">
        <v>167500</v>
      </c>
      <c r="B388" s="8"/>
      <c r="C388" s="8">
        <v>1</v>
      </c>
      <c r="D388" s="8"/>
      <c r="E388" s="8"/>
      <c r="F388" s="8">
        <v>1</v>
      </c>
    </row>
    <row r="389" spans="1:6" x14ac:dyDescent="0.25">
      <c r="A389" s="11">
        <v>168500</v>
      </c>
      <c r="B389" s="8"/>
      <c r="C389" s="8">
        <v>1</v>
      </c>
      <c r="D389" s="8"/>
      <c r="E389" s="8">
        <v>1</v>
      </c>
      <c r="F389" s="8">
        <v>2</v>
      </c>
    </row>
    <row r="390" spans="1:6" x14ac:dyDescent="0.25">
      <c r="A390" s="11">
        <v>168600</v>
      </c>
      <c r="B390" s="8"/>
      <c r="C390" s="8">
        <v>1</v>
      </c>
      <c r="D390" s="8"/>
      <c r="E390" s="8"/>
      <c r="F390" s="8">
        <v>1</v>
      </c>
    </row>
    <row r="391" spans="1:6" x14ac:dyDescent="0.25">
      <c r="A391" s="11">
        <v>168700</v>
      </c>
      <c r="B391" s="8"/>
      <c r="C391" s="8">
        <v>1</v>
      </c>
      <c r="D391" s="8"/>
      <c r="E391" s="8"/>
      <c r="F391" s="8">
        <v>1</v>
      </c>
    </row>
    <row r="392" spans="1:6" x14ac:dyDescent="0.25">
      <c r="A392" s="11">
        <v>169400</v>
      </c>
      <c r="B392" s="8"/>
      <c r="C392" s="8">
        <v>1</v>
      </c>
      <c r="D392" s="8"/>
      <c r="E392" s="8"/>
      <c r="F392" s="8">
        <v>1</v>
      </c>
    </row>
    <row r="393" spans="1:6" x14ac:dyDescent="0.25">
      <c r="A393" s="11">
        <v>169700</v>
      </c>
      <c r="B393" s="8"/>
      <c r="C393" s="8">
        <v>1</v>
      </c>
      <c r="D393" s="8"/>
      <c r="E393" s="8"/>
      <c r="F393" s="8">
        <v>1</v>
      </c>
    </row>
    <row r="394" spans="1:6" x14ac:dyDescent="0.25">
      <c r="A394" s="11">
        <v>170400</v>
      </c>
      <c r="B394" s="8"/>
      <c r="C394" s="8">
        <v>1</v>
      </c>
      <c r="D394" s="8"/>
      <c r="E394" s="8"/>
      <c r="F394" s="8">
        <v>1</v>
      </c>
    </row>
    <row r="395" spans="1:6" x14ac:dyDescent="0.25">
      <c r="A395" s="11">
        <v>170600</v>
      </c>
      <c r="B395" s="8"/>
      <c r="C395" s="8">
        <v>2</v>
      </c>
      <c r="D395" s="8"/>
      <c r="E395" s="8"/>
      <c r="F395" s="8">
        <v>2</v>
      </c>
    </row>
    <row r="396" spans="1:6" x14ac:dyDescent="0.25">
      <c r="A396" s="11">
        <v>170700</v>
      </c>
      <c r="B396" s="8">
        <v>1</v>
      </c>
      <c r="C396" s="8"/>
      <c r="D396" s="8"/>
      <c r="E396" s="8"/>
      <c r="F396" s="8">
        <v>1</v>
      </c>
    </row>
    <row r="397" spans="1:6" x14ac:dyDescent="0.25">
      <c r="A397" s="11">
        <v>170800</v>
      </c>
      <c r="B397" s="8"/>
      <c r="C397" s="8">
        <v>1</v>
      </c>
      <c r="D397" s="8"/>
      <c r="E397" s="8"/>
      <c r="F397" s="8">
        <v>1</v>
      </c>
    </row>
    <row r="398" spans="1:6" x14ac:dyDescent="0.25">
      <c r="A398" s="11">
        <v>171000</v>
      </c>
      <c r="B398" s="8">
        <v>1</v>
      </c>
      <c r="C398" s="8"/>
      <c r="D398" s="8"/>
      <c r="E398" s="8">
        <v>1</v>
      </c>
      <c r="F398" s="8">
        <v>2</v>
      </c>
    </row>
    <row r="399" spans="1:6" x14ac:dyDescent="0.25">
      <c r="A399" s="11">
        <v>171300</v>
      </c>
      <c r="B399" s="8"/>
      <c r="C399" s="8">
        <v>1</v>
      </c>
      <c r="D399" s="8"/>
      <c r="E399" s="8"/>
      <c r="F399" s="8">
        <v>1</v>
      </c>
    </row>
    <row r="400" spans="1:6" x14ac:dyDescent="0.25">
      <c r="A400" s="11">
        <v>172000</v>
      </c>
      <c r="B400" s="8"/>
      <c r="C400" s="8">
        <v>1</v>
      </c>
      <c r="D400" s="8"/>
      <c r="E400" s="8"/>
      <c r="F400" s="8">
        <v>1</v>
      </c>
    </row>
    <row r="401" spans="1:6" x14ac:dyDescent="0.25">
      <c r="A401" s="11">
        <v>172700</v>
      </c>
      <c r="B401" s="8"/>
      <c r="C401" s="8"/>
      <c r="D401" s="8"/>
      <c r="E401" s="8">
        <v>1</v>
      </c>
      <c r="F401" s="8">
        <v>1</v>
      </c>
    </row>
    <row r="402" spans="1:6" x14ac:dyDescent="0.25">
      <c r="A402" s="11">
        <v>173800</v>
      </c>
      <c r="B402" s="8"/>
      <c r="C402" s="8"/>
      <c r="D402" s="8"/>
      <c r="E402" s="8">
        <v>1</v>
      </c>
      <c r="F402" s="8">
        <v>1</v>
      </c>
    </row>
    <row r="403" spans="1:6" x14ac:dyDescent="0.25">
      <c r="A403" s="11">
        <v>173900</v>
      </c>
      <c r="B403" s="8">
        <v>1</v>
      </c>
      <c r="C403" s="8"/>
      <c r="D403" s="8"/>
      <c r="E403" s="8"/>
      <c r="F403" s="8">
        <v>1</v>
      </c>
    </row>
    <row r="404" spans="1:6" x14ac:dyDescent="0.25">
      <c r="A404" s="11">
        <v>174500</v>
      </c>
      <c r="B404" s="8"/>
      <c r="C404" s="8"/>
      <c r="D404" s="8"/>
      <c r="E404" s="8">
        <v>1</v>
      </c>
      <c r="F404" s="8">
        <v>1</v>
      </c>
    </row>
    <row r="405" spans="1:6" x14ac:dyDescent="0.25">
      <c r="A405" s="11">
        <v>177700</v>
      </c>
      <c r="B405" s="8"/>
      <c r="C405" s="8">
        <v>1</v>
      </c>
      <c r="D405" s="8"/>
      <c r="E405" s="8">
        <v>1</v>
      </c>
      <c r="F405" s="8">
        <v>2</v>
      </c>
    </row>
    <row r="406" spans="1:6" x14ac:dyDescent="0.25">
      <c r="A406" s="11">
        <v>178000</v>
      </c>
      <c r="B406" s="8"/>
      <c r="C406" s="8">
        <v>1</v>
      </c>
      <c r="D406" s="8"/>
      <c r="E406" s="8"/>
      <c r="F406" s="8">
        <v>1</v>
      </c>
    </row>
    <row r="407" spans="1:6" x14ac:dyDescent="0.25">
      <c r="A407" s="11">
        <v>178200</v>
      </c>
      <c r="B407" s="8"/>
      <c r="C407" s="8">
        <v>1</v>
      </c>
      <c r="D407" s="8"/>
      <c r="E407" s="8"/>
      <c r="F407" s="8">
        <v>1</v>
      </c>
    </row>
    <row r="408" spans="1:6" x14ac:dyDescent="0.25">
      <c r="A408" s="11">
        <v>179100</v>
      </c>
      <c r="B408" s="8"/>
      <c r="C408" s="8">
        <v>1</v>
      </c>
      <c r="D408" s="8"/>
      <c r="E408" s="8"/>
      <c r="F408" s="8">
        <v>1</v>
      </c>
    </row>
    <row r="409" spans="1:6" x14ac:dyDescent="0.25">
      <c r="A409" s="11">
        <v>180100</v>
      </c>
      <c r="B409" s="8"/>
      <c r="C409" s="8">
        <v>1</v>
      </c>
      <c r="D409" s="8"/>
      <c r="E409" s="8"/>
      <c r="F409" s="8">
        <v>1</v>
      </c>
    </row>
    <row r="410" spans="1:6" x14ac:dyDescent="0.25">
      <c r="A410" s="11">
        <v>180200</v>
      </c>
      <c r="B410" s="8"/>
      <c r="C410" s="8">
        <v>1</v>
      </c>
      <c r="D410" s="8"/>
      <c r="E410" s="8"/>
      <c r="F410" s="8">
        <v>1</v>
      </c>
    </row>
    <row r="411" spans="1:6" x14ac:dyDescent="0.25">
      <c r="A411" s="11">
        <v>180400</v>
      </c>
      <c r="B411" s="8"/>
      <c r="C411" s="8">
        <v>1</v>
      </c>
      <c r="D411" s="8"/>
      <c r="E411" s="8"/>
      <c r="F411" s="8">
        <v>1</v>
      </c>
    </row>
    <row r="412" spans="1:6" x14ac:dyDescent="0.25">
      <c r="A412" s="11">
        <v>180800</v>
      </c>
      <c r="B412" s="8"/>
      <c r="C412" s="8">
        <v>1</v>
      </c>
      <c r="D412" s="8"/>
      <c r="E412" s="8"/>
      <c r="F412" s="8">
        <v>1</v>
      </c>
    </row>
    <row r="413" spans="1:6" x14ac:dyDescent="0.25">
      <c r="A413" s="11">
        <v>181200</v>
      </c>
      <c r="B413" s="8"/>
      <c r="C413" s="8">
        <v>1</v>
      </c>
      <c r="D413" s="8"/>
      <c r="E413" s="8"/>
      <c r="F413" s="8">
        <v>1</v>
      </c>
    </row>
    <row r="414" spans="1:6" x14ac:dyDescent="0.25">
      <c r="A414" s="11">
        <v>182400</v>
      </c>
      <c r="B414" s="8"/>
      <c r="C414" s="8">
        <v>1</v>
      </c>
      <c r="D414" s="8"/>
      <c r="E414" s="8"/>
      <c r="F414" s="8">
        <v>1</v>
      </c>
    </row>
    <row r="415" spans="1:6" x14ac:dyDescent="0.25">
      <c r="A415" s="11">
        <v>182800</v>
      </c>
      <c r="B415" s="8">
        <v>1</v>
      </c>
      <c r="C415" s="8"/>
      <c r="D415" s="8"/>
      <c r="E415" s="8"/>
      <c r="F415" s="8">
        <v>1</v>
      </c>
    </row>
    <row r="416" spans="1:6" x14ac:dyDescent="0.25">
      <c r="A416" s="11">
        <v>183800</v>
      </c>
      <c r="B416" s="8"/>
      <c r="C416" s="8">
        <v>1</v>
      </c>
      <c r="D416" s="8"/>
      <c r="E416" s="8"/>
      <c r="F416" s="8">
        <v>1</v>
      </c>
    </row>
    <row r="417" spans="1:6" x14ac:dyDescent="0.25">
      <c r="A417" s="11">
        <v>184100</v>
      </c>
      <c r="B417" s="8"/>
      <c r="C417" s="8">
        <v>1</v>
      </c>
      <c r="D417" s="8"/>
      <c r="E417" s="8"/>
      <c r="F417" s="8">
        <v>1</v>
      </c>
    </row>
    <row r="418" spans="1:6" x14ac:dyDescent="0.25">
      <c r="A418" s="11">
        <v>184800</v>
      </c>
      <c r="B418" s="8"/>
      <c r="C418" s="8">
        <v>1</v>
      </c>
      <c r="D418" s="8"/>
      <c r="E418" s="8"/>
      <c r="F418" s="8">
        <v>1</v>
      </c>
    </row>
    <row r="419" spans="1:6" x14ac:dyDescent="0.25">
      <c r="A419" s="11">
        <v>185900</v>
      </c>
      <c r="B419" s="8">
        <v>1</v>
      </c>
      <c r="C419" s="8"/>
      <c r="D419" s="8"/>
      <c r="E419" s="8"/>
      <c r="F419" s="8">
        <v>1</v>
      </c>
    </row>
    <row r="420" spans="1:6" x14ac:dyDescent="0.25">
      <c r="A420" s="11">
        <v>186700</v>
      </c>
      <c r="B420" s="8"/>
      <c r="C420" s="8"/>
      <c r="D420" s="8">
        <v>1</v>
      </c>
      <c r="E420" s="8"/>
      <c r="F420" s="8">
        <v>1</v>
      </c>
    </row>
    <row r="421" spans="1:6" x14ac:dyDescent="0.25">
      <c r="A421" s="11">
        <v>187600</v>
      </c>
      <c r="B421" s="8"/>
      <c r="C421" s="8">
        <v>1</v>
      </c>
      <c r="D421" s="8"/>
      <c r="E421" s="8"/>
      <c r="F421" s="8">
        <v>1</v>
      </c>
    </row>
    <row r="422" spans="1:6" x14ac:dyDescent="0.25">
      <c r="A422" s="11">
        <v>188100</v>
      </c>
      <c r="B422" s="8"/>
      <c r="C422" s="8">
        <v>1</v>
      </c>
      <c r="D422" s="8"/>
      <c r="E422" s="8"/>
      <c r="F422" s="8">
        <v>1</v>
      </c>
    </row>
    <row r="423" spans="1:6" x14ac:dyDescent="0.25">
      <c r="A423" s="11">
        <v>188200</v>
      </c>
      <c r="B423" s="8"/>
      <c r="C423" s="8">
        <v>1</v>
      </c>
      <c r="D423" s="8"/>
      <c r="E423" s="8"/>
      <c r="F423" s="8">
        <v>1</v>
      </c>
    </row>
    <row r="424" spans="1:6" x14ac:dyDescent="0.25">
      <c r="A424" s="11">
        <v>188800</v>
      </c>
      <c r="B424" s="8"/>
      <c r="C424" s="8">
        <v>1</v>
      </c>
      <c r="D424" s="8"/>
      <c r="E424" s="8"/>
      <c r="F424" s="8">
        <v>1</v>
      </c>
    </row>
    <row r="425" spans="1:6" x14ac:dyDescent="0.25">
      <c r="A425" s="11">
        <v>189000</v>
      </c>
      <c r="B425" s="8"/>
      <c r="C425" s="8">
        <v>1</v>
      </c>
      <c r="D425" s="8"/>
      <c r="E425" s="8"/>
      <c r="F425" s="8">
        <v>1</v>
      </c>
    </row>
    <row r="426" spans="1:6" x14ac:dyDescent="0.25">
      <c r="A426" s="11">
        <v>189200</v>
      </c>
      <c r="B426" s="8"/>
      <c r="C426" s="8">
        <v>2</v>
      </c>
      <c r="D426" s="8"/>
      <c r="E426" s="8"/>
      <c r="F426" s="8">
        <v>2</v>
      </c>
    </row>
    <row r="427" spans="1:6" x14ac:dyDescent="0.25">
      <c r="A427" s="11">
        <v>189400</v>
      </c>
      <c r="B427" s="8"/>
      <c r="C427" s="8">
        <v>1</v>
      </c>
      <c r="D427" s="8"/>
      <c r="E427" s="8"/>
      <c r="F427" s="8">
        <v>1</v>
      </c>
    </row>
    <row r="428" spans="1:6" x14ac:dyDescent="0.25">
      <c r="A428" s="11">
        <v>189500</v>
      </c>
      <c r="B428" s="8"/>
      <c r="C428" s="8"/>
      <c r="D428" s="8">
        <v>1</v>
      </c>
      <c r="E428" s="8"/>
      <c r="F428" s="8">
        <v>1</v>
      </c>
    </row>
    <row r="429" spans="1:6" x14ac:dyDescent="0.25">
      <c r="A429" s="11">
        <v>191000</v>
      </c>
      <c r="B429" s="8">
        <v>2</v>
      </c>
      <c r="C429" s="8"/>
      <c r="D429" s="8"/>
      <c r="E429" s="8"/>
      <c r="F429" s="8">
        <v>2</v>
      </c>
    </row>
    <row r="430" spans="1:6" x14ac:dyDescent="0.25">
      <c r="A430" s="11">
        <v>191200</v>
      </c>
      <c r="B430" s="8"/>
      <c r="C430" s="8"/>
      <c r="D430" s="8"/>
      <c r="E430" s="8">
        <v>1</v>
      </c>
      <c r="F430" s="8">
        <v>1</v>
      </c>
    </row>
    <row r="431" spans="1:6" x14ac:dyDescent="0.25">
      <c r="A431" s="11">
        <v>191300</v>
      </c>
      <c r="B431" s="8">
        <v>1</v>
      </c>
      <c r="C431" s="8"/>
      <c r="D431" s="8"/>
      <c r="E431" s="8"/>
      <c r="F431" s="8">
        <v>1</v>
      </c>
    </row>
    <row r="432" spans="1:6" x14ac:dyDescent="0.25">
      <c r="A432" s="11">
        <v>191500</v>
      </c>
      <c r="B432" s="8"/>
      <c r="C432" s="8">
        <v>1</v>
      </c>
      <c r="D432" s="8"/>
      <c r="E432" s="8"/>
      <c r="F432" s="8">
        <v>1</v>
      </c>
    </row>
    <row r="433" spans="1:6" x14ac:dyDescent="0.25">
      <c r="A433" s="11">
        <v>192100</v>
      </c>
      <c r="B433" s="8"/>
      <c r="C433" s="8">
        <v>1</v>
      </c>
      <c r="D433" s="8"/>
      <c r="E433" s="8"/>
      <c r="F433" s="8">
        <v>1</v>
      </c>
    </row>
    <row r="434" spans="1:6" x14ac:dyDescent="0.25">
      <c r="A434" s="11">
        <v>192900</v>
      </c>
      <c r="B434" s="8"/>
      <c r="C434" s="8">
        <v>1</v>
      </c>
      <c r="D434" s="8"/>
      <c r="E434" s="8"/>
      <c r="F434" s="8">
        <v>1</v>
      </c>
    </row>
    <row r="435" spans="1:6" x14ac:dyDescent="0.25">
      <c r="A435" s="11">
        <v>193200</v>
      </c>
      <c r="B435" s="8"/>
      <c r="C435" s="8">
        <v>1</v>
      </c>
      <c r="D435" s="8"/>
      <c r="E435" s="8"/>
      <c r="F435" s="8">
        <v>1</v>
      </c>
    </row>
    <row r="436" spans="1:6" x14ac:dyDescent="0.25">
      <c r="A436" s="11">
        <v>193400</v>
      </c>
      <c r="B436" s="8"/>
      <c r="C436" s="8">
        <v>1</v>
      </c>
      <c r="D436" s="8"/>
      <c r="E436" s="8"/>
      <c r="F436" s="8">
        <v>1</v>
      </c>
    </row>
    <row r="437" spans="1:6" x14ac:dyDescent="0.25">
      <c r="A437" s="11">
        <v>194500</v>
      </c>
      <c r="B437" s="8"/>
      <c r="C437" s="8"/>
      <c r="D437" s="8">
        <v>1</v>
      </c>
      <c r="E437" s="8"/>
      <c r="F437" s="8">
        <v>1</v>
      </c>
    </row>
    <row r="438" spans="1:6" x14ac:dyDescent="0.25">
      <c r="A438" s="11">
        <v>194900</v>
      </c>
      <c r="B438" s="8">
        <v>1</v>
      </c>
      <c r="C438" s="8"/>
      <c r="D438" s="8"/>
      <c r="E438" s="8"/>
      <c r="F438" s="8">
        <v>1</v>
      </c>
    </row>
    <row r="439" spans="1:6" x14ac:dyDescent="0.25">
      <c r="A439" s="11">
        <v>195200</v>
      </c>
      <c r="B439" s="8"/>
      <c r="C439" s="8">
        <v>1</v>
      </c>
      <c r="D439" s="8"/>
      <c r="E439" s="8"/>
      <c r="F439" s="8">
        <v>1</v>
      </c>
    </row>
    <row r="440" spans="1:6" x14ac:dyDescent="0.25">
      <c r="A440" s="11">
        <v>195800</v>
      </c>
      <c r="B440" s="8"/>
      <c r="C440" s="8">
        <v>1</v>
      </c>
      <c r="D440" s="8"/>
      <c r="E440" s="8"/>
      <c r="F440" s="8">
        <v>1</v>
      </c>
    </row>
    <row r="441" spans="1:6" x14ac:dyDescent="0.25">
      <c r="A441" s="11">
        <v>195900</v>
      </c>
      <c r="B441" s="8"/>
      <c r="C441" s="8">
        <v>1</v>
      </c>
      <c r="D441" s="8"/>
      <c r="E441" s="8"/>
      <c r="F441" s="8">
        <v>1</v>
      </c>
    </row>
    <row r="442" spans="1:6" x14ac:dyDescent="0.25">
      <c r="A442" s="11">
        <v>196600</v>
      </c>
      <c r="B442" s="8"/>
      <c r="C442" s="8">
        <v>1</v>
      </c>
      <c r="D442" s="8"/>
      <c r="E442" s="8"/>
      <c r="F442" s="8">
        <v>1</v>
      </c>
    </row>
    <row r="443" spans="1:6" x14ac:dyDescent="0.25">
      <c r="A443" s="11">
        <v>196700</v>
      </c>
      <c r="B443" s="8"/>
      <c r="C443" s="8">
        <v>1</v>
      </c>
      <c r="D443" s="8"/>
      <c r="E443" s="8"/>
      <c r="F443" s="8">
        <v>1</v>
      </c>
    </row>
    <row r="444" spans="1:6" x14ac:dyDescent="0.25">
      <c r="A444" s="11">
        <v>196900</v>
      </c>
      <c r="B444" s="8"/>
      <c r="C444" s="8"/>
      <c r="D444" s="8"/>
      <c r="E444" s="8">
        <v>1</v>
      </c>
      <c r="F444" s="8">
        <v>1</v>
      </c>
    </row>
    <row r="445" spans="1:6" x14ac:dyDescent="0.25">
      <c r="A445" s="11">
        <v>197600</v>
      </c>
      <c r="B445" s="8"/>
      <c r="C445" s="8">
        <v>1</v>
      </c>
      <c r="D445" s="8"/>
      <c r="E445" s="8"/>
      <c r="F445" s="8">
        <v>1</v>
      </c>
    </row>
    <row r="446" spans="1:6" x14ac:dyDescent="0.25">
      <c r="A446" s="11">
        <v>197700</v>
      </c>
      <c r="B446" s="8"/>
      <c r="C446" s="8">
        <v>1</v>
      </c>
      <c r="D446" s="8"/>
      <c r="E446" s="8"/>
      <c r="F446" s="8">
        <v>1</v>
      </c>
    </row>
    <row r="447" spans="1:6" x14ac:dyDescent="0.25">
      <c r="A447" s="11">
        <v>197900</v>
      </c>
      <c r="B447" s="8"/>
      <c r="C447" s="8">
        <v>1</v>
      </c>
      <c r="D447" s="8"/>
      <c r="E447" s="8"/>
      <c r="F447" s="8">
        <v>1</v>
      </c>
    </row>
    <row r="448" spans="1:6" x14ac:dyDescent="0.25">
      <c r="A448" s="11">
        <v>198500</v>
      </c>
      <c r="B448" s="8"/>
      <c r="C448" s="8">
        <v>1</v>
      </c>
      <c r="D448" s="8"/>
      <c r="E448" s="8"/>
      <c r="F448" s="8">
        <v>1</v>
      </c>
    </row>
    <row r="449" spans="1:6" x14ac:dyDescent="0.25">
      <c r="A449" s="11">
        <v>198600</v>
      </c>
      <c r="B449" s="8"/>
      <c r="C449" s="8">
        <v>1</v>
      </c>
      <c r="D449" s="8"/>
      <c r="E449" s="8"/>
      <c r="F449" s="8">
        <v>1</v>
      </c>
    </row>
    <row r="450" spans="1:6" x14ac:dyDescent="0.25">
      <c r="A450" s="11">
        <v>199000</v>
      </c>
      <c r="B450" s="8"/>
      <c r="C450" s="8">
        <v>1</v>
      </c>
      <c r="D450" s="8"/>
      <c r="E450" s="8"/>
      <c r="F450" s="8">
        <v>1</v>
      </c>
    </row>
    <row r="451" spans="1:6" x14ac:dyDescent="0.25">
      <c r="A451" s="11">
        <v>199200</v>
      </c>
      <c r="B451" s="8"/>
      <c r="C451" s="8">
        <v>1</v>
      </c>
      <c r="D451" s="8"/>
      <c r="E451" s="8"/>
      <c r="F451" s="8">
        <v>1</v>
      </c>
    </row>
    <row r="452" spans="1:6" x14ac:dyDescent="0.25">
      <c r="A452" s="11" t="s">
        <v>2034</v>
      </c>
      <c r="B452" s="8">
        <v>57</v>
      </c>
      <c r="C452" s="8">
        <v>364</v>
      </c>
      <c r="D452" s="8">
        <v>14</v>
      </c>
      <c r="E452" s="8">
        <v>565</v>
      </c>
      <c r="F452" s="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2"/>
  <sheetViews>
    <sheetView tabSelected="1" topLeftCell="M1" workbookViewId="0">
      <selection activeCell="Y13" sqref="Y13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8.375" style="3" bestFit="1" customWidth="1"/>
    <col min="4" max="4" width="8.875" bestFit="1" customWidth="1"/>
    <col min="5" max="5" width="11.75" bestFit="1" customWidth="1"/>
    <col min="6" max="6" width="18.25" style="7" bestFit="1" customWidth="1"/>
    <col min="7" max="7" width="12.5" bestFit="1" customWidth="1"/>
    <col min="8" max="8" width="17.5" bestFit="1" customWidth="1"/>
    <col min="9" max="9" width="20.5" style="9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13.125" bestFit="1" customWidth="1"/>
    <col min="15" max="15" width="12.5" bestFit="1" customWidth="1"/>
    <col min="16" max="16" width="27.625" style="6" bestFit="1" customWidth="1"/>
    <col min="17" max="17" width="15.375" bestFit="1" customWidth="1"/>
    <col min="18" max="18" width="16.375" bestFit="1" customWidth="1"/>
    <col min="19" max="19" width="11.375" style="8" customWidth="1"/>
    <col min="20" max="20" width="7.5" customWidth="1"/>
    <col min="21" max="21" width="23.25" style="15" customWidth="1"/>
    <col min="22" max="22" width="22.75" style="15" customWidth="1"/>
    <col min="23" max="23" width="28.625" style="20" bestFit="1" customWidth="1"/>
    <col min="25" max="25" width="15.875" customWidth="1"/>
    <col min="26" max="26" width="14" customWidth="1"/>
  </cols>
  <sheetData>
    <row r="1" spans="1:26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2029</v>
      </c>
      <c r="G1" s="13" t="s">
        <v>4</v>
      </c>
      <c r="H1" s="1" t="s">
        <v>5</v>
      </c>
      <c r="I1" s="1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5" t="s">
        <v>2028</v>
      </c>
      <c r="Q1" s="13" t="s">
        <v>2031</v>
      </c>
      <c r="R1" s="13" t="s">
        <v>2032</v>
      </c>
      <c r="S1" s="18" t="s">
        <v>2121</v>
      </c>
      <c r="T1" s="18" t="s">
        <v>2122</v>
      </c>
      <c r="U1" s="17" t="s">
        <v>2074</v>
      </c>
      <c r="V1" s="17" t="s">
        <v>2075</v>
      </c>
      <c r="W1" s="21" t="s">
        <v>2118</v>
      </c>
      <c r="Y1" s="34" t="s">
        <v>2118</v>
      </c>
      <c r="Z1" s="35"/>
    </row>
    <row r="2" spans="1:26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ROUND((E2/D2)*100,0)</f>
        <v>0</v>
      </c>
      <c r="G2" t="s">
        <v>14</v>
      </c>
      <c r="H2">
        <v>0</v>
      </c>
      <c r="I2" s="9">
        <f t="shared" ref="I2:I65" si="0"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s="6" t="s">
        <v>17</v>
      </c>
      <c r="Q2" t="str">
        <f>LEFT(P2,FIND("/",P2)-1)</f>
        <v>food</v>
      </c>
      <c r="R2" t="str">
        <f>RIGHT(P2,LEN(P2)-SEARCH("/",P2))</f>
        <v>food trucks</v>
      </c>
      <c r="S2" s="16">
        <f>(((L2/60/60)/24)+DATE(1970,1,1))</f>
        <v>42336.25</v>
      </c>
      <c r="T2">
        <f>M2/86400+DATE(1970,1,1)</f>
        <v>42353.25</v>
      </c>
      <c r="U2" s="15">
        <f>L2/86400+DATE(1970,1,1)</f>
        <v>42336.25</v>
      </c>
      <c r="V2" s="15">
        <f>M2/86400+DATE(1970,1,1)</f>
        <v>42353.25</v>
      </c>
      <c r="W2" s="20">
        <f>V2-U2</f>
        <v>17</v>
      </c>
      <c r="Y2" s="19" t="s">
        <v>2123</v>
      </c>
      <c r="Z2" s="19">
        <f>MIN(W2:W1001)</f>
        <v>0</v>
      </c>
    </row>
    <row r="3" spans="1:26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1">ROUND((E3/D3)*100,0)</f>
        <v>1040</v>
      </c>
      <c r="G3" t="s">
        <v>20</v>
      </c>
      <c r="H3">
        <v>158</v>
      </c>
      <c r="I3" s="9">
        <f t="shared" si="0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s="6" t="s">
        <v>23</v>
      </c>
      <c r="Q3" t="str">
        <f t="shared" ref="Q3:Q66" si="2">LEFT(P3,SEARCH("/",P3)-1)</f>
        <v>music</v>
      </c>
      <c r="R3" t="str">
        <f t="shared" ref="R3:R66" si="3">RIGHT(P3,LEN(P3)-SEARCH("/",P3))</f>
        <v>rock</v>
      </c>
      <c r="S3" s="16">
        <f t="shared" ref="S3:S66" si="4">(((L3/60/60)/24)+DATE(1970,1,1))</f>
        <v>41870.208333333336</v>
      </c>
      <c r="T3">
        <f t="shared" ref="T3:T66" si="5">M3/86400+DATE(1970,1,1)</f>
        <v>41872.208333333336</v>
      </c>
      <c r="U3" s="15">
        <f t="shared" ref="U3:U66" si="6">L3/86400+DATE(1970,1,1)</f>
        <v>41870.208333333336</v>
      </c>
      <c r="V3" s="15">
        <f t="shared" ref="V3:V66" si="7">M3/86400+DATE(1970,1,1)</f>
        <v>41872.208333333336</v>
      </c>
      <c r="W3" s="20">
        <f t="shared" ref="W3:W66" si="8">V3-U3</f>
        <v>2</v>
      </c>
      <c r="Y3" s="19" t="s">
        <v>2124</v>
      </c>
      <c r="Z3" s="19">
        <f>MAX(W2:W1001)</f>
        <v>59</v>
      </c>
    </row>
    <row r="4" spans="1:26" ht="20.25" customHeight="1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1"/>
        <v>131</v>
      </c>
      <c r="G4" t="s">
        <v>20</v>
      </c>
      <c r="H4">
        <v>1425</v>
      </c>
      <c r="I4" s="9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s="6" t="s">
        <v>28</v>
      </c>
      <c r="Q4" t="str">
        <f t="shared" si="2"/>
        <v>technology</v>
      </c>
      <c r="R4" t="str">
        <f t="shared" si="3"/>
        <v>web</v>
      </c>
      <c r="S4" s="16">
        <f t="shared" si="4"/>
        <v>41595.25</v>
      </c>
      <c r="T4">
        <f t="shared" si="5"/>
        <v>41597.25</v>
      </c>
      <c r="U4" s="15">
        <f t="shared" si="6"/>
        <v>41595.25</v>
      </c>
      <c r="V4" s="15">
        <f t="shared" si="7"/>
        <v>41597.25</v>
      </c>
      <c r="W4" s="20">
        <f t="shared" si="8"/>
        <v>2</v>
      </c>
    </row>
    <row r="5" spans="1:26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1"/>
        <v>59</v>
      </c>
      <c r="G5" t="s">
        <v>14</v>
      </c>
      <c r="H5">
        <v>24</v>
      </c>
      <c r="I5" s="9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s="6" t="s">
        <v>23</v>
      </c>
      <c r="Q5" t="str">
        <f t="shared" si="2"/>
        <v>music</v>
      </c>
      <c r="R5" t="str">
        <f t="shared" si="3"/>
        <v>rock</v>
      </c>
      <c r="S5" s="16">
        <f t="shared" si="4"/>
        <v>43688.208333333328</v>
      </c>
      <c r="T5">
        <f t="shared" si="5"/>
        <v>43728.208333333328</v>
      </c>
      <c r="U5" s="15">
        <f t="shared" si="6"/>
        <v>43688.208333333328</v>
      </c>
      <c r="V5" s="15">
        <f t="shared" si="7"/>
        <v>43728.208333333328</v>
      </c>
      <c r="W5" s="20">
        <f t="shared" si="8"/>
        <v>40</v>
      </c>
    </row>
    <row r="6" spans="1:26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1"/>
        <v>69</v>
      </c>
      <c r="G6" t="s">
        <v>14</v>
      </c>
      <c r="H6">
        <v>53</v>
      </c>
      <c r="I6" s="9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s="6" t="s">
        <v>33</v>
      </c>
      <c r="Q6" t="str">
        <f t="shared" si="2"/>
        <v>theater</v>
      </c>
      <c r="R6" t="str">
        <f t="shared" si="3"/>
        <v>plays</v>
      </c>
      <c r="S6" s="16">
        <f t="shared" si="4"/>
        <v>43485.25</v>
      </c>
      <c r="T6">
        <f t="shared" si="5"/>
        <v>43489.25</v>
      </c>
      <c r="U6" s="15">
        <f t="shared" si="6"/>
        <v>43485.25</v>
      </c>
      <c r="V6" s="15">
        <f t="shared" si="7"/>
        <v>43489.25</v>
      </c>
      <c r="W6" s="20">
        <f t="shared" si="8"/>
        <v>4</v>
      </c>
    </row>
    <row r="7" spans="1:26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1"/>
        <v>174</v>
      </c>
      <c r="G7" t="s">
        <v>20</v>
      </c>
      <c r="H7">
        <v>174</v>
      </c>
      <c r="I7" s="9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s="6" t="s">
        <v>33</v>
      </c>
      <c r="Q7" t="str">
        <f t="shared" si="2"/>
        <v>theater</v>
      </c>
      <c r="R7" t="str">
        <f t="shared" si="3"/>
        <v>plays</v>
      </c>
      <c r="S7" s="16">
        <f t="shared" si="4"/>
        <v>41149.208333333336</v>
      </c>
      <c r="T7">
        <f t="shared" si="5"/>
        <v>41160.208333333336</v>
      </c>
      <c r="U7" s="15">
        <f t="shared" si="6"/>
        <v>41149.208333333336</v>
      </c>
      <c r="V7" s="15">
        <f t="shared" si="7"/>
        <v>41160.208333333336</v>
      </c>
      <c r="W7" s="20">
        <f t="shared" si="8"/>
        <v>11</v>
      </c>
    </row>
    <row r="8" spans="1:26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1"/>
        <v>21</v>
      </c>
      <c r="G8" t="s">
        <v>14</v>
      </c>
      <c r="H8">
        <v>18</v>
      </c>
      <c r="I8" s="9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s="6" t="s">
        <v>42</v>
      </c>
      <c r="Q8" t="str">
        <f t="shared" si="2"/>
        <v>film &amp; video</v>
      </c>
      <c r="R8" t="str">
        <f t="shared" si="3"/>
        <v>documentary</v>
      </c>
      <c r="S8" s="16">
        <f t="shared" si="4"/>
        <v>42991.208333333328</v>
      </c>
      <c r="T8">
        <f t="shared" si="5"/>
        <v>42992.208333333328</v>
      </c>
      <c r="U8" s="15">
        <f t="shared" si="6"/>
        <v>42991.208333333328</v>
      </c>
      <c r="V8" s="15">
        <f t="shared" si="7"/>
        <v>42992.208333333328</v>
      </c>
      <c r="W8" s="20">
        <f t="shared" si="8"/>
        <v>1</v>
      </c>
    </row>
    <row r="9" spans="1:26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1"/>
        <v>328</v>
      </c>
      <c r="G9" t="s">
        <v>20</v>
      </c>
      <c r="H9">
        <v>227</v>
      </c>
      <c r="I9" s="9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s="6" t="s">
        <v>33</v>
      </c>
      <c r="Q9" t="str">
        <f t="shared" si="2"/>
        <v>theater</v>
      </c>
      <c r="R9" t="str">
        <f t="shared" si="3"/>
        <v>plays</v>
      </c>
      <c r="S9" s="16">
        <f t="shared" si="4"/>
        <v>42229.208333333328</v>
      </c>
      <c r="T9">
        <f t="shared" si="5"/>
        <v>42231.208333333328</v>
      </c>
      <c r="U9" s="15">
        <f t="shared" si="6"/>
        <v>42229.208333333328</v>
      </c>
      <c r="V9" s="15">
        <f t="shared" si="7"/>
        <v>42231.208333333328</v>
      </c>
      <c r="W9" s="20">
        <f t="shared" si="8"/>
        <v>2</v>
      </c>
    </row>
    <row r="10" spans="1:26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1"/>
        <v>20</v>
      </c>
      <c r="G10" t="s">
        <v>47</v>
      </c>
      <c r="H10">
        <v>708</v>
      </c>
      <c r="I10" s="9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s="6" t="s">
        <v>33</v>
      </c>
      <c r="Q10" t="str">
        <f t="shared" si="2"/>
        <v>theater</v>
      </c>
      <c r="R10" t="str">
        <f t="shared" si="3"/>
        <v>plays</v>
      </c>
      <c r="S10" s="16">
        <f t="shared" si="4"/>
        <v>40399.208333333336</v>
      </c>
      <c r="T10">
        <f t="shared" si="5"/>
        <v>40401.208333333336</v>
      </c>
      <c r="U10" s="15">
        <f t="shared" si="6"/>
        <v>40399.208333333336</v>
      </c>
      <c r="V10" s="15">
        <f t="shared" si="7"/>
        <v>40401.208333333336</v>
      </c>
      <c r="W10" s="20">
        <f t="shared" si="8"/>
        <v>2</v>
      </c>
    </row>
    <row r="11" spans="1:26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1"/>
        <v>52</v>
      </c>
      <c r="G11" t="s">
        <v>14</v>
      </c>
      <c r="H11">
        <v>44</v>
      </c>
      <c r="I11" s="9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s="6" t="s">
        <v>50</v>
      </c>
      <c r="Q11" t="str">
        <f t="shared" si="2"/>
        <v>music</v>
      </c>
      <c r="R11" t="str">
        <f t="shared" si="3"/>
        <v>electric music</v>
      </c>
      <c r="S11" s="16">
        <f t="shared" si="4"/>
        <v>41536.208333333336</v>
      </c>
      <c r="T11">
        <f t="shared" si="5"/>
        <v>41585.25</v>
      </c>
      <c r="U11" s="15">
        <f t="shared" si="6"/>
        <v>41536.208333333336</v>
      </c>
      <c r="V11" s="15">
        <f t="shared" si="7"/>
        <v>41585.25</v>
      </c>
      <c r="W11" s="20">
        <f t="shared" si="8"/>
        <v>49.041666666664241</v>
      </c>
    </row>
    <row r="12" spans="1:26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1"/>
        <v>266</v>
      </c>
      <c r="G12" t="s">
        <v>20</v>
      </c>
      <c r="H12">
        <v>220</v>
      </c>
      <c r="I12" s="9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s="6" t="s">
        <v>53</v>
      </c>
      <c r="Q12" t="str">
        <f t="shared" si="2"/>
        <v>film &amp; video</v>
      </c>
      <c r="R12" t="str">
        <f t="shared" si="3"/>
        <v>drama</v>
      </c>
      <c r="S12" s="16">
        <f t="shared" si="4"/>
        <v>40404.208333333336</v>
      </c>
      <c r="T12">
        <f t="shared" si="5"/>
        <v>40452.208333333336</v>
      </c>
      <c r="U12" s="15">
        <f t="shared" si="6"/>
        <v>40404.208333333336</v>
      </c>
      <c r="V12" s="15">
        <f t="shared" si="7"/>
        <v>40452.208333333336</v>
      </c>
      <c r="W12" s="20">
        <f t="shared" si="8"/>
        <v>48</v>
      </c>
    </row>
    <row r="13" spans="1:26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1"/>
        <v>48</v>
      </c>
      <c r="G13" t="s">
        <v>14</v>
      </c>
      <c r="H13">
        <v>27</v>
      </c>
      <c r="I13" s="9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s="6" t="s">
        <v>33</v>
      </c>
      <c r="Q13" t="str">
        <f t="shared" si="2"/>
        <v>theater</v>
      </c>
      <c r="R13" t="str">
        <f t="shared" si="3"/>
        <v>plays</v>
      </c>
      <c r="S13" s="16">
        <f t="shared" si="4"/>
        <v>40442.208333333336</v>
      </c>
      <c r="T13">
        <f t="shared" si="5"/>
        <v>40448.208333333336</v>
      </c>
      <c r="U13" s="15">
        <f t="shared" si="6"/>
        <v>40442.208333333336</v>
      </c>
      <c r="V13" s="15">
        <f t="shared" si="7"/>
        <v>40448.208333333336</v>
      </c>
      <c r="W13" s="20">
        <f t="shared" si="8"/>
        <v>6</v>
      </c>
    </row>
    <row r="14" spans="1:26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1"/>
        <v>89</v>
      </c>
      <c r="G14" t="s">
        <v>14</v>
      </c>
      <c r="H14">
        <v>55</v>
      </c>
      <c r="I14" s="9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s="6" t="s">
        <v>53</v>
      </c>
      <c r="Q14" t="str">
        <f t="shared" si="2"/>
        <v>film &amp; video</v>
      </c>
      <c r="R14" t="str">
        <f t="shared" si="3"/>
        <v>drama</v>
      </c>
      <c r="S14" s="16">
        <f t="shared" si="4"/>
        <v>43760.208333333328</v>
      </c>
      <c r="T14">
        <f t="shared" si="5"/>
        <v>43768.208333333328</v>
      </c>
      <c r="U14" s="15">
        <f t="shared" si="6"/>
        <v>43760.208333333328</v>
      </c>
      <c r="V14" s="15">
        <f t="shared" si="7"/>
        <v>43768.208333333328</v>
      </c>
      <c r="W14" s="20">
        <f t="shared" si="8"/>
        <v>8</v>
      </c>
    </row>
    <row r="15" spans="1:26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1"/>
        <v>245</v>
      </c>
      <c r="G15" t="s">
        <v>20</v>
      </c>
      <c r="H15">
        <v>98</v>
      </c>
      <c r="I15" s="9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s="6" t="s">
        <v>60</v>
      </c>
      <c r="Q15" t="str">
        <f t="shared" si="2"/>
        <v>music</v>
      </c>
      <c r="R15" t="str">
        <f t="shared" si="3"/>
        <v>indie rock</v>
      </c>
      <c r="S15" s="16">
        <f t="shared" si="4"/>
        <v>42532.208333333328</v>
      </c>
      <c r="T15">
        <f t="shared" si="5"/>
        <v>42544.208333333328</v>
      </c>
      <c r="U15" s="15">
        <f t="shared" si="6"/>
        <v>42532.208333333328</v>
      </c>
      <c r="V15" s="15">
        <f t="shared" si="7"/>
        <v>42544.208333333328</v>
      </c>
      <c r="W15" s="20">
        <f t="shared" si="8"/>
        <v>12</v>
      </c>
    </row>
    <row r="16" spans="1:26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1"/>
        <v>67</v>
      </c>
      <c r="G16" t="s">
        <v>14</v>
      </c>
      <c r="H16">
        <v>200</v>
      </c>
      <c r="I16" s="9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s="6" t="s">
        <v>60</v>
      </c>
      <c r="Q16" t="str">
        <f t="shared" si="2"/>
        <v>music</v>
      </c>
      <c r="R16" t="str">
        <f t="shared" si="3"/>
        <v>indie rock</v>
      </c>
      <c r="S16" s="16">
        <f t="shared" si="4"/>
        <v>40974.25</v>
      </c>
      <c r="T16">
        <f t="shared" si="5"/>
        <v>41001.208333333336</v>
      </c>
      <c r="U16" s="15">
        <f t="shared" si="6"/>
        <v>40974.25</v>
      </c>
      <c r="V16" s="15">
        <f t="shared" si="7"/>
        <v>41001.208333333336</v>
      </c>
      <c r="W16" s="20">
        <f t="shared" si="8"/>
        <v>26.958333333335759</v>
      </c>
    </row>
    <row r="17" spans="1:23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1"/>
        <v>47</v>
      </c>
      <c r="G17" t="s">
        <v>14</v>
      </c>
      <c r="H17">
        <v>452</v>
      </c>
      <c r="I17" s="9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s="6" t="s">
        <v>65</v>
      </c>
      <c r="Q17" t="str">
        <f t="shared" si="2"/>
        <v>technology</v>
      </c>
      <c r="R17" t="str">
        <f t="shared" si="3"/>
        <v>wearables</v>
      </c>
      <c r="S17" s="16">
        <f t="shared" si="4"/>
        <v>43809.25</v>
      </c>
      <c r="T17">
        <f t="shared" si="5"/>
        <v>43813.25</v>
      </c>
      <c r="U17" s="15">
        <f t="shared" si="6"/>
        <v>43809.25</v>
      </c>
      <c r="V17" s="15">
        <f t="shared" si="7"/>
        <v>43813.25</v>
      </c>
      <c r="W17" s="20">
        <f t="shared" si="8"/>
        <v>4</v>
      </c>
    </row>
    <row r="18" spans="1:23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1"/>
        <v>649</v>
      </c>
      <c r="G18" t="s">
        <v>20</v>
      </c>
      <c r="H18">
        <v>100</v>
      </c>
      <c r="I18" s="9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s="6" t="s">
        <v>68</v>
      </c>
      <c r="Q18" t="str">
        <f t="shared" si="2"/>
        <v>publishing</v>
      </c>
      <c r="R18" t="str">
        <f t="shared" si="3"/>
        <v>nonfiction</v>
      </c>
      <c r="S18" s="16">
        <f t="shared" si="4"/>
        <v>41661.25</v>
      </c>
      <c r="T18">
        <f t="shared" si="5"/>
        <v>41683.25</v>
      </c>
      <c r="U18" s="15">
        <f t="shared" si="6"/>
        <v>41661.25</v>
      </c>
      <c r="V18" s="15">
        <f t="shared" si="7"/>
        <v>41683.25</v>
      </c>
      <c r="W18" s="20">
        <f t="shared" si="8"/>
        <v>22</v>
      </c>
    </row>
    <row r="19" spans="1:23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1"/>
        <v>159</v>
      </c>
      <c r="G19" t="s">
        <v>20</v>
      </c>
      <c r="H19">
        <v>1249</v>
      </c>
      <c r="I19" s="9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s="6" t="s">
        <v>71</v>
      </c>
      <c r="Q19" t="str">
        <f t="shared" si="2"/>
        <v>film &amp; video</v>
      </c>
      <c r="R19" t="str">
        <f t="shared" si="3"/>
        <v>animation</v>
      </c>
      <c r="S19" s="16">
        <f t="shared" si="4"/>
        <v>40555.25</v>
      </c>
      <c r="T19">
        <f t="shared" si="5"/>
        <v>40556.25</v>
      </c>
      <c r="U19" s="15">
        <f t="shared" si="6"/>
        <v>40555.25</v>
      </c>
      <c r="V19" s="15">
        <f t="shared" si="7"/>
        <v>40556.25</v>
      </c>
      <c r="W19" s="20">
        <f t="shared" si="8"/>
        <v>1</v>
      </c>
    </row>
    <row r="20" spans="1:23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1"/>
        <v>67</v>
      </c>
      <c r="G20" t="s">
        <v>74</v>
      </c>
      <c r="H20">
        <v>135</v>
      </c>
      <c r="I20" s="9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s="6" t="s">
        <v>33</v>
      </c>
      <c r="Q20" t="str">
        <f t="shared" si="2"/>
        <v>theater</v>
      </c>
      <c r="R20" t="str">
        <f t="shared" si="3"/>
        <v>plays</v>
      </c>
      <c r="S20" s="16">
        <f t="shared" si="4"/>
        <v>43351.208333333328</v>
      </c>
      <c r="T20">
        <f t="shared" si="5"/>
        <v>43359.208333333328</v>
      </c>
      <c r="U20" s="15">
        <f t="shared" si="6"/>
        <v>43351.208333333328</v>
      </c>
      <c r="V20" s="15">
        <f t="shared" si="7"/>
        <v>43359.208333333328</v>
      </c>
      <c r="W20" s="20">
        <f t="shared" si="8"/>
        <v>8</v>
      </c>
    </row>
    <row r="21" spans="1:23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1"/>
        <v>49</v>
      </c>
      <c r="G21" t="s">
        <v>14</v>
      </c>
      <c r="H21">
        <v>674</v>
      </c>
      <c r="I21" s="9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s="6" t="s">
        <v>33</v>
      </c>
      <c r="Q21" t="str">
        <f t="shared" si="2"/>
        <v>theater</v>
      </c>
      <c r="R21" t="str">
        <f t="shared" si="3"/>
        <v>plays</v>
      </c>
      <c r="S21" s="16">
        <f t="shared" si="4"/>
        <v>43528.25</v>
      </c>
      <c r="T21">
        <f t="shared" si="5"/>
        <v>43549.208333333328</v>
      </c>
      <c r="U21" s="15">
        <f t="shared" si="6"/>
        <v>43528.25</v>
      </c>
      <c r="V21" s="15">
        <f t="shared" si="7"/>
        <v>43549.208333333328</v>
      </c>
      <c r="W21" s="20">
        <f t="shared" si="8"/>
        <v>20.958333333328483</v>
      </c>
    </row>
    <row r="22" spans="1:23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1"/>
        <v>112</v>
      </c>
      <c r="G22" t="s">
        <v>20</v>
      </c>
      <c r="H22">
        <v>1396</v>
      </c>
      <c r="I22" s="9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s="6" t="s">
        <v>53</v>
      </c>
      <c r="Q22" t="str">
        <f t="shared" si="2"/>
        <v>film &amp; video</v>
      </c>
      <c r="R22" t="str">
        <f t="shared" si="3"/>
        <v>drama</v>
      </c>
      <c r="S22" s="16">
        <f t="shared" si="4"/>
        <v>41848.208333333336</v>
      </c>
      <c r="T22">
        <f t="shared" si="5"/>
        <v>41848.208333333336</v>
      </c>
      <c r="U22" s="15">
        <f t="shared" si="6"/>
        <v>41848.208333333336</v>
      </c>
      <c r="V22" s="15">
        <f t="shared" si="7"/>
        <v>41848.208333333336</v>
      </c>
      <c r="W22" s="20">
        <f t="shared" si="8"/>
        <v>0</v>
      </c>
    </row>
    <row r="23" spans="1:23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1"/>
        <v>41</v>
      </c>
      <c r="G23" t="s">
        <v>14</v>
      </c>
      <c r="H23">
        <v>558</v>
      </c>
      <c r="I23" s="9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s="6" t="s">
        <v>33</v>
      </c>
      <c r="Q23" t="str">
        <f t="shared" si="2"/>
        <v>theater</v>
      </c>
      <c r="R23" t="str">
        <f t="shared" si="3"/>
        <v>plays</v>
      </c>
      <c r="S23" s="16">
        <f t="shared" si="4"/>
        <v>40770.208333333336</v>
      </c>
      <c r="T23">
        <f t="shared" si="5"/>
        <v>40804.208333333336</v>
      </c>
      <c r="U23" s="15">
        <f t="shared" si="6"/>
        <v>40770.208333333336</v>
      </c>
      <c r="V23" s="15">
        <f t="shared" si="7"/>
        <v>40804.208333333336</v>
      </c>
      <c r="W23" s="20">
        <f t="shared" si="8"/>
        <v>34</v>
      </c>
    </row>
    <row r="24" spans="1:23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1"/>
        <v>128</v>
      </c>
      <c r="G24" t="s">
        <v>20</v>
      </c>
      <c r="H24">
        <v>890</v>
      </c>
      <c r="I24" s="9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s="6" t="s">
        <v>33</v>
      </c>
      <c r="Q24" t="str">
        <f t="shared" si="2"/>
        <v>theater</v>
      </c>
      <c r="R24" t="str">
        <f t="shared" si="3"/>
        <v>plays</v>
      </c>
      <c r="S24" s="16">
        <f t="shared" si="4"/>
        <v>43193.208333333328</v>
      </c>
      <c r="T24">
        <f t="shared" si="5"/>
        <v>43208.208333333328</v>
      </c>
      <c r="U24" s="15">
        <f t="shared" si="6"/>
        <v>43193.208333333328</v>
      </c>
      <c r="V24" s="15">
        <f t="shared" si="7"/>
        <v>43208.208333333328</v>
      </c>
      <c r="W24" s="20">
        <f t="shared" si="8"/>
        <v>15</v>
      </c>
    </row>
    <row r="25" spans="1:23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1"/>
        <v>332</v>
      </c>
      <c r="G25" t="s">
        <v>20</v>
      </c>
      <c r="H25">
        <v>142</v>
      </c>
      <c r="I25" s="9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s="6" t="s">
        <v>42</v>
      </c>
      <c r="Q25" t="str">
        <f t="shared" si="2"/>
        <v>film &amp; video</v>
      </c>
      <c r="R25" t="str">
        <f t="shared" si="3"/>
        <v>documentary</v>
      </c>
      <c r="S25" s="16">
        <f t="shared" si="4"/>
        <v>43510.25</v>
      </c>
      <c r="T25">
        <f t="shared" si="5"/>
        <v>43563.208333333328</v>
      </c>
      <c r="U25" s="15">
        <f t="shared" si="6"/>
        <v>43510.25</v>
      </c>
      <c r="V25" s="15">
        <f t="shared" si="7"/>
        <v>43563.208333333328</v>
      </c>
      <c r="W25" s="20">
        <f t="shared" si="8"/>
        <v>52.958333333328483</v>
      </c>
    </row>
    <row r="26" spans="1:23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1"/>
        <v>113</v>
      </c>
      <c r="G26" t="s">
        <v>20</v>
      </c>
      <c r="H26">
        <v>2673</v>
      </c>
      <c r="I26" s="9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s="6" t="s">
        <v>65</v>
      </c>
      <c r="Q26" t="str">
        <f t="shared" si="2"/>
        <v>technology</v>
      </c>
      <c r="R26" t="str">
        <f t="shared" si="3"/>
        <v>wearables</v>
      </c>
      <c r="S26" s="16">
        <f t="shared" si="4"/>
        <v>41811.208333333336</v>
      </c>
      <c r="T26">
        <f t="shared" si="5"/>
        <v>41813.208333333336</v>
      </c>
      <c r="U26" s="15">
        <f t="shared" si="6"/>
        <v>41811.208333333336</v>
      </c>
      <c r="V26" s="15">
        <f t="shared" si="7"/>
        <v>41813.208333333336</v>
      </c>
      <c r="W26" s="20">
        <f t="shared" si="8"/>
        <v>2</v>
      </c>
    </row>
    <row r="27" spans="1:23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1"/>
        <v>216</v>
      </c>
      <c r="G27" t="s">
        <v>20</v>
      </c>
      <c r="H27">
        <v>163</v>
      </c>
      <c r="I27" s="9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s="6" t="s">
        <v>89</v>
      </c>
      <c r="Q27" t="str">
        <f t="shared" si="2"/>
        <v>games</v>
      </c>
      <c r="R27" t="str">
        <f t="shared" si="3"/>
        <v>video games</v>
      </c>
      <c r="S27" s="16">
        <f t="shared" si="4"/>
        <v>40681.208333333336</v>
      </c>
      <c r="T27">
        <f t="shared" si="5"/>
        <v>40701.208333333336</v>
      </c>
      <c r="U27" s="15">
        <f t="shared" si="6"/>
        <v>40681.208333333336</v>
      </c>
      <c r="V27" s="15">
        <f t="shared" si="7"/>
        <v>40701.208333333336</v>
      </c>
      <c r="W27" s="20">
        <f t="shared" si="8"/>
        <v>20</v>
      </c>
    </row>
    <row r="28" spans="1:23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1"/>
        <v>48</v>
      </c>
      <c r="G28" t="s">
        <v>74</v>
      </c>
      <c r="H28">
        <v>1480</v>
      </c>
      <c r="I28" s="9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s="6" t="s">
        <v>33</v>
      </c>
      <c r="Q28" t="str">
        <f t="shared" si="2"/>
        <v>theater</v>
      </c>
      <c r="R28" t="str">
        <f t="shared" si="3"/>
        <v>plays</v>
      </c>
      <c r="S28" s="16">
        <f t="shared" si="4"/>
        <v>43312.208333333328</v>
      </c>
      <c r="T28">
        <f t="shared" si="5"/>
        <v>43339.208333333328</v>
      </c>
      <c r="U28" s="15">
        <f t="shared" si="6"/>
        <v>43312.208333333328</v>
      </c>
      <c r="V28" s="15">
        <f t="shared" si="7"/>
        <v>43339.208333333328</v>
      </c>
      <c r="W28" s="20">
        <f t="shared" si="8"/>
        <v>27</v>
      </c>
    </row>
    <row r="29" spans="1:23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1"/>
        <v>80</v>
      </c>
      <c r="G29" t="s">
        <v>14</v>
      </c>
      <c r="H29">
        <v>15</v>
      </c>
      <c r="I29" s="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s="6" t="s">
        <v>23</v>
      </c>
      <c r="Q29" t="str">
        <f t="shared" si="2"/>
        <v>music</v>
      </c>
      <c r="R29" t="str">
        <f t="shared" si="3"/>
        <v>rock</v>
      </c>
      <c r="S29" s="16">
        <f t="shared" si="4"/>
        <v>42280.208333333328</v>
      </c>
      <c r="T29">
        <f t="shared" si="5"/>
        <v>42288.208333333328</v>
      </c>
      <c r="U29" s="15">
        <f t="shared" si="6"/>
        <v>42280.208333333328</v>
      </c>
      <c r="V29" s="15">
        <f t="shared" si="7"/>
        <v>42288.208333333328</v>
      </c>
      <c r="W29" s="20">
        <f t="shared" si="8"/>
        <v>8</v>
      </c>
    </row>
    <row r="30" spans="1:23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1"/>
        <v>105</v>
      </c>
      <c r="G30" t="s">
        <v>20</v>
      </c>
      <c r="H30">
        <v>2220</v>
      </c>
      <c r="I30" s="9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s="6" t="s">
        <v>33</v>
      </c>
      <c r="Q30" t="str">
        <f t="shared" si="2"/>
        <v>theater</v>
      </c>
      <c r="R30" t="str">
        <f t="shared" si="3"/>
        <v>plays</v>
      </c>
      <c r="S30" s="16">
        <f t="shared" si="4"/>
        <v>40218.25</v>
      </c>
      <c r="T30">
        <f t="shared" si="5"/>
        <v>40241.25</v>
      </c>
      <c r="U30" s="15">
        <f t="shared" si="6"/>
        <v>40218.25</v>
      </c>
      <c r="V30" s="15">
        <f t="shared" si="7"/>
        <v>40241.25</v>
      </c>
      <c r="W30" s="20">
        <f t="shared" si="8"/>
        <v>23</v>
      </c>
    </row>
    <row r="31" spans="1:23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1"/>
        <v>329</v>
      </c>
      <c r="G31" t="s">
        <v>20</v>
      </c>
      <c r="H31">
        <v>1606</v>
      </c>
      <c r="I31" s="9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s="6" t="s">
        <v>100</v>
      </c>
      <c r="Q31" t="str">
        <f t="shared" si="2"/>
        <v>film &amp; video</v>
      </c>
      <c r="R31" t="str">
        <f t="shared" si="3"/>
        <v>shorts</v>
      </c>
      <c r="S31" s="16">
        <f t="shared" si="4"/>
        <v>43301.208333333328</v>
      </c>
      <c r="T31">
        <f t="shared" si="5"/>
        <v>43341.208333333328</v>
      </c>
      <c r="U31" s="15">
        <f t="shared" si="6"/>
        <v>43301.208333333328</v>
      </c>
      <c r="V31" s="15">
        <f t="shared" si="7"/>
        <v>43341.208333333328</v>
      </c>
      <c r="W31" s="20">
        <f t="shared" si="8"/>
        <v>40</v>
      </c>
    </row>
    <row r="32" spans="1:23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1"/>
        <v>161</v>
      </c>
      <c r="G32" t="s">
        <v>20</v>
      </c>
      <c r="H32">
        <v>129</v>
      </c>
      <c r="I32" s="9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s="6" t="s">
        <v>71</v>
      </c>
      <c r="Q32" t="str">
        <f t="shared" si="2"/>
        <v>film &amp; video</v>
      </c>
      <c r="R32" t="str">
        <f t="shared" si="3"/>
        <v>animation</v>
      </c>
      <c r="S32" s="16">
        <f t="shared" si="4"/>
        <v>43609.208333333328</v>
      </c>
      <c r="T32">
        <f t="shared" si="5"/>
        <v>43614.208333333328</v>
      </c>
      <c r="U32" s="15">
        <f t="shared" si="6"/>
        <v>43609.208333333328</v>
      </c>
      <c r="V32" s="15">
        <f t="shared" si="7"/>
        <v>43614.208333333328</v>
      </c>
      <c r="W32" s="20">
        <f t="shared" si="8"/>
        <v>5</v>
      </c>
    </row>
    <row r="33" spans="1:23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1"/>
        <v>310</v>
      </c>
      <c r="G33" t="s">
        <v>20</v>
      </c>
      <c r="H33">
        <v>226</v>
      </c>
      <c r="I33" s="9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s="6" t="s">
        <v>89</v>
      </c>
      <c r="Q33" t="str">
        <f t="shared" si="2"/>
        <v>games</v>
      </c>
      <c r="R33" t="str">
        <f t="shared" si="3"/>
        <v>video games</v>
      </c>
      <c r="S33" s="16">
        <f t="shared" si="4"/>
        <v>42374.25</v>
      </c>
      <c r="T33">
        <f t="shared" si="5"/>
        <v>42402.25</v>
      </c>
      <c r="U33" s="15">
        <f t="shared" si="6"/>
        <v>42374.25</v>
      </c>
      <c r="V33" s="15">
        <f t="shared" si="7"/>
        <v>42402.25</v>
      </c>
      <c r="W33" s="20">
        <f t="shared" si="8"/>
        <v>28</v>
      </c>
    </row>
    <row r="34" spans="1:23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1"/>
        <v>87</v>
      </c>
      <c r="G34" t="s">
        <v>14</v>
      </c>
      <c r="H34">
        <v>2307</v>
      </c>
      <c r="I34" s="9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s="6" t="s">
        <v>42</v>
      </c>
      <c r="Q34" t="str">
        <f t="shared" si="2"/>
        <v>film &amp; video</v>
      </c>
      <c r="R34" t="str">
        <f t="shared" si="3"/>
        <v>documentary</v>
      </c>
      <c r="S34" s="16">
        <f t="shared" si="4"/>
        <v>43110.25</v>
      </c>
      <c r="T34">
        <f t="shared" si="5"/>
        <v>43137.25</v>
      </c>
      <c r="U34" s="15">
        <f t="shared" si="6"/>
        <v>43110.25</v>
      </c>
      <c r="V34" s="15">
        <f t="shared" si="7"/>
        <v>43137.25</v>
      </c>
      <c r="W34" s="20">
        <f t="shared" si="8"/>
        <v>27</v>
      </c>
    </row>
    <row r="35" spans="1:23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1"/>
        <v>378</v>
      </c>
      <c r="G35" t="s">
        <v>20</v>
      </c>
      <c r="H35">
        <v>5419</v>
      </c>
      <c r="I35" s="9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s="6" t="s">
        <v>33</v>
      </c>
      <c r="Q35" t="str">
        <f t="shared" si="2"/>
        <v>theater</v>
      </c>
      <c r="R35" t="str">
        <f t="shared" si="3"/>
        <v>plays</v>
      </c>
      <c r="S35" s="16">
        <f t="shared" si="4"/>
        <v>41917.208333333336</v>
      </c>
      <c r="T35">
        <f t="shared" si="5"/>
        <v>41954.25</v>
      </c>
      <c r="U35" s="15">
        <f t="shared" si="6"/>
        <v>41917.208333333336</v>
      </c>
      <c r="V35" s="15">
        <f t="shared" si="7"/>
        <v>41954.25</v>
      </c>
      <c r="W35" s="20">
        <f t="shared" si="8"/>
        <v>37.041666666664241</v>
      </c>
    </row>
    <row r="36" spans="1:23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1"/>
        <v>151</v>
      </c>
      <c r="G36" t="s">
        <v>20</v>
      </c>
      <c r="H36">
        <v>165</v>
      </c>
      <c r="I36" s="9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s="6" t="s">
        <v>42</v>
      </c>
      <c r="Q36" t="str">
        <f t="shared" si="2"/>
        <v>film &amp; video</v>
      </c>
      <c r="R36" t="str">
        <f t="shared" si="3"/>
        <v>documentary</v>
      </c>
      <c r="S36" s="16">
        <f t="shared" si="4"/>
        <v>42817.208333333328</v>
      </c>
      <c r="T36">
        <f t="shared" si="5"/>
        <v>42822.208333333328</v>
      </c>
      <c r="U36" s="15">
        <f t="shared" si="6"/>
        <v>42817.208333333328</v>
      </c>
      <c r="V36" s="15">
        <f t="shared" si="7"/>
        <v>42822.208333333328</v>
      </c>
      <c r="W36" s="20">
        <f t="shared" si="8"/>
        <v>5</v>
      </c>
    </row>
    <row r="37" spans="1:23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1"/>
        <v>150</v>
      </c>
      <c r="G37" t="s">
        <v>20</v>
      </c>
      <c r="H37">
        <v>1965</v>
      </c>
      <c r="I37" s="9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s="6" t="s">
        <v>53</v>
      </c>
      <c r="Q37" t="str">
        <f t="shared" si="2"/>
        <v>film &amp; video</v>
      </c>
      <c r="R37" t="str">
        <f t="shared" si="3"/>
        <v>drama</v>
      </c>
      <c r="S37" s="16">
        <f t="shared" si="4"/>
        <v>43484.25</v>
      </c>
      <c r="T37">
        <f t="shared" si="5"/>
        <v>43526.25</v>
      </c>
      <c r="U37" s="15">
        <f t="shared" si="6"/>
        <v>43484.25</v>
      </c>
      <c r="V37" s="15">
        <f t="shared" si="7"/>
        <v>43526.25</v>
      </c>
      <c r="W37" s="20">
        <f t="shared" si="8"/>
        <v>42</v>
      </c>
    </row>
    <row r="38" spans="1:23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1"/>
        <v>157</v>
      </c>
      <c r="G38" t="s">
        <v>20</v>
      </c>
      <c r="H38">
        <v>16</v>
      </c>
      <c r="I38" s="9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s="6" t="s">
        <v>33</v>
      </c>
      <c r="Q38" t="str">
        <f t="shared" si="2"/>
        <v>theater</v>
      </c>
      <c r="R38" t="str">
        <f t="shared" si="3"/>
        <v>plays</v>
      </c>
      <c r="S38" s="16">
        <f t="shared" si="4"/>
        <v>40600.25</v>
      </c>
      <c r="T38">
        <f t="shared" si="5"/>
        <v>40625.208333333336</v>
      </c>
      <c r="U38" s="15">
        <f t="shared" si="6"/>
        <v>40600.25</v>
      </c>
      <c r="V38" s="15">
        <f t="shared" si="7"/>
        <v>40625.208333333336</v>
      </c>
      <c r="W38" s="20">
        <f t="shared" si="8"/>
        <v>24.958333333335759</v>
      </c>
    </row>
    <row r="39" spans="1:23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1"/>
        <v>140</v>
      </c>
      <c r="G39" t="s">
        <v>20</v>
      </c>
      <c r="H39">
        <v>107</v>
      </c>
      <c r="I39" s="9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s="6" t="s">
        <v>119</v>
      </c>
      <c r="Q39" t="str">
        <f t="shared" si="2"/>
        <v>publishing</v>
      </c>
      <c r="R39" t="str">
        <f t="shared" si="3"/>
        <v>fiction</v>
      </c>
      <c r="S39" s="16">
        <f t="shared" si="4"/>
        <v>43744.208333333328</v>
      </c>
      <c r="T39">
        <f t="shared" si="5"/>
        <v>43777.25</v>
      </c>
      <c r="U39" s="15">
        <f t="shared" si="6"/>
        <v>43744.208333333328</v>
      </c>
      <c r="V39" s="15">
        <f t="shared" si="7"/>
        <v>43777.25</v>
      </c>
      <c r="W39" s="20">
        <f t="shared" si="8"/>
        <v>33.041666666671517</v>
      </c>
    </row>
    <row r="40" spans="1:23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1"/>
        <v>325</v>
      </c>
      <c r="G40" t="s">
        <v>20</v>
      </c>
      <c r="H40">
        <v>134</v>
      </c>
      <c r="I40" s="9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s="6" t="s">
        <v>122</v>
      </c>
      <c r="Q40" t="str">
        <f t="shared" si="2"/>
        <v>photography</v>
      </c>
      <c r="R40" t="str">
        <f t="shared" si="3"/>
        <v>photography books</v>
      </c>
      <c r="S40" s="16">
        <f t="shared" si="4"/>
        <v>40469.208333333336</v>
      </c>
      <c r="T40">
        <f t="shared" si="5"/>
        <v>40474.208333333336</v>
      </c>
      <c r="U40" s="15">
        <f t="shared" si="6"/>
        <v>40469.208333333336</v>
      </c>
      <c r="V40" s="15">
        <f t="shared" si="7"/>
        <v>40474.208333333336</v>
      </c>
      <c r="W40" s="20">
        <f t="shared" si="8"/>
        <v>5</v>
      </c>
    </row>
    <row r="41" spans="1:23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1"/>
        <v>51</v>
      </c>
      <c r="G41" t="s">
        <v>14</v>
      </c>
      <c r="H41">
        <v>88</v>
      </c>
      <c r="I41" s="9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s="6" t="s">
        <v>33</v>
      </c>
      <c r="Q41" t="str">
        <f t="shared" si="2"/>
        <v>theater</v>
      </c>
      <c r="R41" t="str">
        <f t="shared" si="3"/>
        <v>plays</v>
      </c>
      <c r="S41" s="16">
        <f t="shared" si="4"/>
        <v>41330.25</v>
      </c>
      <c r="T41">
        <f t="shared" si="5"/>
        <v>41344.208333333336</v>
      </c>
      <c r="U41" s="15">
        <f t="shared" si="6"/>
        <v>41330.25</v>
      </c>
      <c r="V41" s="15">
        <f t="shared" si="7"/>
        <v>41344.208333333336</v>
      </c>
      <c r="W41" s="20">
        <f t="shared" si="8"/>
        <v>13.958333333335759</v>
      </c>
    </row>
    <row r="42" spans="1:23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1"/>
        <v>169</v>
      </c>
      <c r="G42" t="s">
        <v>20</v>
      </c>
      <c r="H42">
        <v>198</v>
      </c>
      <c r="I42" s="9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s="6" t="s">
        <v>65</v>
      </c>
      <c r="Q42" t="str">
        <f t="shared" si="2"/>
        <v>technology</v>
      </c>
      <c r="R42" t="str">
        <f t="shared" si="3"/>
        <v>wearables</v>
      </c>
      <c r="S42" s="16">
        <f t="shared" si="4"/>
        <v>40334.208333333336</v>
      </c>
      <c r="T42">
        <f t="shared" si="5"/>
        <v>40353.208333333336</v>
      </c>
      <c r="U42" s="15">
        <f t="shared" si="6"/>
        <v>40334.208333333336</v>
      </c>
      <c r="V42" s="15">
        <f t="shared" si="7"/>
        <v>40353.208333333336</v>
      </c>
      <c r="W42" s="20">
        <f t="shared" si="8"/>
        <v>19</v>
      </c>
    </row>
    <row r="43" spans="1:23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1"/>
        <v>213</v>
      </c>
      <c r="G43" t="s">
        <v>20</v>
      </c>
      <c r="H43">
        <v>111</v>
      </c>
      <c r="I43" s="9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s="6" t="s">
        <v>23</v>
      </c>
      <c r="Q43" t="str">
        <f t="shared" si="2"/>
        <v>music</v>
      </c>
      <c r="R43" t="str">
        <f t="shared" si="3"/>
        <v>rock</v>
      </c>
      <c r="S43" s="16">
        <f t="shared" si="4"/>
        <v>41156.208333333336</v>
      </c>
      <c r="T43">
        <f t="shared" si="5"/>
        <v>41182.208333333336</v>
      </c>
      <c r="U43" s="15">
        <f t="shared" si="6"/>
        <v>41156.208333333336</v>
      </c>
      <c r="V43" s="15">
        <f t="shared" si="7"/>
        <v>41182.208333333336</v>
      </c>
      <c r="W43" s="20">
        <f t="shared" si="8"/>
        <v>26</v>
      </c>
    </row>
    <row r="44" spans="1:23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1"/>
        <v>444</v>
      </c>
      <c r="G44" t="s">
        <v>20</v>
      </c>
      <c r="H44">
        <v>222</v>
      </c>
      <c r="I44" s="9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s="6" t="s">
        <v>17</v>
      </c>
      <c r="Q44" t="str">
        <f t="shared" si="2"/>
        <v>food</v>
      </c>
      <c r="R44" t="str">
        <f t="shared" si="3"/>
        <v>food trucks</v>
      </c>
      <c r="S44" s="16">
        <f t="shared" si="4"/>
        <v>40728.208333333336</v>
      </c>
      <c r="T44">
        <f t="shared" si="5"/>
        <v>40737.208333333336</v>
      </c>
      <c r="U44" s="15">
        <f t="shared" si="6"/>
        <v>40728.208333333336</v>
      </c>
      <c r="V44" s="15">
        <f t="shared" si="7"/>
        <v>40737.208333333336</v>
      </c>
      <c r="W44" s="20">
        <f t="shared" si="8"/>
        <v>9</v>
      </c>
    </row>
    <row r="45" spans="1:23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1"/>
        <v>186</v>
      </c>
      <c r="G45" t="s">
        <v>20</v>
      </c>
      <c r="H45">
        <v>6212</v>
      </c>
      <c r="I45" s="9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s="6" t="s">
        <v>133</v>
      </c>
      <c r="Q45" t="str">
        <f t="shared" si="2"/>
        <v>publishing</v>
      </c>
      <c r="R45" t="str">
        <f t="shared" si="3"/>
        <v>radio &amp; podcasts</v>
      </c>
      <c r="S45" s="16">
        <f t="shared" si="4"/>
        <v>41844.208333333336</v>
      </c>
      <c r="T45">
        <f t="shared" si="5"/>
        <v>41860.208333333336</v>
      </c>
      <c r="U45" s="15">
        <f t="shared" si="6"/>
        <v>41844.208333333336</v>
      </c>
      <c r="V45" s="15">
        <f t="shared" si="7"/>
        <v>41860.208333333336</v>
      </c>
      <c r="W45" s="20">
        <f t="shared" si="8"/>
        <v>16</v>
      </c>
    </row>
    <row r="46" spans="1:23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1"/>
        <v>659</v>
      </c>
      <c r="G46" t="s">
        <v>20</v>
      </c>
      <c r="H46">
        <v>98</v>
      </c>
      <c r="I46" s="9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s="6" t="s">
        <v>119</v>
      </c>
      <c r="Q46" t="str">
        <f t="shared" si="2"/>
        <v>publishing</v>
      </c>
      <c r="R46" t="str">
        <f t="shared" si="3"/>
        <v>fiction</v>
      </c>
      <c r="S46" s="16">
        <f t="shared" si="4"/>
        <v>43541.208333333328</v>
      </c>
      <c r="T46">
        <f t="shared" si="5"/>
        <v>43542.208333333328</v>
      </c>
      <c r="U46" s="15">
        <f t="shared" si="6"/>
        <v>43541.208333333328</v>
      </c>
      <c r="V46" s="15">
        <f t="shared" si="7"/>
        <v>43542.208333333328</v>
      </c>
      <c r="W46" s="20">
        <f t="shared" si="8"/>
        <v>1</v>
      </c>
    </row>
    <row r="47" spans="1:23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1"/>
        <v>48</v>
      </c>
      <c r="G47" t="s">
        <v>14</v>
      </c>
      <c r="H47">
        <v>48</v>
      </c>
      <c r="I47" s="9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s="6" t="s">
        <v>33</v>
      </c>
      <c r="Q47" t="str">
        <f t="shared" si="2"/>
        <v>theater</v>
      </c>
      <c r="R47" t="str">
        <f t="shared" si="3"/>
        <v>plays</v>
      </c>
      <c r="S47" s="16">
        <f t="shared" si="4"/>
        <v>42676.208333333328</v>
      </c>
      <c r="T47">
        <f t="shared" si="5"/>
        <v>42691.25</v>
      </c>
      <c r="U47" s="15">
        <f t="shared" si="6"/>
        <v>42676.208333333328</v>
      </c>
      <c r="V47" s="15">
        <f t="shared" si="7"/>
        <v>42691.25</v>
      </c>
      <c r="W47" s="20">
        <f t="shared" si="8"/>
        <v>15.041666666671517</v>
      </c>
    </row>
    <row r="48" spans="1:23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1"/>
        <v>115</v>
      </c>
      <c r="G48" t="s">
        <v>20</v>
      </c>
      <c r="H48">
        <v>92</v>
      </c>
      <c r="I48" s="9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s="6" t="s">
        <v>23</v>
      </c>
      <c r="Q48" t="str">
        <f t="shared" si="2"/>
        <v>music</v>
      </c>
      <c r="R48" t="str">
        <f t="shared" si="3"/>
        <v>rock</v>
      </c>
      <c r="S48" s="16">
        <f t="shared" si="4"/>
        <v>40367.208333333336</v>
      </c>
      <c r="T48">
        <f t="shared" si="5"/>
        <v>40390.208333333336</v>
      </c>
      <c r="U48" s="15">
        <f t="shared" si="6"/>
        <v>40367.208333333336</v>
      </c>
      <c r="V48" s="15">
        <f t="shared" si="7"/>
        <v>40390.208333333336</v>
      </c>
      <c r="W48" s="20">
        <f t="shared" si="8"/>
        <v>23</v>
      </c>
    </row>
    <row r="49" spans="1:23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1"/>
        <v>475</v>
      </c>
      <c r="G49" t="s">
        <v>20</v>
      </c>
      <c r="H49">
        <v>149</v>
      </c>
      <c r="I49" s="9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s="6" t="s">
        <v>33</v>
      </c>
      <c r="Q49" t="str">
        <f t="shared" si="2"/>
        <v>theater</v>
      </c>
      <c r="R49" t="str">
        <f t="shared" si="3"/>
        <v>plays</v>
      </c>
      <c r="S49" s="16">
        <f t="shared" si="4"/>
        <v>41727.208333333336</v>
      </c>
      <c r="T49">
        <f t="shared" si="5"/>
        <v>41757.208333333336</v>
      </c>
      <c r="U49" s="15">
        <f t="shared" si="6"/>
        <v>41727.208333333336</v>
      </c>
      <c r="V49" s="15">
        <f t="shared" si="7"/>
        <v>41757.208333333336</v>
      </c>
      <c r="W49" s="20">
        <f t="shared" si="8"/>
        <v>30</v>
      </c>
    </row>
    <row r="50" spans="1:23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1"/>
        <v>387</v>
      </c>
      <c r="G50" t="s">
        <v>20</v>
      </c>
      <c r="H50">
        <v>2431</v>
      </c>
      <c r="I50" s="9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s="6" t="s">
        <v>33</v>
      </c>
      <c r="Q50" t="str">
        <f t="shared" si="2"/>
        <v>theater</v>
      </c>
      <c r="R50" t="str">
        <f t="shared" si="3"/>
        <v>plays</v>
      </c>
      <c r="S50" s="16">
        <f t="shared" si="4"/>
        <v>42180.208333333328</v>
      </c>
      <c r="T50">
        <f t="shared" si="5"/>
        <v>42192.208333333328</v>
      </c>
      <c r="U50" s="15">
        <f t="shared" si="6"/>
        <v>42180.208333333328</v>
      </c>
      <c r="V50" s="15">
        <f t="shared" si="7"/>
        <v>42192.208333333328</v>
      </c>
      <c r="W50" s="20">
        <f t="shared" si="8"/>
        <v>12</v>
      </c>
    </row>
    <row r="51" spans="1:23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1"/>
        <v>190</v>
      </c>
      <c r="G51" t="s">
        <v>20</v>
      </c>
      <c r="H51">
        <v>303</v>
      </c>
      <c r="I51" s="9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s="6" t="s">
        <v>23</v>
      </c>
      <c r="Q51" t="str">
        <f t="shared" si="2"/>
        <v>music</v>
      </c>
      <c r="R51" t="str">
        <f t="shared" si="3"/>
        <v>rock</v>
      </c>
      <c r="S51" s="16">
        <f t="shared" si="4"/>
        <v>43758.208333333328</v>
      </c>
      <c r="T51">
        <f t="shared" si="5"/>
        <v>43803.25</v>
      </c>
      <c r="U51" s="15">
        <f t="shared" si="6"/>
        <v>43758.208333333328</v>
      </c>
      <c r="V51" s="15">
        <f t="shared" si="7"/>
        <v>43803.25</v>
      </c>
      <c r="W51" s="20">
        <f t="shared" si="8"/>
        <v>45.041666666671517</v>
      </c>
    </row>
    <row r="52" spans="1:23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1"/>
        <v>2</v>
      </c>
      <c r="G52" t="s">
        <v>14</v>
      </c>
      <c r="H52">
        <v>1</v>
      </c>
      <c r="I52" s="9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s="6" t="s">
        <v>148</v>
      </c>
      <c r="Q52" t="str">
        <f t="shared" si="2"/>
        <v>music</v>
      </c>
      <c r="R52" t="str">
        <f t="shared" si="3"/>
        <v>metal</v>
      </c>
      <c r="S52" s="16">
        <f t="shared" si="4"/>
        <v>41487.208333333336</v>
      </c>
      <c r="T52">
        <f t="shared" si="5"/>
        <v>41515.208333333336</v>
      </c>
      <c r="U52" s="15">
        <f t="shared" si="6"/>
        <v>41487.208333333336</v>
      </c>
      <c r="V52" s="15">
        <f t="shared" si="7"/>
        <v>41515.208333333336</v>
      </c>
      <c r="W52" s="20">
        <f t="shared" si="8"/>
        <v>28</v>
      </c>
    </row>
    <row r="53" spans="1:23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1"/>
        <v>92</v>
      </c>
      <c r="G53" t="s">
        <v>14</v>
      </c>
      <c r="H53">
        <v>1467</v>
      </c>
      <c r="I53" s="9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s="6" t="s">
        <v>65</v>
      </c>
      <c r="Q53" t="str">
        <f t="shared" si="2"/>
        <v>technology</v>
      </c>
      <c r="R53" t="str">
        <f t="shared" si="3"/>
        <v>wearables</v>
      </c>
      <c r="S53" s="16">
        <f t="shared" si="4"/>
        <v>40995.208333333336</v>
      </c>
      <c r="T53">
        <f t="shared" si="5"/>
        <v>41011.208333333336</v>
      </c>
      <c r="U53" s="15">
        <f t="shared" si="6"/>
        <v>40995.208333333336</v>
      </c>
      <c r="V53" s="15">
        <f t="shared" si="7"/>
        <v>41011.208333333336</v>
      </c>
      <c r="W53" s="20">
        <f t="shared" si="8"/>
        <v>16</v>
      </c>
    </row>
    <row r="54" spans="1:23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1"/>
        <v>34</v>
      </c>
      <c r="G54" t="s">
        <v>14</v>
      </c>
      <c r="H54">
        <v>75</v>
      </c>
      <c r="I54" s="9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s="6" t="s">
        <v>33</v>
      </c>
      <c r="Q54" t="str">
        <f t="shared" si="2"/>
        <v>theater</v>
      </c>
      <c r="R54" t="str">
        <f t="shared" si="3"/>
        <v>plays</v>
      </c>
      <c r="S54" s="16">
        <f t="shared" si="4"/>
        <v>40436.208333333336</v>
      </c>
      <c r="T54">
        <f t="shared" si="5"/>
        <v>40440.208333333336</v>
      </c>
      <c r="U54" s="15">
        <f t="shared" si="6"/>
        <v>40436.208333333336</v>
      </c>
      <c r="V54" s="15">
        <f t="shared" si="7"/>
        <v>40440.208333333336</v>
      </c>
      <c r="W54" s="20">
        <f t="shared" si="8"/>
        <v>4</v>
      </c>
    </row>
    <row r="55" spans="1:23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1"/>
        <v>140</v>
      </c>
      <c r="G55" t="s">
        <v>20</v>
      </c>
      <c r="H55">
        <v>209</v>
      </c>
      <c r="I55" s="9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s="6" t="s">
        <v>53</v>
      </c>
      <c r="Q55" t="str">
        <f t="shared" si="2"/>
        <v>film &amp; video</v>
      </c>
      <c r="R55" t="str">
        <f t="shared" si="3"/>
        <v>drama</v>
      </c>
      <c r="S55" s="16">
        <f t="shared" si="4"/>
        <v>41779.208333333336</v>
      </c>
      <c r="T55">
        <f t="shared" si="5"/>
        <v>41818.208333333336</v>
      </c>
      <c r="U55" s="15">
        <f t="shared" si="6"/>
        <v>41779.208333333336</v>
      </c>
      <c r="V55" s="15">
        <f t="shared" si="7"/>
        <v>41818.208333333336</v>
      </c>
      <c r="W55" s="20">
        <f t="shared" si="8"/>
        <v>39</v>
      </c>
    </row>
    <row r="56" spans="1:23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1"/>
        <v>90</v>
      </c>
      <c r="G56" t="s">
        <v>14</v>
      </c>
      <c r="H56">
        <v>120</v>
      </c>
      <c r="I56" s="9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s="6" t="s">
        <v>65</v>
      </c>
      <c r="Q56" t="str">
        <f t="shared" si="2"/>
        <v>technology</v>
      </c>
      <c r="R56" t="str">
        <f t="shared" si="3"/>
        <v>wearables</v>
      </c>
      <c r="S56" s="16">
        <f t="shared" si="4"/>
        <v>43170.25</v>
      </c>
      <c r="T56">
        <f t="shared" si="5"/>
        <v>43176.208333333328</v>
      </c>
      <c r="U56" s="15">
        <f t="shared" si="6"/>
        <v>43170.25</v>
      </c>
      <c r="V56" s="15">
        <f t="shared" si="7"/>
        <v>43176.208333333328</v>
      </c>
      <c r="W56" s="20">
        <f t="shared" si="8"/>
        <v>5.9583333333284827</v>
      </c>
    </row>
    <row r="57" spans="1:23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1"/>
        <v>178</v>
      </c>
      <c r="G57" t="s">
        <v>20</v>
      </c>
      <c r="H57">
        <v>131</v>
      </c>
      <c r="I57" s="9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s="6" t="s">
        <v>159</v>
      </c>
      <c r="Q57" t="str">
        <f t="shared" si="2"/>
        <v>music</v>
      </c>
      <c r="R57" t="str">
        <f t="shared" si="3"/>
        <v>jazz</v>
      </c>
      <c r="S57" s="16">
        <f t="shared" si="4"/>
        <v>43311.208333333328</v>
      </c>
      <c r="T57">
        <f t="shared" si="5"/>
        <v>43316.208333333328</v>
      </c>
      <c r="U57" s="15">
        <f t="shared" si="6"/>
        <v>43311.208333333328</v>
      </c>
      <c r="V57" s="15">
        <f t="shared" si="7"/>
        <v>43316.208333333328</v>
      </c>
      <c r="W57" s="20">
        <f t="shared" si="8"/>
        <v>5</v>
      </c>
    </row>
    <row r="58" spans="1:23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1"/>
        <v>144</v>
      </c>
      <c r="G58" t="s">
        <v>20</v>
      </c>
      <c r="H58">
        <v>164</v>
      </c>
      <c r="I58" s="9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s="6" t="s">
        <v>65</v>
      </c>
      <c r="Q58" t="str">
        <f t="shared" si="2"/>
        <v>technology</v>
      </c>
      <c r="R58" t="str">
        <f t="shared" si="3"/>
        <v>wearables</v>
      </c>
      <c r="S58" s="16">
        <f t="shared" si="4"/>
        <v>42014.25</v>
      </c>
      <c r="T58">
        <f t="shared" si="5"/>
        <v>42021.25</v>
      </c>
      <c r="U58" s="15">
        <f t="shared" si="6"/>
        <v>42014.25</v>
      </c>
      <c r="V58" s="15">
        <f t="shared" si="7"/>
        <v>42021.25</v>
      </c>
      <c r="W58" s="20">
        <f t="shared" si="8"/>
        <v>7</v>
      </c>
    </row>
    <row r="59" spans="1:23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1"/>
        <v>215</v>
      </c>
      <c r="G59" t="s">
        <v>20</v>
      </c>
      <c r="H59">
        <v>201</v>
      </c>
      <c r="I59" s="9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s="6" t="s">
        <v>89</v>
      </c>
      <c r="Q59" t="str">
        <f t="shared" si="2"/>
        <v>games</v>
      </c>
      <c r="R59" t="str">
        <f t="shared" si="3"/>
        <v>video games</v>
      </c>
      <c r="S59" s="16">
        <f t="shared" si="4"/>
        <v>42979.208333333328</v>
      </c>
      <c r="T59">
        <f t="shared" si="5"/>
        <v>42991.208333333328</v>
      </c>
      <c r="U59" s="15">
        <f t="shared" si="6"/>
        <v>42979.208333333328</v>
      </c>
      <c r="V59" s="15">
        <f t="shared" si="7"/>
        <v>42991.208333333328</v>
      </c>
      <c r="W59" s="20">
        <f t="shared" si="8"/>
        <v>12</v>
      </c>
    </row>
    <row r="60" spans="1:23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1"/>
        <v>227</v>
      </c>
      <c r="G60" t="s">
        <v>20</v>
      </c>
      <c r="H60">
        <v>211</v>
      </c>
      <c r="I60" s="9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s="6" t="s">
        <v>33</v>
      </c>
      <c r="Q60" t="str">
        <f t="shared" si="2"/>
        <v>theater</v>
      </c>
      <c r="R60" t="str">
        <f t="shared" si="3"/>
        <v>plays</v>
      </c>
      <c r="S60" s="16">
        <f t="shared" si="4"/>
        <v>42268.208333333328</v>
      </c>
      <c r="T60">
        <f t="shared" si="5"/>
        <v>42281.208333333328</v>
      </c>
      <c r="U60" s="15">
        <f t="shared" si="6"/>
        <v>42268.208333333328</v>
      </c>
      <c r="V60" s="15">
        <f t="shared" si="7"/>
        <v>42281.208333333328</v>
      </c>
      <c r="W60" s="20">
        <f t="shared" si="8"/>
        <v>13</v>
      </c>
    </row>
    <row r="61" spans="1:23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1"/>
        <v>275</v>
      </c>
      <c r="G61" t="s">
        <v>20</v>
      </c>
      <c r="H61">
        <v>128</v>
      </c>
      <c r="I61" s="9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s="6" t="s">
        <v>33</v>
      </c>
      <c r="Q61" t="str">
        <f t="shared" si="2"/>
        <v>theater</v>
      </c>
      <c r="R61" t="str">
        <f t="shared" si="3"/>
        <v>plays</v>
      </c>
      <c r="S61" s="16">
        <f t="shared" si="4"/>
        <v>42898.208333333328</v>
      </c>
      <c r="T61">
        <f t="shared" si="5"/>
        <v>42913.208333333328</v>
      </c>
      <c r="U61" s="15">
        <f t="shared" si="6"/>
        <v>42898.208333333328</v>
      </c>
      <c r="V61" s="15">
        <f t="shared" si="7"/>
        <v>42913.208333333328</v>
      </c>
      <c r="W61" s="20">
        <f t="shared" si="8"/>
        <v>15</v>
      </c>
    </row>
    <row r="62" spans="1:23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1"/>
        <v>144</v>
      </c>
      <c r="G62" t="s">
        <v>20</v>
      </c>
      <c r="H62">
        <v>1600</v>
      </c>
      <c r="I62" s="9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s="6" t="s">
        <v>33</v>
      </c>
      <c r="Q62" t="str">
        <f t="shared" si="2"/>
        <v>theater</v>
      </c>
      <c r="R62" t="str">
        <f t="shared" si="3"/>
        <v>plays</v>
      </c>
      <c r="S62" s="16">
        <f t="shared" si="4"/>
        <v>41107.208333333336</v>
      </c>
      <c r="T62">
        <f t="shared" si="5"/>
        <v>41110.208333333336</v>
      </c>
      <c r="U62" s="15">
        <f t="shared" si="6"/>
        <v>41107.208333333336</v>
      </c>
      <c r="V62" s="15">
        <f t="shared" si="7"/>
        <v>41110.208333333336</v>
      </c>
      <c r="W62" s="20">
        <f t="shared" si="8"/>
        <v>3</v>
      </c>
    </row>
    <row r="63" spans="1:23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1"/>
        <v>93</v>
      </c>
      <c r="G63" t="s">
        <v>14</v>
      </c>
      <c r="H63">
        <v>2253</v>
      </c>
      <c r="I63" s="9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s="6" t="s">
        <v>33</v>
      </c>
      <c r="Q63" t="str">
        <f t="shared" si="2"/>
        <v>theater</v>
      </c>
      <c r="R63" t="str">
        <f t="shared" si="3"/>
        <v>plays</v>
      </c>
      <c r="S63" s="16">
        <f t="shared" si="4"/>
        <v>40595.25</v>
      </c>
      <c r="T63">
        <f t="shared" si="5"/>
        <v>40635.208333333336</v>
      </c>
      <c r="U63" s="15">
        <f t="shared" si="6"/>
        <v>40595.25</v>
      </c>
      <c r="V63" s="15">
        <f t="shared" si="7"/>
        <v>40635.208333333336</v>
      </c>
      <c r="W63" s="20">
        <f t="shared" si="8"/>
        <v>39.958333333335759</v>
      </c>
    </row>
    <row r="64" spans="1:23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1"/>
        <v>723</v>
      </c>
      <c r="G64" t="s">
        <v>20</v>
      </c>
      <c r="H64">
        <v>249</v>
      </c>
      <c r="I64" s="9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s="6" t="s">
        <v>28</v>
      </c>
      <c r="Q64" t="str">
        <f t="shared" si="2"/>
        <v>technology</v>
      </c>
      <c r="R64" t="str">
        <f t="shared" si="3"/>
        <v>web</v>
      </c>
      <c r="S64" s="16">
        <f t="shared" si="4"/>
        <v>42160.208333333328</v>
      </c>
      <c r="T64">
        <f t="shared" si="5"/>
        <v>42161.208333333328</v>
      </c>
      <c r="U64" s="15">
        <f t="shared" si="6"/>
        <v>42160.208333333328</v>
      </c>
      <c r="V64" s="15">
        <f t="shared" si="7"/>
        <v>42161.208333333328</v>
      </c>
      <c r="W64" s="20">
        <f t="shared" si="8"/>
        <v>1</v>
      </c>
    </row>
    <row r="65" spans="1:23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1"/>
        <v>12</v>
      </c>
      <c r="G65" t="s">
        <v>14</v>
      </c>
      <c r="H65">
        <v>5</v>
      </c>
      <c r="I65" s="9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s="6" t="s">
        <v>33</v>
      </c>
      <c r="Q65" t="str">
        <f t="shared" si="2"/>
        <v>theater</v>
      </c>
      <c r="R65" t="str">
        <f t="shared" si="3"/>
        <v>plays</v>
      </c>
      <c r="S65" s="16">
        <f t="shared" si="4"/>
        <v>42853.208333333328</v>
      </c>
      <c r="T65">
        <f t="shared" si="5"/>
        <v>42859.208333333328</v>
      </c>
      <c r="U65" s="15">
        <f t="shared" si="6"/>
        <v>42853.208333333328</v>
      </c>
      <c r="V65" s="15">
        <f t="shared" si="7"/>
        <v>42859.208333333328</v>
      </c>
      <c r="W65" s="20">
        <f t="shared" si="8"/>
        <v>6</v>
      </c>
    </row>
    <row r="66" spans="1:23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1"/>
        <v>98</v>
      </c>
      <c r="G66" t="s">
        <v>14</v>
      </c>
      <c r="H66">
        <v>38</v>
      </c>
      <c r="I66" s="9">
        <f t="shared" ref="I66:I129" si="9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s="6" t="s">
        <v>28</v>
      </c>
      <c r="Q66" t="str">
        <f t="shared" si="2"/>
        <v>technology</v>
      </c>
      <c r="R66" t="str">
        <f t="shared" si="3"/>
        <v>web</v>
      </c>
      <c r="S66" s="16">
        <f t="shared" si="4"/>
        <v>43283.208333333328</v>
      </c>
      <c r="T66">
        <f t="shared" si="5"/>
        <v>43298.208333333328</v>
      </c>
      <c r="U66" s="15">
        <f t="shared" si="6"/>
        <v>43283.208333333328</v>
      </c>
      <c r="V66" s="15">
        <f t="shared" si="7"/>
        <v>43298.208333333328</v>
      </c>
      <c r="W66" s="20">
        <f t="shared" si="8"/>
        <v>15</v>
      </c>
    </row>
    <row r="67" spans="1:23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10">ROUND((E67/D67)*100,0)</f>
        <v>236</v>
      </c>
      <c r="G67" t="s">
        <v>20</v>
      </c>
      <c r="H67">
        <v>236</v>
      </c>
      <c r="I67" s="9">
        <f t="shared" si="9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s="6" t="s">
        <v>33</v>
      </c>
      <c r="Q67" t="str">
        <f t="shared" ref="Q67:Q130" si="11">LEFT(P67,SEARCH("/",P67)-1)</f>
        <v>theater</v>
      </c>
      <c r="R67" t="str">
        <f t="shared" ref="R67:R130" si="12">RIGHT(P67,LEN(P67)-SEARCH("/",P67))</f>
        <v>plays</v>
      </c>
      <c r="S67" s="16">
        <f t="shared" ref="S67:S130" si="13">(((L67/60/60)/24)+DATE(1970,1,1))</f>
        <v>40570.25</v>
      </c>
      <c r="T67">
        <f t="shared" ref="T67:T130" si="14">M67/86400+DATE(1970,1,1)</f>
        <v>40577.25</v>
      </c>
      <c r="U67" s="15">
        <f t="shared" ref="U67:U130" si="15">L67/86400+DATE(1970,1,1)</f>
        <v>40570.25</v>
      </c>
      <c r="V67" s="15">
        <f t="shared" ref="V67:V130" si="16">M67/86400+DATE(1970,1,1)</f>
        <v>40577.25</v>
      </c>
      <c r="W67" s="20">
        <f t="shared" ref="W67:W130" si="17">V67-U67</f>
        <v>7</v>
      </c>
    </row>
    <row r="68" spans="1:23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10"/>
        <v>45</v>
      </c>
      <c r="G68" t="s">
        <v>14</v>
      </c>
      <c r="H68">
        <v>12</v>
      </c>
      <c r="I68" s="9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s="6" t="s">
        <v>33</v>
      </c>
      <c r="Q68" t="str">
        <f t="shared" si="11"/>
        <v>theater</v>
      </c>
      <c r="R68" t="str">
        <f t="shared" si="12"/>
        <v>plays</v>
      </c>
      <c r="S68" s="16">
        <f t="shared" si="13"/>
        <v>42102.208333333328</v>
      </c>
      <c r="T68">
        <f t="shared" si="14"/>
        <v>42107.208333333328</v>
      </c>
      <c r="U68" s="15">
        <f t="shared" si="15"/>
        <v>42102.208333333328</v>
      </c>
      <c r="V68" s="15">
        <f t="shared" si="16"/>
        <v>42107.208333333328</v>
      </c>
      <c r="W68" s="20">
        <f t="shared" si="17"/>
        <v>5</v>
      </c>
    </row>
    <row r="69" spans="1:23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10"/>
        <v>162</v>
      </c>
      <c r="G69" t="s">
        <v>20</v>
      </c>
      <c r="H69">
        <v>4065</v>
      </c>
      <c r="I69" s="9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s="6" t="s">
        <v>65</v>
      </c>
      <c r="Q69" t="str">
        <f t="shared" si="11"/>
        <v>technology</v>
      </c>
      <c r="R69" t="str">
        <f t="shared" si="12"/>
        <v>wearables</v>
      </c>
      <c r="S69" s="16">
        <f t="shared" si="13"/>
        <v>40203.25</v>
      </c>
      <c r="T69">
        <f t="shared" si="14"/>
        <v>40208.25</v>
      </c>
      <c r="U69" s="15">
        <f t="shared" si="15"/>
        <v>40203.25</v>
      </c>
      <c r="V69" s="15">
        <f t="shared" si="16"/>
        <v>40208.25</v>
      </c>
      <c r="W69" s="20">
        <f t="shared" si="17"/>
        <v>5</v>
      </c>
    </row>
    <row r="70" spans="1:23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10"/>
        <v>255</v>
      </c>
      <c r="G70" t="s">
        <v>20</v>
      </c>
      <c r="H70">
        <v>246</v>
      </c>
      <c r="I70" s="9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s="6" t="s">
        <v>33</v>
      </c>
      <c r="Q70" t="str">
        <f t="shared" si="11"/>
        <v>theater</v>
      </c>
      <c r="R70" t="str">
        <f t="shared" si="12"/>
        <v>plays</v>
      </c>
      <c r="S70" s="16">
        <f t="shared" si="13"/>
        <v>42943.208333333328</v>
      </c>
      <c r="T70">
        <f t="shared" si="14"/>
        <v>42990.208333333328</v>
      </c>
      <c r="U70" s="15">
        <f t="shared" si="15"/>
        <v>42943.208333333328</v>
      </c>
      <c r="V70" s="15">
        <f t="shared" si="16"/>
        <v>42990.208333333328</v>
      </c>
      <c r="W70" s="20">
        <f t="shared" si="17"/>
        <v>47</v>
      </c>
    </row>
    <row r="71" spans="1:23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10"/>
        <v>24</v>
      </c>
      <c r="G71" t="s">
        <v>74</v>
      </c>
      <c r="H71">
        <v>17</v>
      </c>
      <c r="I71" s="9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s="6" t="s">
        <v>33</v>
      </c>
      <c r="Q71" t="str">
        <f t="shared" si="11"/>
        <v>theater</v>
      </c>
      <c r="R71" t="str">
        <f t="shared" si="12"/>
        <v>plays</v>
      </c>
      <c r="S71" s="16">
        <f t="shared" si="13"/>
        <v>40531.25</v>
      </c>
      <c r="T71">
        <f t="shared" si="14"/>
        <v>40565.25</v>
      </c>
      <c r="U71" s="15">
        <f t="shared" si="15"/>
        <v>40531.25</v>
      </c>
      <c r="V71" s="15">
        <f t="shared" si="16"/>
        <v>40565.25</v>
      </c>
      <c r="W71" s="20">
        <f t="shared" si="17"/>
        <v>34</v>
      </c>
    </row>
    <row r="72" spans="1:23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10"/>
        <v>124</v>
      </c>
      <c r="G72" t="s">
        <v>20</v>
      </c>
      <c r="H72">
        <v>2475</v>
      </c>
      <c r="I72" s="9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s="6" t="s">
        <v>33</v>
      </c>
      <c r="Q72" t="str">
        <f t="shared" si="11"/>
        <v>theater</v>
      </c>
      <c r="R72" t="str">
        <f t="shared" si="12"/>
        <v>plays</v>
      </c>
      <c r="S72" s="16">
        <f t="shared" si="13"/>
        <v>40484.208333333336</v>
      </c>
      <c r="T72">
        <f t="shared" si="14"/>
        <v>40533.25</v>
      </c>
      <c r="U72" s="15">
        <f t="shared" si="15"/>
        <v>40484.208333333336</v>
      </c>
      <c r="V72" s="15">
        <f t="shared" si="16"/>
        <v>40533.25</v>
      </c>
      <c r="W72" s="20">
        <f t="shared" si="17"/>
        <v>49.041666666664241</v>
      </c>
    </row>
    <row r="73" spans="1:23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10"/>
        <v>108</v>
      </c>
      <c r="G73" t="s">
        <v>20</v>
      </c>
      <c r="H73">
        <v>76</v>
      </c>
      <c r="I73" s="9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s="6" t="s">
        <v>33</v>
      </c>
      <c r="Q73" t="str">
        <f t="shared" si="11"/>
        <v>theater</v>
      </c>
      <c r="R73" t="str">
        <f t="shared" si="12"/>
        <v>plays</v>
      </c>
      <c r="S73" s="16">
        <f t="shared" si="13"/>
        <v>43799.25</v>
      </c>
      <c r="T73">
        <f t="shared" si="14"/>
        <v>43803.25</v>
      </c>
      <c r="U73" s="15">
        <f t="shared" si="15"/>
        <v>43799.25</v>
      </c>
      <c r="V73" s="15">
        <f t="shared" si="16"/>
        <v>43803.25</v>
      </c>
      <c r="W73" s="20">
        <f t="shared" si="17"/>
        <v>4</v>
      </c>
    </row>
    <row r="74" spans="1:23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10"/>
        <v>670</v>
      </c>
      <c r="G74" t="s">
        <v>20</v>
      </c>
      <c r="H74">
        <v>54</v>
      </c>
      <c r="I74" s="9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s="6" t="s">
        <v>71</v>
      </c>
      <c r="Q74" t="str">
        <f t="shared" si="11"/>
        <v>film &amp; video</v>
      </c>
      <c r="R74" t="str">
        <f t="shared" si="12"/>
        <v>animation</v>
      </c>
      <c r="S74" s="16">
        <f t="shared" si="13"/>
        <v>42186.208333333328</v>
      </c>
      <c r="T74">
        <f t="shared" si="14"/>
        <v>42222.208333333328</v>
      </c>
      <c r="U74" s="15">
        <f t="shared" si="15"/>
        <v>42186.208333333328</v>
      </c>
      <c r="V74" s="15">
        <f t="shared" si="16"/>
        <v>42222.208333333328</v>
      </c>
      <c r="W74" s="20">
        <f t="shared" si="17"/>
        <v>36</v>
      </c>
    </row>
    <row r="75" spans="1:23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10"/>
        <v>661</v>
      </c>
      <c r="G75" t="s">
        <v>20</v>
      </c>
      <c r="H75">
        <v>88</v>
      </c>
      <c r="I75" s="9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s="6" t="s">
        <v>159</v>
      </c>
      <c r="Q75" t="str">
        <f t="shared" si="11"/>
        <v>music</v>
      </c>
      <c r="R75" t="str">
        <f t="shared" si="12"/>
        <v>jazz</v>
      </c>
      <c r="S75" s="16">
        <f t="shared" si="13"/>
        <v>42701.25</v>
      </c>
      <c r="T75">
        <f t="shared" si="14"/>
        <v>42704.25</v>
      </c>
      <c r="U75" s="15">
        <f t="shared" si="15"/>
        <v>42701.25</v>
      </c>
      <c r="V75" s="15">
        <f t="shared" si="16"/>
        <v>42704.25</v>
      </c>
      <c r="W75" s="20">
        <f t="shared" si="17"/>
        <v>3</v>
      </c>
    </row>
    <row r="76" spans="1:23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10"/>
        <v>122</v>
      </c>
      <c r="G76" t="s">
        <v>20</v>
      </c>
      <c r="H76">
        <v>85</v>
      </c>
      <c r="I76" s="9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s="6" t="s">
        <v>148</v>
      </c>
      <c r="Q76" t="str">
        <f t="shared" si="11"/>
        <v>music</v>
      </c>
      <c r="R76" t="str">
        <f t="shared" si="12"/>
        <v>metal</v>
      </c>
      <c r="S76" s="16">
        <f t="shared" si="13"/>
        <v>42456.208333333328</v>
      </c>
      <c r="T76">
        <f t="shared" si="14"/>
        <v>42457.208333333328</v>
      </c>
      <c r="U76" s="15">
        <f t="shared" si="15"/>
        <v>42456.208333333328</v>
      </c>
      <c r="V76" s="15">
        <f t="shared" si="16"/>
        <v>42457.208333333328</v>
      </c>
      <c r="W76" s="20">
        <f t="shared" si="17"/>
        <v>1</v>
      </c>
    </row>
    <row r="77" spans="1:23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10"/>
        <v>151</v>
      </c>
      <c r="G77" t="s">
        <v>20</v>
      </c>
      <c r="H77">
        <v>170</v>
      </c>
      <c r="I77" s="9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s="6" t="s">
        <v>122</v>
      </c>
      <c r="Q77" t="str">
        <f t="shared" si="11"/>
        <v>photography</v>
      </c>
      <c r="R77" t="str">
        <f t="shared" si="12"/>
        <v>photography books</v>
      </c>
      <c r="S77" s="16">
        <f t="shared" si="13"/>
        <v>43296.208333333328</v>
      </c>
      <c r="T77">
        <f t="shared" si="14"/>
        <v>43304.208333333328</v>
      </c>
      <c r="U77" s="15">
        <f t="shared" si="15"/>
        <v>43296.208333333328</v>
      </c>
      <c r="V77" s="15">
        <f t="shared" si="16"/>
        <v>43304.208333333328</v>
      </c>
      <c r="W77" s="20">
        <f t="shared" si="17"/>
        <v>8</v>
      </c>
    </row>
    <row r="78" spans="1:23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10"/>
        <v>78</v>
      </c>
      <c r="G78" t="s">
        <v>14</v>
      </c>
      <c r="H78">
        <v>1684</v>
      </c>
      <c r="I78" s="9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s="6" t="s">
        <v>33</v>
      </c>
      <c r="Q78" t="str">
        <f t="shared" si="11"/>
        <v>theater</v>
      </c>
      <c r="R78" t="str">
        <f t="shared" si="12"/>
        <v>plays</v>
      </c>
      <c r="S78" s="16">
        <f t="shared" si="13"/>
        <v>42027.25</v>
      </c>
      <c r="T78">
        <f t="shared" si="14"/>
        <v>42076.208333333328</v>
      </c>
      <c r="U78" s="15">
        <f t="shared" si="15"/>
        <v>42027.25</v>
      </c>
      <c r="V78" s="15">
        <f t="shared" si="16"/>
        <v>42076.208333333328</v>
      </c>
      <c r="W78" s="20">
        <f t="shared" si="17"/>
        <v>48.958333333328483</v>
      </c>
    </row>
    <row r="79" spans="1:23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10"/>
        <v>47</v>
      </c>
      <c r="G79" t="s">
        <v>14</v>
      </c>
      <c r="H79">
        <v>56</v>
      </c>
      <c r="I79" s="9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s="6" t="s">
        <v>71</v>
      </c>
      <c r="Q79" t="str">
        <f t="shared" si="11"/>
        <v>film &amp; video</v>
      </c>
      <c r="R79" t="str">
        <f t="shared" si="12"/>
        <v>animation</v>
      </c>
      <c r="S79" s="16">
        <f t="shared" si="13"/>
        <v>40448.208333333336</v>
      </c>
      <c r="T79">
        <f t="shared" si="14"/>
        <v>40462.208333333336</v>
      </c>
      <c r="U79" s="15">
        <f t="shared" si="15"/>
        <v>40448.208333333336</v>
      </c>
      <c r="V79" s="15">
        <f t="shared" si="16"/>
        <v>40462.208333333336</v>
      </c>
      <c r="W79" s="20">
        <f t="shared" si="17"/>
        <v>14</v>
      </c>
    </row>
    <row r="80" spans="1:23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10"/>
        <v>301</v>
      </c>
      <c r="G80" t="s">
        <v>20</v>
      </c>
      <c r="H80">
        <v>330</v>
      </c>
      <c r="I80" s="9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s="6" t="s">
        <v>206</v>
      </c>
      <c r="Q80" t="str">
        <f t="shared" si="11"/>
        <v>publishing</v>
      </c>
      <c r="R80" t="str">
        <f t="shared" si="12"/>
        <v>translations</v>
      </c>
      <c r="S80" s="16">
        <f t="shared" si="13"/>
        <v>43206.208333333328</v>
      </c>
      <c r="T80">
        <f t="shared" si="14"/>
        <v>43207.208333333328</v>
      </c>
      <c r="U80" s="15">
        <f t="shared" si="15"/>
        <v>43206.208333333328</v>
      </c>
      <c r="V80" s="15">
        <f t="shared" si="16"/>
        <v>43207.208333333328</v>
      </c>
      <c r="W80" s="20">
        <f t="shared" si="17"/>
        <v>1</v>
      </c>
    </row>
    <row r="81" spans="1:23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10"/>
        <v>70</v>
      </c>
      <c r="G81" t="s">
        <v>14</v>
      </c>
      <c r="H81">
        <v>838</v>
      </c>
      <c r="I81" s="9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s="6" t="s">
        <v>33</v>
      </c>
      <c r="Q81" t="str">
        <f t="shared" si="11"/>
        <v>theater</v>
      </c>
      <c r="R81" t="str">
        <f t="shared" si="12"/>
        <v>plays</v>
      </c>
      <c r="S81" s="16">
        <f t="shared" si="13"/>
        <v>43267.208333333328</v>
      </c>
      <c r="T81">
        <f t="shared" si="14"/>
        <v>43272.208333333328</v>
      </c>
      <c r="U81" s="15">
        <f t="shared" si="15"/>
        <v>43267.208333333328</v>
      </c>
      <c r="V81" s="15">
        <f t="shared" si="16"/>
        <v>43272.208333333328</v>
      </c>
      <c r="W81" s="20">
        <f t="shared" si="17"/>
        <v>5</v>
      </c>
    </row>
    <row r="82" spans="1:23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10"/>
        <v>637</v>
      </c>
      <c r="G82" t="s">
        <v>20</v>
      </c>
      <c r="H82">
        <v>127</v>
      </c>
      <c r="I82" s="9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s="6" t="s">
        <v>89</v>
      </c>
      <c r="Q82" t="str">
        <f t="shared" si="11"/>
        <v>games</v>
      </c>
      <c r="R82" t="str">
        <f t="shared" si="12"/>
        <v>video games</v>
      </c>
      <c r="S82" s="16">
        <f t="shared" si="13"/>
        <v>42976.208333333328</v>
      </c>
      <c r="T82">
        <f t="shared" si="14"/>
        <v>43006.208333333328</v>
      </c>
      <c r="U82" s="15">
        <f t="shared" si="15"/>
        <v>42976.208333333328</v>
      </c>
      <c r="V82" s="15">
        <f t="shared" si="16"/>
        <v>43006.208333333328</v>
      </c>
      <c r="W82" s="20">
        <f t="shared" si="17"/>
        <v>30</v>
      </c>
    </row>
    <row r="83" spans="1:23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10"/>
        <v>225</v>
      </c>
      <c r="G83" t="s">
        <v>20</v>
      </c>
      <c r="H83">
        <v>411</v>
      </c>
      <c r="I83" s="9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s="6" t="s">
        <v>23</v>
      </c>
      <c r="Q83" t="str">
        <f t="shared" si="11"/>
        <v>music</v>
      </c>
      <c r="R83" t="str">
        <f t="shared" si="12"/>
        <v>rock</v>
      </c>
      <c r="S83" s="16">
        <f t="shared" si="13"/>
        <v>43062.25</v>
      </c>
      <c r="T83">
        <f t="shared" si="14"/>
        <v>43087.25</v>
      </c>
      <c r="U83" s="15">
        <f t="shared" si="15"/>
        <v>43062.25</v>
      </c>
      <c r="V83" s="15">
        <f t="shared" si="16"/>
        <v>43087.25</v>
      </c>
      <c r="W83" s="20">
        <f t="shared" si="17"/>
        <v>25</v>
      </c>
    </row>
    <row r="84" spans="1:23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10"/>
        <v>1497</v>
      </c>
      <c r="G84" t="s">
        <v>20</v>
      </c>
      <c r="H84">
        <v>180</v>
      </c>
      <c r="I84" s="9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s="6" t="s">
        <v>89</v>
      </c>
      <c r="Q84" t="str">
        <f t="shared" si="11"/>
        <v>games</v>
      </c>
      <c r="R84" t="str">
        <f t="shared" si="12"/>
        <v>video games</v>
      </c>
      <c r="S84" s="16">
        <f t="shared" si="13"/>
        <v>43482.25</v>
      </c>
      <c r="T84">
        <f t="shared" si="14"/>
        <v>43489.25</v>
      </c>
      <c r="U84" s="15">
        <f t="shared" si="15"/>
        <v>43482.25</v>
      </c>
      <c r="V84" s="15">
        <f t="shared" si="16"/>
        <v>43489.25</v>
      </c>
      <c r="W84" s="20">
        <f t="shared" si="17"/>
        <v>7</v>
      </c>
    </row>
    <row r="85" spans="1:23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10"/>
        <v>38</v>
      </c>
      <c r="G85" t="s">
        <v>14</v>
      </c>
      <c r="H85">
        <v>1000</v>
      </c>
      <c r="I85" s="9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s="6" t="s">
        <v>50</v>
      </c>
      <c r="Q85" t="str">
        <f t="shared" si="11"/>
        <v>music</v>
      </c>
      <c r="R85" t="str">
        <f t="shared" si="12"/>
        <v>electric music</v>
      </c>
      <c r="S85" s="16">
        <f t="shared" si="13"/>
        <v>42579.208333333328</v>
      </c>
      <c r="T85">
        <f t="shared" si="14"/>
        <v>42601.208333333328</v>
      </c>
      <c r="U85" s="15">
        <f t="shared" si="15"/>
        <v>42579.208333333328</v>
      </c>
      <c r="V85" s="15">
        <f t="shared" si="16"/>
        <v>42601.208333333328</v>
      </c>
      <c r="W85" s="20">
        <f t="shared" si="17"/>
        <v>22</v>
      </c>
    </row>
    <row r="86" spans="1:23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10"/>
        <v>132</v>
      </c>
      <c r="G86" t="s">
        <v>20</v>
      </c>
      <c r="H86">
        <v>374</v>
      </c>
      <c r="I86" s="9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s="6" t="s">
        <v>65</v>
      </c>
      <c r="Q86" t="str">
        <f t="shared" si="11"/>
        <v>technology</v>
      </c>
      <c r="R86" t="str">
        <f t="shared" si="12"/>
        <v>wearables</v>
      </c>
      <c r="S86" s="16">
        <f t="shared" si="13"/>
        <v>41118.208333333336</v>
      </c>
      <c r="T86">
        <f t="shared" si="14"/>
        <v>41128.208333333336</v>
      </c>
      <c r="U86" s="15">
        <f t="shared" si="15"/>
        <v>41118.208333333336</v>
      </c>
      <c r="V86" s="15">
        <f t="shared" si="16"/>
        <v>41128.208333333336</v>
      </c>
      <c r="W86" s="20">
        <f t="shared" si="17"/>
        <v>10</v>
      </c>
    </row>
    <row r="87" spans="1:23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10"/>
        <v>131</v>
      </c>
      <c r="G87" t="s">
        <v>20</v>
      </c>
      <c r="H87">
        <v>71</v>
      </c>
      <c r="I87" s="9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s="6" t="s">
        <v>60</v>
      </c>
      <c r="Q87" t="str">
        <f t="shared" si="11"/>
        <v>music</v>
      </c>
      <c r="R87" t="str">
        <f t="shared" si="12"/>
        <v>indie rock</v>
      </c>
      <c r="S87" s="16">
        <f t="shared" si="13"/>
        <v>40797.208333333336</v>
      </c>
      <c r="T87">
        <f t="shared" si="14"/>
        <v>40805.208333333336</v>
      </c>
      <c r="U87" s="15">
        <f t="shared" si="15"/>
        <v>40797.208333333336</v>
      </c>
      <c r="V87" s="15">
        <f t="shared" si="16"/>
        <v>40805.208333333336</v>
      </c>
      <c r="W87" s="20">
        <f t="shared" si="17"/>
        <v>8</v>
      </c>
    </row>
    <row r="88" spans="1:23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10"/>
        <v>168</v>
      </c>
      <c r="G88" t="s">
        <v>20</v>
      </c>
      <c r="H88">
        <v>203</v>
      </c>
      <c r="I88" s="9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s="6" t="s">
        <v>33</v>
      </c>
      <c r="Q88" t="str">
        <f t="shared" si="11"/>
        <v>theater</v>
      </c>
      <c r="R88" t="str">
        <f t="shared" si="12"/>
        <v>plays</v>
      </c>
      <c r="S88" s="16">
        <f t="shared" si="13"/>
        <v>42128.208333333328</v>
      </c>
      <c r="T88">
        <f t="shared" si="14"/>
        <v>42141.208333333328</v>
      </c>
      <c r="U88" s="15">
        <f t="shared" si="15"/>
        <v>42128.208333333328</v>
      </c>
      <c r="V88" s="15">
        <f t="shared" si="16"/>
        <v>42141.208333333328</v>
      </c>
      <c r="W88" s="20">
        <f t="shared" si="17"/>
        <v>13</v>
      </c>
    </row>
    <row r="89" spans="1:23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10"/>
        <v>62</v>
      </c>
      <c r="G89" t="s">
        <v>14</v>
      </c>
      <c r="H89">
        <v>1482</v>
      </c>
      <c r="I89" s="9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s="6" t="s">
        <v>23</v>
      </c>
      <c r="Q89" t="str">
        <f t="shared" si="11"/>
        <v>music</v>
      </c>
      <c r="R89" t="str">
        <f t="shared" si="12"/>
        <v>rock</v>
      </c>
      <c r="S89" s="16">
        <f t="shared" si="13"/>
        <v>40610.25</v>
      </c>
      <c r="T89">
        <f t="shared" si="14"/>
        <v>40621.208333333336</v>
      </c>
      <c r="U89" s="15">
        <f t="shared" si="15"/>
        <v>40610.25</v>
      </c>
      <c r="V89" s="15">
        <f t="shared" si="16"/>
        <v>40621.208333333336</v>
      </c>
      <c r="W89" s="20">
        <f t="shared" si="17"/>
        <v>10.958333333335759</v>
      </c>
    </row>
    <row r="90" spans="1:23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10"/>
        <v>261</v>
      </c>
      <c r="G90" t="s">
        <v>20</v>
      </c>
      <c r="H90">
        <v>113</v>
      </c>
      <c r="I90" s="9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s="6" t="s">
        <v>206</v>
      </c>
      <c r="Q90" t="str">
        <f t="shared" si="11"/>
        <v>publishing</v>
      </c>
      <c r="R90" t="str">
        <f t="shared" si="12"/>
        <v>translations</v>
      </c>
      <c r="S90" s="16">
        <f t="shared" si="13"/>
        <v>42110.208333333328</v>
      </c>
      <c r="T90">
        <f t="shared" si="14"/>
        <v>42132.208333333328</v>
      </c>
      <c r="U90" s="15">
        <f t="shared" si="15"/>
        <v>42110.208333333328</v>
      </c>
      <c r="V90" s="15">
        <f t="shared" si="16"/>
        <v>42132.208333333328</v>
      </c>
      <c r="W90" s="20">
        <f t="shared" si="17"/>
        <v>22</v>
      </c>
    </row>
    <row r="91" spans="1:23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10"/>
        <v>253</v>
      </c>
      <c r="G91" t="s">
        <v>20</v>
      </c>
      <c r="H91">
        <v>96</v>
      </c>
      <c r="I91" s="9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s="6" t="s">
        <v>33</v>
      </c>
      <c r="Q91" t="str">
        <f t="shared" si="11"/>
        <v>theater</v>
      </c>
      <c r="R91" t="str">
        <f t="shared" si="12"/>
        <v>plays</v>
      </c>
      <c r="S91" s="16">
        <f t="shared" si="13"/>
        <v>40283.208333333336</v>
      </c>
      <c r="T91">
        <f t="shared" si="14"/>
        <v>40285.208333333336</v>
      </c>
      <c r="U91" s="15">
        <f t="shared" si="15"/>
        <v>40283.208333333336</v>
      </c>
      <c r="V91" s="15">
        <f t="shared" si="16"/>
        <v>40285.208333333336</v>
      </c>
      <c r="W91" s="20">
        <f t="shared" si="17"/>
        <v>2</v>
      </c>
    </row>
    <row r="92" spans="1:23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10"/>
        <v>79</v>
      </c>
      <c r="G92" t="s">
        <v>14</v>
      </c>
      <c r="H92">
        <v>106</v>
      </c>
      <c r="I92" s="9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s="6" t="s">
        <v>33</v>
      </c>
      <c r="Q92" t="str">
        <f t="shared" si="11"/>
        <v>theater</v>
      </c>
      <c r="R92" t="str">
        <f t="shared" si="12"/>
        <v>plays</v>
      </c>
      <c r="S92" s="16">
        <f t="shared" si="13"/>
        <v>42425.25</v>
      </c>
      <c r="T92">
        <f t="shared" si="14"/>
        <v>42425.25</v>
      </c>
      <c r="U92" s="15">
        <f t="shared" si="15"/>
        <v>42425.25</v>
      </c>
      <c r="V92" s="15">
        <f t="shared" si="16"/>
        <v>42425.25</v>
      </c>
      <c r="W92" s="20">
        <f t="shared" si="17"/>
        <v>0</v>
      </c>
    </row>
    <row r="93" spans="1:23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10"/>
        <v>48</v>
      </c>
      <c r="G93" t="s">
        <v>14</v>
      </c>
      <c r="H93">
        <v>679</v>
      </c>
      <c r="I93" s="9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s="6" t="s">
        <v>206</v>
      </c>
      <c r="Q93" t="str">
        <f t="shared" si="11"/>
        <v>publishing</v>
      </c>
      <c r="R93" t="str">
        <f t="shared" si="12"/>
        <v>translations</v>
      </c>
      <c r="S93" s="16">
        <f t="shared" si="13"/>
        <v>42588.208333333328</v>
      </c>
      <c r="T93">
        <f t="shared" si="14"/>
        <v>42616.208333333328</v>
      </c>
      <c r="U93" s="15">
        <f t="shared" si="15"/>
        <v>42588.208333333328</v>
      </c>
      <c r="V93" s="15">
        <f t="shared" si="16"/>
        <v>42616.208333333328</v>
      </c>
      <c r="W93" s="20">
        <f t="shared" si="17"/>
        <v>28</v>
      </c>
    </row>
    <row r="94" spans="1:23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10"/>
        <v>259</v>
      </c>
      <c r="G94" t="s">
        <v>20</v>
      </c>
      <c r="H94">
        <v>498</v>
      </c>
      <c r="I94" s="9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s="6" t="s">
        <v>89</v>
      </c>
      <c r="Q94" t="str">
        <f t="shared" si="11"/>
        <v>games</v>
      </c>
      <c r="R94" t="str">
        <f t="shared" si="12"/>
        <v>video games</v>
      </c>
      <c r="S94" s="16">
        <f t="shared" si="13"/>
        <v>40352.208333333336</v>
      </c>
      <c r="T94">
        <f t="shared" si="14"/>
        <v>40353.208333333336</v>
      </c>
      <c r="U94" s="15">
        <f t="shared" si="15"/>
        <v>40352.208333333336</v>
      </c>
      <c r="V94" s="15">
        <f t="shared" si="16"/>
        <v>40353.208333333336</v>
      </c>
      <c r="W94" s="20">
        <f t="shared" si="17"/>
        <v>1</v>
      </c>
    </row>
    <row r="95" spans="1:23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10"/>
        <v>61</v>
      </c>
      <c r="G95" t="s">
        <v>74</v>
      </c>
      <c r="H95">
        <v>610</v>
      </c>
      <c r="I95" s="9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s="6" t="s">
        <v>33</v>
      </c>
      <c r="Q95" t="str">
        <f t="shared" si="11"/>
        <v>theater</v>
      </c>
      <c r="R95" t="str">
        <f t="shared" si="12"/>
        <v>plays</v>
      </c>
      <c r="S95" s="16">
        <f t="shared" si="13"/>
        <v>41202.208333333336</v>
      </c>
      <c r="T95">
        <f t="shared" si="14"/>
        <v>41206.208333333336</v>
      </c>
      <c r="U95" s="15">
        <f t="shared" si="15"/>
        <v>41202.208333333336</v>
      </c>
      <c r="V95" s="15">
        <f t="shared" si="16"/>
        <v>41206.208333333336</v>
      </c>
      <c r="W95" s="20">
        <f t="shared" si="17"/>
        <v>4</v>
      </c>
    </row>
    <row r="96" spans="1:23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10"/>
        <v>304</v>
      </c>
      <c r="G96" t="s">
        <v>20</v>
      </c>
      <c r="H96">
        <v>180</v>
      </c>
      <c r="I96" s="9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s="6" t="s">
        <v>28</v>
      </c>
      <c r="Q96" t="str">
        <f t="shared" si="11"/>
        <v>technology</v>
      </c>
      <c r="R96" t="str">
        <f t="shared" si="12"/>
        <v>web</v>
      </c>
      <c r="S96" s="16">
        <f t="shared" si="13"/>
        <v>43562.208333333328</v>
      </c>
      <c r="T96">
        <f t="shared" si="14"/>
        <v>43573.208333333328</v>
      </c>
      <c r="U96" s="15">
        <f t="shared" si="15"/>
        <v>43562.208333333328</v>
      </c>
      <c r="V96" s="15">
        <f t="shared" si="16"/>
        <v>43573.208333333328</v>
      </c>
      <c r="W96" s="20">
        <f t="shared" si="17"/>
        <v>11</v>
      </c>
    </row>
    <row r="97" spans="1:23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10"/>
        <v>113</v>
      </c>
      <c r="G97" t="s">
        <v>20</v>
      </c>
      <c r="H97">
        <v>27</v>
      </c>
      <c r="I97" s="9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s="6" t="s">
        <v>42</v>
      </c>
      <c r="Q97" t="str">
        <f t="shared" si="11"/>
        <v>film &amp; video</v>
      </c>
      <c r="R97" t="str">
        <f t="shared" si="12"/>
        <v>documentary</v>
      </c>
      <c r="S97" s="16">
        <f t="shared" si="13"/>
        <v>43752.208333333328</v>
      </c>
      <c r="T97">
        <f t="shared" si="14"/>
        <v>43759.208333333328</v>
      </c>
      <c r="U97" s="15">
        <f t="shared" si="15"/>
        <v>43752.208333333328</v>
      </c>
      <c r="V97" s="15">
        <f t="shared" si="16"/>
        <v>43759.208333333328</v>
      </c>
      <c r="W97" s="20">
        <f t="shared" si="17"/>
        <v>7</v>
      </c>
    </row>
    <row r="98" spans="1:23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10"/>
        <v>217</v>
      </c>
      <c r="G98" t="s">
        <v>20</v>
      </c>
      <c r="H98">
        <v>2331</v>
      </c>
      <c r="I98" s="9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s="6" t="s">
        <v>33</v>
      </c>
      <c r="Q98" t="str">
        <f t="shared" si="11"/>
        <v>theater</v>
      </c>
      <c r="R98" t="str">
        <f t="shared" si="12"/>
        <v>plays</v>
      </c>
      <c r="S98" s="16">
        <f t="shared" si="13"/>
        <v>40612.25</v>
      </c>
      <c r="T98">
        <f t="shared" si="14"/>
        <v>40625.208333333336</v>
      </c>
      <c r="U98" s="15">
        <f t="shared" si="15"/>
        <v>40612.25</v>
      </c>
      <c r="V98" s="15">
        <f t="shared" si="16"/>
        <v>40625.208333333336</v>
      </c>
      <c r="W98" s="20">
        <f t="shared" si="17"/>
        <v>12.958333333335759</v>
      </c>
    </row>
    <row r="99" spans="1:23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10"/>
        <v>927</v>
      </c>
      <c r="G99" t="s">
        <v>20</v>
      </c>
      <c r="H99">
        <v>113</v>
      </c>
      <c r="I99" s="9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s="6" t="s">
        <v>17</v>
      </c>
      <c r="Q99" t="str">
        <f t="shared" si="11"/>
        <v>food</v>
      </c>
      <c r="R99" t="str">
        <f t="shared" si="12"/>
        <v>food trucks</v>
      </c>
      <c r="S99" s="16">
        <f t="shared" si="13"/>
        <v>42180.208333333328</v>
      </c>
      <c r="T99">
        <f t="shared" si="14"/>
        <v>42234.208333333328</v>
      </c>
      <c r="U99" s="15">
        <f t="shared" si="15"/>
        <v>42180.208333333328</v>
      </c>
      <c r="V99" s="15">
        <f t="shared" si="16"/>
        <v>42234.208333333328</v>
      </c>
      <c r="W99" s="20">
        <f t="shared" si="17"/>
        <v>54</v>
      </c>
    </row>
    <row r="100" spans="1:23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10"/>
        <v>34</v>
      </c>
      <c r="G100" t="s">
        <v>14</v>
      </c>
      <c r="H100">
        <v>1220</v>
      </c>
      <c r="I100" s="9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s="6" t="s">
        <v>89</v>
      </c>
      <c r="Q100" t="str">
        <f t="shared" si="11"/>
        <v>games</v>
      </c>
      <c r="R100" t="str">
        <f t="shared" si="12"/>
        <v>video games</v>
      </c>
      <c r="S100" s="16">
        <f t="shared" si="13"/>
        <v>42212.208333333328</v>
      </c>
      <c r="T100">
        <f t="shared" si="14"/>
        <v>42216.208333333328</v>
      </c>
      <c r="U100" s="15">
        <f t="shared" si="15"/>
        <v>42212.208333333328</v>
      </c>
      <c r="V100" s="15">
        <f t="shared" si="16"/>
        <v>42216.208333333328</v>
      </c>
      <c r="W100" s="20">
        <f t="shared" si="17"/>
        <v>4</v>
      </c>
    </row>
    <row r="101" spans="1:23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10"/>
        <v>197</v>
      </c>
      <c r="G101" t="s">
        <v>20</v>
      </c>
      <c r="H101">
        <v>164</v>
      </c>
      <c r="I101" s="9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s="6" t="s">
        <v>33</v>
      </c>
      <c r="Q101" t="str">
        <f t="shared" si="11"/>
        <v>theater</v>
      </c>
      <c r="R101" t="str">
        <f t="shared" si="12"/>
        <v>plays</v>
      </c>
      <c r="S101" s="16">
        <f t="shared" si="13"/>
        <v>41968.25</v>
      </c>
      <c r="T101">
        <f t="shared" si="14"/>
        <v>41997.25</v>
      </c>
      <c r="U101" s="15">
        <f t="shared" si="15"/>
        <v>41968.25</v>
      </c>
      <c r="V101" s="15">
        <f t="shared" si="16"/>
        <v>41997.25</v>
      </c>
      <c r="W101" s="20">
        <f t="shared" si="17"/>
        <v>29</v>
      </c>
    </row>
    <row r="102" spans="1:23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10"/>
        <v>1</v>
      </c>
      <c r="G102" t="s">
        <v>14</v>
      </c>
      <c r="H102">
        <v>1</v>
      </c>
      <c r="I102" s="9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s="6" t="s">
        <v>33</v>
      </c>
      <c r="Q102" t="str">
        <f t="shared" si="11"/>
        <v>theater</v>
      </c>
      <c r="R102" t="str">
        <f t="shared" si="12"/>
        <v>plays</v>
      </c>
      <c r="S102" s="16">
        <f t="shared" si="13"/>
        <v>40835.208333333336</v>
      </c>
      <c r="T102">
        <f t="shared" si="14"/>
        <v>40853.208333333336</v>
      </c>
      <c r="U102" s="15">
        <f t="shared" si="15"/>
        <v>40835.208333333336</v>
      </c>
      <c r="V102" s="15">
        <f t="shared" si="16"/>
        <v>40853.208333333336</v>
      </c>
      <c r="W102" s="20">
        <f t="shared" si="17"/>
        <v>18</v>
      </c>
    </row>
    <row r="103" spans="1:23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10"/>
        <v>1021</v>
      </c>
      <c r="G103" t="s">
        <v>20</v>
      </c>
      <c r="H103">
        <v>164</v>
      </c>
      <c r="I103" s="9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s="6" t="s">
        <v>50</v>
      </c>
      <c r="Q103" t="str">
        <f t="shared" si="11"/>
        <v>music</v>
      </c>
      <c r="R103" t="str">
        <f t="shared" si="12"/>
        <v>electric music</v>
      </c>
      <c r="S103" s="16">
        <f t="shared" si="13"/>
        <v>42056.25</v>
      </c>
      <c r="T103">
        <f t="shared" si="14"/>
        <v>42063.25</v>
      </c>
      <c r="U103" s="15">
        <f t="shared" si="15"/>
        <v>42056.25</v>
      </c>
      <c r="V103" s="15">
        <f t="shared" si="16"/>
        <v>42063.25</v>
      </c>
      <c r="W103" s="20">
        <f t="shared" si="17"/>
        <v>7</v>
      </c>
    </row>
    <row r="104" spans="1:23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10"/>
        <v>282</v>
      </c>
      <c r="G104" t="s">
        <v>20</v>
      </c>
      <c r="H104">
        <v>336</v>
      </c>
      <c r="I104" s="9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s="6" t="s">
        <v>65</v>
      </c>
      <c r="Q104" t="str">
        <f t="shared" si="11"/>
        <v>technology</v>
      </c>
      <c r="R104" t="str">
        <f t="shared" si="12"/>
        <v>wearables</v>
      </c>
      <c r="S104" s="16">
        <f t="shared" si="13"/>
        <v>43234.208333333328</v>
      </c>
      <c r="T104">
        <f t="shared" si="14"/>
        <v>43241.208333333328</v>
      </c>
      <c r="U104" s="15">
        <f t="shared" si="15"/>
        <v>43234.208333333328</v>
      </c>
      <c r="V104" s="15">
        <f t="shared" si="16"/>
        <v>43241.208333333328</v>
      </c>
      <c r="W104" s="20">
        <f t="shared" si="17"/>
        <v>7</v>
      </c>
    </row>
    <row r="105" spans="1:23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10"/>
        <v>25</v>
      </c>
      <c r="G105" t="s">
        <v>14</v>
      </c>
      <c r="H105">
        <v>37</v>
      </c>
      <c r="I105" s="9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s="6" t="s">
        <v>50</v>
      </c>
      <c r="Q105" t="str">
        <f t="shared" si="11"/>
        <v>music</v>
      </c>
      <c r="R105" t="str">
        <f t="shared" si="12"/>
        <v>electric music</v>
      </c>
      <c r="S105" s="16">
        <f t="shared" si="13"/>
        <v>40475.208333333336</v>
      </c>
      <c r="T105">
        <f t="shared" si="14"/>
        <v>40484.208333333336</v>
      </c>
      <c r="U105" s="15">
        <f t="shared" si="15"/>
        <v>40475.208333333336</v>
      </c>
      <c r="V105" s="15">
        <f t="shared" si="16"/>
        <v>40484.208333333336</v>
      </c>
      <c r="W105" s="20">
        <f t="shared" si="17"/>
        <v>9</v>
      </c>
    </row>
    <row r="106" spans="1:23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10"/>
        <v>143</v>
      </c>
      <c r="G106" t="s">
        <v>20</v>
      </c>
      <c r="H106">
        <v>1917</v>
      </c>
      <c r="I106" s="9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s="6" t="s">
        <v>60</v>
      </c>
      <c r="Q106" t="str">
        <f t="shared" si="11"/>
        <v>music</v>
      </c>
      <c r="R106" t="str">
        <f t="shared" si="12"/>
        <v>indie rock</v>
      </c>
      <c r="S106" s="16">
        <f t="shared" si="13"/>
        <v>42878.208333333328</v>
      </c>
      <c r="T106">
        <f t="shared" si="14"/>
        <v>42879.208333333328</v>
      </c>
      <c r="U106" s="15">
        <f t="shared" si="15"/>
        <v>42878.208333333328</v>
      </c>
      <c r="V106" s="15">
        <f t="shared" si="16"/>
        <v>42879.208333333328</v>
      </c>
      <c r="W106" s="20">
        <f t="shared" si="17"/>
        <v>1</v>
      </c>
    </row>
    <row r="107" spans="1:23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10"/>
        <v>145</v>
      </c>
      <c r="G107" t="s">
        <v>20</v>
      </c>
      <c r="H107">
        <v>95</v>
      </c>
      <c r="I107" s="9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s="6" t="s">
        <v>28</v>
      </c>
      <c r="Q107" t="str">
        <f t="shared" si="11"/>
        <v>technology</v>
      </c>
      <c r="R107" t="str">
        <f t="shared" si="12"/>
        <v>web</v>
      </c>
      <c r="S107" s="16">
        <f t="shared" si="13"/>
        <v>41366.208333333336</v>
      </c>
      <c r="T107">
        <f t="shared" si="14"/>
        <v>41384.208333333336</v>
      </c>
      <c r="U107" s="15">
        <f t="shared" si="15"/>
        <v>41366.208333333336</v>
      </c>
      <c r="V107" s="15">
        <f t="shared" si="16"/>
        <v>41384.208333333336</v>
      </c>
      <c r="W107" s="20">
        <f t="shared" si="17"/>
        <v>18</v>
      </c>
    </row>
    <row r="108" spans="1:23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10"/>
        <v>359</v>
      </c>
      <c r="G108" t="s">
        <v>20</v>
      </c>
      <c r="H108">
        <v>147</v>
      </c>
      <c r="I108" s="9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s="6" t="s">
        <v>33</v>
      </c>
      <c r="Q108" t="str">
        <f t="shared" si="11"/>
        <v>theater</v>
      </c>
      <c r="R108" t="str">
        <f t="shared" si="12"/>
        <v>plays</v>
      </c>
      <c r="S108" s="16">
        <f t="shared" si="13"/>
        <v>43716.208333333328</v>
      </c>
      <c r="T108">
        <f t="shared" si="14"/>
        <v>43721.208333333328</v>
      </c>
      <c r="U108" s="15">
        <f t="shared" si="15"/>
        <v>43716.208333333328</v>
      </c>
      <c r="V108" s="15">
        <f t="shared" si="16"/>
        <v>43721.208333333328</v>
      </c>
      <c r="W108" s="20">
        <f t="shared" si="17"/>
        <v>5</v>
      </c>
    </row>
    <row r="109" spans="1:23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10"/>
        <v>186</v>
      </c>
      <c r="G109" t="s">
        <v>20</v>
      </c>
      <c r="H109">
        <v>86</v>
      </c>
      <c r="I109" s="9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s="6" t="s">
        <v>33</v>
      </c>
      <c r="Q109" t="str">
        <f t="shared" si="11"/>
        <v>theater</v>
      </c>
      <c r="R109" t="str">
        <f t="shared" si="12"/>
        <v>plays</v>
      </c>
      <c r="S109" s="16">
        <f t="shared" si="13"/>
        <v>43213.208333333328</v>
      </c>
      <c r="T109">
        <f t="shared" si="14"/>
        <v>43230.208333333328</v>
      </c>
      <c r="U109" s="15">
        <f t="shared" si="15"/>
        <v>43213.208333333328</v>
      </c>
      <c r="V109" s="15">
        <f t="shared" si="16"/>
        <v>43230.208333333328</v>
      </c>
      <c r="W109" s="20">
        <f t="shared" si="17"/>
        <v>17</v>
      </c>
    </row>
    <row r="110" spans="1:23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10"/>
        <v>595</v>
      </c>
      <c r="G110" t="s">
        <v>20</v>
      </c>
      <c r="H110">
        <v>83</v>
      </c>
      <c r="I110" s="9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s="6" t="s">
        <v>42</v>
      </c>
      <c r="Q110" t="str">
        <f t="shared" si="11"/>
        <v>film &amp; video</v>
      </c>
      <c r="R110" t="str">
        <f t="shared" si="12"/>
        <v>documentary</v>
      </c>
      <c r="S110" s="16">
        <f t="shared" si="13"/>
        <v>41005.208333333336</v>
      </c>
      <c r="T110">
        <f t="shared" si="14"/>
        <v>41042.208333333336</v>
      </c>
      <c r="U110" s="15">
        <f t="shared" si="15"/>
        <v>41005.208333333336</v>
      </c>
      <c r="V110" s="15">
        <f t="shared" si="16"/>
        <v>41042.208333333336</v>
      </c>
      <c r="W110" s="20">
        <f t="shared" si="17"/>
        <v>37</v>
      </c>
    </row>
    <row r="111" spans="1:23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10"/>
        <v>59</v>
      </c>
      <c r="G111" t="s">
        <v>14</v>
      </c>
      <c r="H111">
        <v>60</v>
      </c>
      <c r="I111" s="9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s="6" t="s">
        <v>269</v>
      </c>
      <c r="Q111" t="str">
        <f t="shared" si="11"/>
        <v>film &amp; video</v>
      </c>
      <c r="R111" t="str">
        <f t="shared" si="12"/>
        <v>television</v>
      </c>
      <c r="S111" s="16">
        <f t="shared" si="13"/>
        <v>41651.25</v>
      </c>
      <c r="T111">
        <f t="shared" si="14"/>
        <v>41653.25</v>
      </c>
      <c r="U111" s="15">
        <f t="shared" si="15"/>
        <v>41651.25</v>
      </c>
      <c r="V111" s="15">
        <f t="shared" si="16"/>
        <v>41653.25</v>
      </c>
      <c r="W111" s="20">
        <f t="shared" si="17"/>
        <v>2</v>
      </c>
    </row>
    <row r="112" spans="1:23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10"/>
        <v>15</v>
      </c>
      <c r="G112" t="s">
        <v>14</v>
      </c>
      <c r="H112">
        <v>296</v>
      </c>
      <c r="I112" s="9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s="6" t="s">
        <v>17</v>
      </c>
      <c r="Q112" t="str">
        <f t="shared" si="11"/>
        <v>food</v>
      </c>
      <c r="R112" t="str">
        <f t="shared" si="12"/>
        <v>food trucks</v>
      </c>
      <c r="S112" s="16">
        <f t="shared" si="13"/>
        <v>43354.208333333328</v>
      </c>
      <c r="T112">
        <f t="shared" si="14"/>
        <v>43373.208333333328</v>
      </c>
      <c r="U112" s="15">
        <f t="shared" si="15"/>
        <v>43354.208333333328</v>
      </c>
      <c r="V112" s="15">
        <f t="shared" si="16"/>
        <v>43373.208333333328</v>
      </c>
      <c r="W112" s="20">
        <f t="shared" si="17"/>
        <v>19</v>
      </c>
    </row>
    <row r="113" spans="1:23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10"/>
        <v>120</v>
      </c>
      <c r="G113" t="s">
        <v>20</v>
      </c>
      <c r="H113">
        <v>676</v>
      </c>
      <c r="I113" s="9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s="6" t="s">
        <v>133</v>
      </c>
      <c r="Q113" t="str">
        <f t="shared" si="11"/>
        <v>publishing</v>
      </c>
      <c r="R113" t="str">
        <f t="shared" si="12"/>
        <v>radio &amp; podcasts</v>
      </c>
      <c r="S113" s="16">
        <f t="shared" si="13"/>
        <v>41174.208333333336</v>
      </c>
      <c r="T113">
        <f t="shared" si="14"/>
        <v>41180.208333333336</v>
      </c>
      <c r="U113" s="15">
        <f t="shared" si="15"/>
        <v>41174.208333333336</v>
      </c>
      <c r="V113" s="15">
        <f t="shared" si="16"/>
        <v>41180.208333333336</v>
      </c>
      <c r="W113" s="20">
        <f t="shared" si="17"/>
        <v>6</v>
      </c>
    </row>
    <row r="114" spans="1:23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10"/>
        <v>269</v>
      </c>
      <c r="G114" t="s">
        <v>20</v>
      </c>
      <c r="H114">
        <v>361</v>
      </c>
      <c r="I114" s="9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s="6" t="s">
        <v>28</v>
      </c>
      <c r="Q114" t="str">
        <f t="shared" si="11"/>
        <v>technology</v>
      </c>
      <c r="R114" t="str">
        <f t="shared" si="12"/>
        <v>web</v>
      </c>
      <c r="S114" s="16">
        <f t="shared" si="13"/>
        <v>41875.208333333336</v>
      </c>
      <c r="T114">
        <f t="shared" si="14"/>
        <v>41890.208333333336</v>
      </c>
      <c r="U114" s="15">
        <f t="shared" si="15"/>
        <v>41875.208333333336</v>
      </c>
      <c r="V114" s="15">
        <f t="shared" si="16"/>
        <v>41890.208333333336</v>
      </c>
      <c r="W114" s="20">
        <f t="shared" si="17"/>
        <v>15</v>
      </c>
    </row>
    <row r="115" spans="1:23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10"/>
        <v>377</v>
      </c>
      <c r="G115" t="s">
        <v>20</v>
      </c>
      <c r="H115">
        <v>131</v>
      </c>
      <c r="I115" s="9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s="6" t="s">
        <v>17</v>
      </c>
      <c r="Q115" t="str">
        <f t="shared" si="11"/>
        <v>food</v>
      </c>
      <c r="R115" t="str">
        <f t="shared" si="12"/>
        <v>food trucks</v>
      </c>
      <c r="S115" s="16">
        <f t="shared" si="13"/>
        <v>42990.208333333328</v>
      </c>
      <c r="T115">
        <f t="shared" si="14"/>
        <v>42997.208333333328</v>
      </c>
      <c r="U115" s="15">
        <f t="shared" si="15"/>
        <v>42990.208333333328</v>
      </c>
      <c r="V115" s="15">
        <f t="shared" si="16"/>
        <v>42997.208333333328</v>
      </c>
      <c r="W115" s="20">
        <f t="shared" si="17"/>
        <v>7</v>
      </c>
    </row>
    <row r="116" spans="1:23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10"/>
        <v>727</v>
      </c>
      <c r="G116" t="s">
        <v>20</v>
      </c>
      <c r="H116">
        <v>126</v>
      </c>
      <c r="I116" s="9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s="6" t="s">
        <v>65</v>
      </c>
      <c r="Q116" t="str">
        <f t="shared" si="11"/>
        <v>technology</v>
      </c>
      <c r="R116" t="str">
        <f t="shared" si="12"/>
        <v>wearables</v>
      </c>
      <c r="S116" s="16">
        <f t="shared" si="13"/>
        <v>43564.208333333328</v>
      </c>
      <c r="T116">
        <f t="shared" si="14"/>
        <v>43565.208333333328</v>
      </c>
      <c r="U116" s="15">
        <f t="shared" si="15"/>
        <v>43564.208333333328</v>
      </c>
      <c r="V116" s="15">
        <f t="shared" si="16"/>
        <v>43565.208333333328</v>
      </c>
      <c r="W116" s="20">
        <f t="shared" si="17"/>
        <v>1</v>
      </c>
    </row>
    <row r="117" spans="1:23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10"/>
        <v>87</v>
      </c>
      <c r="G117" t="s">
        <v>14</v>
      </c>
      <c r="H117">
        <v>3304</v>
      </c>
      <c r="I117" s="9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s="6" t="s">
        <v>119</v>
      </c>
      <c r="Q117" t="str">
        <f t="shared" si="11"/>
        <v>publishing</v>
      </c>
      <c r="R117" t="str">
        <f t="shared" si="12"/>
        <v>fiction</v>
      </c>
      <c r="S117" s="16">
        <f t="shared" si="13"/>
        <v>43056.25</v>
      </c>
      <c r="T117">
        <f t="shared" si="14"/>
        <v>43091.25</v>
      </c>
      <c r="U117" s="15">
        <f t="shared" si="15"/>
        <v>43056.25</v>
      </c>
      <c r="V117" s="15">
        <f t="shared" si="16"/>
        <v>43091.25</v>
      </c>
      <c r="W117" s="20">
        <f t="shared" si="17"/>
        <v>35</v>
      </c>
    </row>
    <row r="118" spans="1:23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10"/>
        <v>88</v>
      </c>
      <c r="G118" t="s">
        <v>14</v>
      </c>
      <c r="H118">
        <v>73</v>
      </c>
      <c r="I118" s="9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s="6" t="s">
        <v>33</v>
      </c>
      <c r="Q118" t="str">
        <f t="shared" si="11"/>
        <v>theater</v>
      </c>
      <c r="R118" t="str">
        <f t="shared" si="12"/>
        <v>plays</v>
      </c>
      <c r="S118" s="16">
        <f t="shared" si="13"/>
        <v>42265.208333333328</v>
      </c>
      <c r="T118">
        <f t="shared" si="14"/>
        <v>42266.208333333328</v>
      </c>
      <c r="U118" s="15">
        <f t="shared" si="15"/>
        <v>42265.208333333328</v>
      </c>
      <c r="V118" s="15">
        <f t="shared" si="16"/>
        <v>42266.208333333328</v>
      </c>
      <c r="W118" s="20">
        <f t="shared" si="17"/>
        <v>1</v>
      </c>
    </row>
    <row r="119" spans="1:23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10"/>
        <v>174</v>
      </c>
      <c r="G119" t="s">
        <v>20</v>
      </c>
      <c r="H119">
        <v>275</v>
      </c>
      <c r="I119" s="9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s="6" t="s">
        <v>269</v>
      </c>
      <c r="Q119" t="str">
        <f t="shared" si="11"/>
        <v>film &amp; video</v>
      </c>
      <c r="R119" t="str">
        <f t="shared" si="12"/>
        <v>television</v>
      </c>
      <c r="S119" s="16">
        <f t="shared" si="13"/>
        <v>40808.208333333336</v>
      </c>
      <c r="T119">
        <f t="shared" si="14"/>
        <v>40814.208333333336</v>
      </c>
      <c r="U119" s="15">
        <f t="shared" si="15"/>
        <v>40808.208333333336</v>
      </c>
      <c r="V119" s="15">
        <f t="shared" si="16"/>
        <v>40814.208333333336</v>
      </c>
      <c r="W119" s="20">
        <f t="shared" si="17"/>
        <v>6</v>
      </c>
    </row>
    <row r="120" spans="1:23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10"/>
        <v>118</v>
      </c>
      <c r="G120" t="s">
        <v>20</v>
      </c>
      <c r="H120">
        <v>67</v>
      </c>
      <c r="I120" s="9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s="6" t="s">
        <v>122</v>
      </c>
      <c r="Q120" t="str">
        <f t="shared" si="11"/>
        <v>photography</v>
      </c>
      <c r="R120" t="str">
        <f t="shared" si="12"/>
        <v>photography books</v>
      </c>
      <c r="S120" s="16">
        <f t="shared" si="13"/>
        <v>41665.25</v>
      </c>
      <c r="T120">
        <f t="shared" si="14"/>
        <v>41671.25</v>
      </c>
      <c r="U120" s="15">
        <f t="shared" si="15"/>
        <v>41665.25</v>
      </c>
      <c r="V120" s="15">
        <f t="shared" si="16"/>
        <v>41671.25</v>
      </c>
      <c r="W120" s="20">
        <f t="shared" si="17"/>
        <v>6</v>
      </c>
    </row>
    <row r="121" spans="1:23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10"/>
        <v>215</v>
      </c>
      <c r="G121" t="s">
        <v>20</v>
      </c>
      <c r="H121">
        <v>154</v>
      </c>
      <c r="I121" s="9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s="6" t="s">
        <v>42</v>
      </c>
      <c r="Q121" t="str">
        <f t="shared" si="11"/>
        <v>film &amp; video</v>
      </c>
      <c r="R121" t="str">
        <f t="shared" si="12"/>
        <v>documentary</v>
      </c>
      <c r="S121" s="16">
        <f t="shared" si="13"/>
        <v>41806.208333333336</v>
      </c>
      <c r="T121">
        <f t="shared" si="14"/>
        <v>41823.208333333336</v>
      </c>
      <c r="U121" s="15">
        <f t="shared" si="15"/>
        <v>41806.208333333336</v>
      </c>
      <c r="V121" s="15">
        <f t="shared" si="16"/>
        <v>41823.208333333336</v>
      </c>
      <c r="W121" s="20">
        <f t="shared" si="17"/>
        <v>17</v>
      </c>
    </row>
    <row r="122" spans="1:23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10"/>
        <v>149</v>
      </c>
      <c r="G122" t="s">
        <v>20</v>
      </c>
      <c r="H122">
        <v>1782</v>
      </c>
      <c r="I122" s="9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s="6" t="s">
        <v>292</v>
      </c>
      <c r="Q122" t="str">
        <f t="shared" si="11"/>
        <v>games</v>
      </c>
      <c r="R122" t="str">
        <f t="shared" si="12"/>
        <v>mobile games</v>
      </c>
      <c r="S122" s="16">
        <f t="shared" si="13"/>
        <v>42111.208333333328</v>
      </c>
      <c r="T122">
        <f t="shared" si="14"/>
        <v>42115.208333333328</v>
      </c>
      <c r="U122" s="15">
        <f t="shared" si="15"/>
        <v>42111.208333333328</v>
      </c>
      <c r="V122" s="15">
        <f t="shared" si="16"/>
        <v>42115.208333333328</v>
      </c>
      <c r="W122" s="20">
        <f t="shared" si="17"/>
        <v>4</v>
      </c>
    </row>
    <row r="123" spans="1:23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10"/>
        <v>219</v>
      </c>
      <c r="G123" t="s">
        <v>20</v>
      </c>
      <c r="H123">
        <v>903</v>
      </c>
      <c r="I123" s="9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s="6" t="s">
        <v>89</v>
      </c>
      <c r="Q123" t="str">
        <f t="shared" si="11"/>
        <v>games</v>
      </c>
      <c r="R123" t="str">
        <f t="shared" si="12"/>
        <v>video games</v>
      </c>
      <c r="S123" s="16">
        <f t="shared" si="13"/>
        <v>41917.208333333336</v>
      </c>
      <c r="T123">
        <f t="shared" si="14"/>
        <v>41930.208333333336</v>
      </c>
      <c r="U123" s="15">
        <f t="shared" si="15"/>
        <v>41917.208333333336</v>
      </c>
      <c r="V123" s="15">
        <f t="shared" si="16"/>
        <v>41930.208333333336</v>
      </c>
      <c r="W123" s="20">
        <f t="shared" si="17"/>
        <v>13</v>
      </c>
    </row>
    <row r="124" spans="1:23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10"/>
        <v>64</v>
      </c>
      <c r="G124" t="s">
        <v>14</v>
      </c>
      <c r="H124">
        <v>3387</v>
      </c>
      <c r="I124" s="9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s="6" t="s">
        <v>119</v>
      </c>
      <c r="Q124" t="str">
        <f t="shared" si="11"/>
        <v>publishing</v>
      </c>
      <c r="R124" t="str">
        <f t="shared" si="12"/>
        <v>fiction</v>
      </c>
      <c r="S124" s="16">
        <f t="shared" si="13"/>
        <v>41970.25</v>
      </c>
      <c r="T124">
        <f t="shared" si="14"/>
        <v>41997.25</v>
      </c>
      <c r="U124" s="15">
        <f t="shared" si="15"/>
        <v>41970.25</v>
      </c>
      <c r="V124" s="15">
        <f t="shared" si="16"/>
        <v>41997.25</v>
      </c>
      <c r="W124" s="20">
        <f t="shared" si="17"/>
        <v>27</v>
      </c>
    </row>
    <row r="125" spans="1:23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10"/>
        <v>19</v>
      </c>
      <c r="G125" t="s">
        <v>14</v>
      </c>
      <c r="H125">
        <v>662</v>
      </c>
      <c r="I125" s="9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s="6" t="s">
        <v>33</v>
      </c>
      <c r="Q125" t="str">
        <f t="shared" si="11"/>
        <v>theater</v>
      </c>
      <c r="R125" t="str">
        <f t="shared" si="12"/>
        <v>plays</v>
      </c>
      <c r="S125" s="16">
        <f t="shared" si="13"/>
        <v>42332.25</v>
      </c>
      <c r="T125">
        <f t="shared" si="14"/>
        <v>42335.25</v>
      </c>
      <c r="U125" s="15">
        <f t="shared" si="15"/>
        <v>42332.25</v>
      </c>
      <c r="V125" s="15">
        <f t="shared" si="16"/>
        <v>42335.25</v>
      </c>
      <c r="W125" s="20">
        <f t="shared" si="17"/>
        <v>3</v>
      </c>
    </row>
    <row r="126" spans="1:23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10"/>
        <v>368</v>
      </c>
      <c r="G126" t="s">
        <v>20</v>
      </c>
      <c r="H126">
        <v>94</v>
      </c>
      <c r="I126" s="9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s="6" t="s">
        <v>122</v>
      </c>
      <c r="Q126" t="str">
        <f t="shared" si="11"/>
        <v>photography</v>
      </c>
      <c r="R126" t="str">
        <f t="shared" si="12"/>
        <v>photography books</v>
      </c>
      <c r="S126" s="16">
        <f t="shared" si="13"/>
        <v>43598.208333333328</v>
      </c>
      <c r="T126">
        <f t="shared" si="14"/>
        <v>43651.208333333328</v>
      </c>
      <c r="U126" s="15">
        <f t="shared" si="15"/>
        <v>43598.208333333328</v>
      </c>
      <c r="V126" s="15">
        <f t="shared" si="16"/>
        <v>43651.208333333328</v>
      </c>
      <c r="W126" s="20">
        <f t="shared" si="17"/>
        <v>53</v>
      </c>
    </row>
    <row r="127" spans="1:23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10"/>
        <v>160</v>
      </c>
      <c r="G127" t="s">
        <v>20</v>
      </c>
      <c r="H127">
        <v>180</v>
      </c>
      <c r="I127" s="9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s="6" t="s">
        <v>33</v>
      </c>
      <c r="Q127" t="str">
        <f t="shared" si="11"/>
        <v>theater</v>
      </c>
      <c r="R127" t="str">
        <f t="shared" si="12"/>
        <v>plays</v>
      </c>
      <c r="S127" s="16">
        <f t="shared" si="13"/>
        <v>43362.208333333328</v>
      </c>
      <c r="T127">
        <f t="shared" si="14"/>
        <v>43366.208333333328</v>
      </c>
      <c r="U127" s="15">
        <f t="shared" si="15"/>
        <v>43362.208333333328</v>
      </c>
      <c r="V127" s="15">
        <f t="shared" si="16"/>
        <v>43366.208333333328</v>
      </c>
      <c r="W127" s="20">
        <f t="shared" si="17"/>
        <v>4</v>
      </c>
    </row>
    <row r="128" spans="1:23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10"/>
        <v>39</v>
      </c>
      <c r="G128" t="s">
        <v>14</v>
      </c>
      <c r="H128">
        <v>774</v>
      </c>
      <c r="I128" s="9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s="6" t="s">
        <v>33</v>
      </c>
      <c r="Q128" t="str">
        <f t="shared" si="11"/>
        <v>theater</v>
      </c>
      <c r="R128" t="str">
        <f t="shared" si="12"/>
        <v>plays</v>
      </c>
      <c r="S128" s="16">
        <f t="shared" si="13"/>
        <v>42596.208333333328</v>
      </c>
      <c r="T128">
        <f t="shared" si="14"/>
        <v>42624.208333333328</v>
      </c>
      <c r="U128" s="15">
        <f t="shared" si="15"/>
        <v>42596.208333333328</v>
      </c>
      <c r="V128" s="15">
        <f t="shared" si="16"/>
        <v>42624.208333333328</v>
      </c>
      <c r="W128" s="20">
        <f t="shared" si="17"/>
        <v>28</v>
      </c>
    </row>
    <row r="129" spans="1:23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10"/>
        <v>51</v>
      </c>
      <c r="G129" t="s">
        <v>14</v>
      </c>
      <c r="H129">
        <v>672</v>
      </c>
      <c r="I129" s="9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s="6" t="s">
        <v>33</v>
      </c>
      <c r="Q129" t="str">
        <f t="shared" si="11"/>
        <v>theater</v>
      </c>
      <c r="R129" t="str">
        <f t="shared" si="12"/>
        <v>plays</v>
      </c>
      <c r="S129" s="16">
        <f t="shared" si="13"/>
        <v>40310.208333333336</v>
      </c>
      <c r="T129">
        <f t="shared" si="14"/>
        <v>40313.208333333336</v>
      </c>
      <c r="U129" s="15">
        <f t="shared" si="15"/>
        <v>40310.208333333336</v>
      </c>
      <c r="V129" s="15">
        <f t="shared" si="16"/>
        <v>40313.208333333336</v>
      </c>
      <c r="W129" s="20">
        <f t="shared" si="17"/>
        <v>3</v>
      </c>
    </row>
    <row r="130" spans="1:23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10"/>
        <v>60</v>
      </c>
      <c r="G130" t="s">
        <v>74</v>
      </c>
      <c r="H130">
        <v>532</v>
      </c>
      <c r="I130" s="9">
        <f t="shared" ref="I130:I193" si="18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s="6" t="s">
        <v>23</v>
      </c>
      <c r="Q130" t="str">
        <f t="shared" si="11"/>
        <v>music</v>
      </c>
      <c r="R130" t="str">
        <f t="shared" si="12"/>
        <v>rock</v>
      </c>
      <c r="S130" s="16">
        <f t="shared" si="13"/>
        <v>40417.208333333336</v>
      </c>
      <c r="T130">
        <f t="shared" si="14"/>
        <v>40430.208333333336</v>
      </c>
      <c r="U130" s="15">
        <f t="shared" si="15"/>
        <v>40417.208333333336</v>
      </c>
      <c r="V130" s="15">
        <f t="shared" si="16"/>
        <v>40430.208333333336</v>
      </c>
      <c r="W130" s="20">
        <f t="shared" si="17"/>
        <v>13</v>
      </c>
    </row>
    <row r="131" spans="1:23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19">ROUND((E131/D131)*100,0)</f>
        <v>3</v>
      </c>
      <c r="G131" t="s">
        <v>74</v>
      </c>
      <c r="H131">
        <v>55</v>
      </c>
      <c r="I131" s="9">
        <f t="shared" si="1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s="6" t="s">
        <v>17</v>
      </c>
      <c r="Q131" t="str">
        <f t="shared" ref="Q131:Q194" si="20">LEFT(P131,SEARCH("/",P131)-1)</f>
        <v>food</v>
      </c>
      <c r="R131" t="str">
        <f t="shared" ref="R131:R194" si="21">RIGHT(P131,LEN(P131)-SEARCH("/",P131))</f>
        <v>food trucks</v>
      </c>
      <c r="S131" s="16">
        <f t="shared" ref="S131:S194" si="22">(((L131/60/60)/24)+DATE(1970,1,1))</f>
        <v>42038.25</v>
      </c>
      <c r="T131">
        <f t="shared" ref="T131:T194" si="23">M131/86400+DATE(1970,1,1)</f>
        <v>42063.25</v>
      </c>
      <c r="U131" s="15">
        <f t="shared" ref="U131:U194" si="24">L131/86400+DATE(1970,1,1)</f>
        <v>42038.25</v>
      </c>
      <c r="V131" s="15">
        <f t="shared" ref="V131:V194" si="25">M131/86400+DATE(1970,1,1)</f>
        <v>42063.25</v>
      </c>
      <c r="W131" s="20">
        <f t="shared" ref="W131:W194" si="26">V131-U131</f>
        <v>25</v>
      </c>
    </row>
    <row r="132" spans="1:23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19"/>
        <v>155</v>
      </c>
      <c r="G132" t="s">
        <v>20</v>
      </c>
      <c r="H132">
        <v>533</v>
      </c>
      <c r="I132" s="9">
        <f t="shared" si="1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s="6" t="s">
        <v>53</v>
      </c>
      <c r="Q132" t="str">
        <f t="shared" si="20"/>
        <v>film &amp; video</v>
      </c>
      <c r="R132" t="str">
        <f t="shared" si="21"/>
        <v>drama</v>
      </c>
      <c r="S132" s="16">
        <f t="shared" si="22"/>
        <v>40842.208333333336</v>
      </c>
      <c r="T132">
        <f t="shared" si="23"/>
        <v>40858.25</v>
      </c>
      <c r="U132" s="15">
        <f t="shared" si="24"/>
        <v>40842.208333333336</v>
      </c>
      <c r="V132" s="15">
        <f t="shared" si="25"/>
        <v>40858.25</v>
      </c>
      <c r="W132" s="20">
        <f t="shared" si="26"/>
        <v>16.041666666664241</v>
      </c>
    </row>
    <row r="133" spans="1:23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19"/>
        <v>101</v>
      </c>
      <c r="G133" t="s">
        <v>20</v>
      </c>
      <c r="H133">
        <v>2443</v>
      </c>
      <c r="I133" s="9">
        <f t="shared" si="1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s="6" t="s">
        <v>28</v>
      </c>
      <c r="Q133" t="str">
        <f t="shared" si="20"/>
        <v>technology</v>
      </c>
      <c r="R133" t="str">
        <f t="shared" si="21"/>
        <v>web</v>
      </c>
      <c r="S133" s="16">
        <f t="shared" si="22"/>
        <v>41607.25</v>
      </c>
      <c r="T133">
        <f t="shared" si="23"/>
        <v>41620.25</v>
      </c>
      <c r="U133" s="15">
        <f t="shared" si="24"/>
        <v>41607.25</v>
      </c>
      <c r="V133" s="15">
        <f t="shared" si="25"/>
        <v>41620.25</v>
      </c>
      <c r="W133" s="20">
        <f t="shared" si="26"/>
        <v>13</v>
      </c>
    </row>
    <row r="134" spans="1:23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19"/>
        <v>116</v>
      </c>
      <c r="G134" t="s">
        <v>20</v>
      </c>
      <c r="H134">
        <v>89</v>
      </c>
      <c r="I134" s="9">
        <f t="shared" si="1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s="6" t="s">
        <v>33</v>
      </c>
      <c r="Q134" t="str">
        <f t="shared" si="20"/>
        <v>theater</v>
      </c>
      <c r="R134" t="str">
        <f t="shared" si="21"/>
        <v>plays</v>
      </c>
      <c r="S134" s="16">
        <f t="shared" si="22"/>
        <v>43112.25</v>
      </c>
      <c r="T134">
        <f t="shared" si="23"/>
        <v>43128.25</v>
      </c>
      <c r="U134" s="15">
        <f t="shared" si="24"/>
        <v>43112.25</v>
      </c>
      <c r="V134" s="15">
        <f t="shared" si="25"/>
        <v>43128.25</v>
      </c>
      <c r="W134" s="20">
        <f t="shared" si="26"/>
        <v>16</v>
      </c>
    </row>
    <row r="135" spans="1:23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19"/>
        <v>311</v>
      </c>
      <c r="G135" t="s">
        <v>20</v>
      </c>
      <c r="H135">
        <v>159</v>
      </c>
      <c r="I135" s="9">
        <f t="shared" si="1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s="6" t="s">
        <v>319</v>
      </c>
      <c r="Q135" t="str">
        <f t="shared" si="20"/>
        <v>music</v>
      </c>
      <c r="R135" t="str">
        <f t="shared" si="21"/>
        <v>world music</v>
      </c>
      <c r="S135" s="16">
        <f t="shared" si="22"/>
        <v>40767.208333333336</v>
      </c>
      <c r="T135">
        <f t="shared" si="23"/>
        <v>40789.208333333336</v>
      </c>
      <c r="U135" s="15">
        <f t="shared" si="24"/>
        <v>40767.208333333336</v>
      </c>
      <c r="V135" s="15">
        <f t="shared" si="25"/>
        <v>40789.208333333336</v>
      </c>
      <c r="W135" s="20">
        <f t="shared" si="26"/>
        <v>22</v>
      </c>
    </row>
    <row r="136" spans="1:23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19"/>
        <v>90</v>
      </c>
      <c r="G136" t="s">
        <v>14</v>
      </c>
      <c r="H136">
        <v>940</v>
      </c>
      <c r="I136" s="9">
        <f t="shared" si="1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s="6" t="s">
        <v>42</v>
      </c>
      <c r="Q136" t="str">
        <f t="shared" si="20"/>
        <v>film &amp; video</v>
      </c>
      <c r="R136" t="str">
        <f t="shared" si="21"/>
        <v>documentary</v>
      </c>
      <c r="S136" s="16">
        <f t="shared" si="22"/>
        <v>40713.208333333336</v>
      </c>
      <c r="T136">
        <f t="shared" si="23"/>
        <v>40762.208333333336</v>
      </c>
      <c r="U136" s="15">
        <f t="shared" si="24"/>
        <v>40713.208333333336</v>
      </c>
      <c r="V136" s="15">
        <f t="shared" si="25"/>
        <v>40762.208333333336</v>
      </c>
      <c r="W136" s="20">
        <f t="shared" si="26"/>
        <v>49</v>
      </c>
    </row>
    <row r="137" spans="1:23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19"/>
        <v>71</v>
      </c>
      <c r="G137" t="s">
        <v>14</v>
      </c>
      <c r="H137">
        <v>117</v>
      </c>
      <c r="I137" s="9">
        <f t="shared" si="1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s="6" t="s">
        <v>33</v>
      </c>
      <c r="Q137" t="str">
        <f t="shared" si="20"/>
        <v>theater</v>
      </c>
      <c r="R137" t="str">
        <f t="shared" si="21"/>
        <v>plays</v>
      </c>
      <c r="S137" s="16">
        <f t="shared" si="22"/>
        <v>41340.25</v>
      </c>
      <c r="T137">
        <f t="shared" si="23"/>
        <v>41345.208333333336</v>
      </c>
      <c r="U137" s="15">
        <f t="shared" si="24"/>
        <v>41340.25</v>
      </c>
      <c r="V137" s="15">
        <f t="shared" si="25"/>
        <v>41345.208333333336</v>
      </c>
      <c r="W137" s="20">
        <f t="shared" si="26"/>
        <v>4.9583333333357587</v>
      </c>
    </row>
    <row r="138" spans="1:23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19"/>
        <v>3</v>
      </c>
      <c r="G138" t="s">
        <v>74</v>
      </c>
      <c r="H138">
        <v>58</v>
      </c>
      <c r="I138" s="9">
        <f t="shared" si="1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s="6" t="s">
        <v>53</v>
      </c>
      <c r="Q138" t="str">
        <f t="shared" si="20"/>
        <v>film &amp; video</v>
      </c>
      <c r="R138" t="str">
        <f t="shared" si="21"/>
        <v>drama</v>
      </c>
      <c r="S138" s="16">
        <f t="shared" si="22"/>
        <v>41797.208333333336</v>
      </c>
      <c r="T138">
        <f t="shared" si="23"/>
        <v>41809.208333333336</v>
      </c>
      <c r="U138" s="15">
        <f t="shared" si="24"/>
        <v>41797.208333333336</v>
      </c>
      <c r="V138" s="15">
        <f t="shared" si="25"/>
        <v>41809.208333333336</v>
      </c>
      <c r="W138" s="20">
        <f t="shared" si="26"/>
        <v>12</v>
      </c>
    </row>
    <row r="139" spans="1:23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19"/>
        <v>262</v>
      </c>
      <c r="G139" t="s">
        <v>20</v>
      </c>
      <c r="H139">
        <v>50</v>
      </c>
      <c r="I139" s="9">
        <f t="shared" si="18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s="6" t="s">
        <v>68</v>
      </c>
      <c r="Q139" t="str">
        <f t="shared" si="20"/>
        <v>publishing</v>
      </c>
      <c r="R139" t="str">
        <f t="shared" si="21"/>
        <v>nonfiction</v>
      </c>
      <c r="S139" s="16">
        <f t="shared" si="22"/>
        <v>40457.208333333336</v>
      </c>
      <c r="T139">
        <f t="shared" si="23"/>
        <v>40463.208333333336</v>
      </c>
      <c r="U139" s="15">
        <f t="shared" si="24"/>
        <v>40457.208333333336</v>
      </c>
      <c r="V139" s="15">
        <f t="shared" si="25"/>
        <v>40463.208333333336</v>
      </c>
      <c r="W139" s="20">
        <f t="shared" si="26"/>
        <v>6</v>
      </c>
    </row>
    <row r="140" spans="1:23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19"/>
        <v>96</v>
      </c>
      <c r="G140" t="s">
        <v>14</v>
      </c>
      <c r="H140">
        <v>115</v>
      </c>
      <c r="I140" s="9">
        <f t="shared" si="1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s="6" t="s">
        <v>292</v>
      </c>
      <c r="Q140" t="str">
        <f t="shared" si="20"/>
        <v>games</v>
      </c>
      <c r="R140" t="str">
        <f t="shared" si="21"/>
        <v>mobile games</v>
      </c>
      <c r="S140" s="16">
        <f t="shared" si="22"/>
        <v>41180.208333333336</v>
      </c>
      <c r="T140">
        <f t="shared" si="23"/>
        <v>41186.208333333336</v>
      </c>
      <c r="U140" s="15">
        <f t="shared" si="24"/>
        <v>41180.208333333336</v>
      </c>
      <c r="V140" s="15">
        <f t="shared" si="25"/>
        <v>41186.208333333336</v>
      </c>
      <c r="W140" s="20">
        <f t="shared" si="26"/>
        <v>6</v>
      </c>
    </row>
    <row r="141" spans="1:23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19"/>
        <v>21</v>
      </c>
      <c r="G141" t="s">
        <v>14</v>
      </c>
      <c r="H141">
        <v>326</v>
      </c>
      <c r="I141" s="9">
        <f t="shared" si="1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s="6" t="s">
        <v>65</v>
      </c>
      <c r="Q141" t="str">
        <f t="shared" si="20"/>
        <v>technology</v>
      </c>
      <c r="R141" t="str">
        <f t="shared" si="21"/>
        <v>wearables</v>
      </c>
      <c r="S141" s="16">
        <f t="shared" si="22"/>
        <v>42115.208333333328</v>
      </c>
      <c r="T141">
        <f t="shared" si="23"/>
        <v>42131.208333333328</v>
      </c>
      <c r="U141" s="15">
        <f t="shared" si="24"/>
        <v>42115.208333333328</v>
      </c>
      <c r="V141" s="15">
        <f t="shared" si="25"/>
        <v>42131.208333333328</v>
      </c>
      <c r="W141" s="20">
        <f t="shared" si="26"/>
        <v>16</v>
      </c>
    </row>
    <row r="142" spans="1:23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19"/>
        <v>223</v>
      </c>
      <c r="G142" t="s">
        <v>20</v>
      </c>
      <c r="H142">
        <v>186</v>
      </c>
      <c r="I142" s="9">
        <f t="shared" si="1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s="6" t="s">
        <v>42</v>
      </c>
      <c r="Q142" t="str">
        <f t="shared" si="20"/>
        <v>film &amp; video</v>
      </c>
      <c r="R142" t="str">
        <f t="shared" si="21"/>
        <v>documentary</v>
      </c>
      <c r="S142" s="16">
        <f t="shared" si="22"/>
        <v>43156.25</v>
      </c>
      <c r="T142">
        <f t="shared" si="23"/>
        <v>43161.25</v>
      </c>
      <c r="U142" s="15">
        <f t="shared" si="24"/>
        <v>43156.25</v>
      </c>
      <c r="V142" s="15">
        <f t="shared" si="25"/>
        <v>43161.25</v>
      </c>
      <c r="W142" s="20">
        <f t="shared" si="26"/>
        <v>5</v>
      </c>
    </row>
    <row r="143" spans="1:23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19"/>
        <v>102</v>
      </c>
      <c r="G143" t="s">
        <v>20</v>
      </c>
      <c r="H143">
        <v>1071</v>
      </c>
      <c r="I143" s="9">
        <f t="shared" si="1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s="6" t="s">
        <v>28</v>
      </c>
      <c r="Q143" t="str">
        <f t="shared" si="20"/>
        <v>technology</v>
      </c>
      <c r="R143" t="str">
        <f t="shared" si="21"/>
        <v>web</v>
      </c>
      <c r="S143" s="16">
        <f t="shared" si="22"/>
        <v>42167.208333333328</v>
      </c>
      <c r="T143">
        <f t="shared" si="23"/>
        <v>42173.208333333328</v>
      </c>
      <c r="U143" s="15">
        <f t="shared" si="24"/>
        <v>42167.208333333328</v>
      </c>
      <c r="V143" s="15">
        <f t="shared" si="25"/>
        <v>42173.208333333328</v>
      </c>
      <c r="W143" s="20">
        <f t="shared" si="26"/>
        <v>6</v>
      </c>
    </row>
    <row r="144" spans="1:23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19"/>
        <v>230</v>
      </c>
      <c r="G144" t="s">
        <v>20</v>
      </c>
      <c r="H144">
        <v>117</v>
      </c>
      <c r="I144" s="9">
        <f t="shared" si="1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s="6" t="s">
        <v>28</v>
      </c>
      <c r="Q144" t="str">
        <f t="shared" si="20"/>
        <v>technology</v>
      </c>
      <c r="R144" t="str">
        <f t="shared" si="21"/>
        <v>web</v>
      </c>
      <c r="S144" s="16">
        <f t="shared" si="22"/>
        <v>41005.208333333336</v>
      </c>
      <c r="T144">
        <f t="shared" si="23"/>
        <v>41046.208333333336</v>
      </c>
      <c r="U144" s="15">
        <f t="shared" si="24"/>
        <v>41005.208333333336</v>
      </c>
      <c r="V144" s="15">
        <f t="shared" si="25"/>
        <v>41046.208333333336</v>
      </c>
      <c r="W144" s="20">
        <f t="shared" si="26"/>
        <v>41</v>
      </c>
    </row>
    <row r="145" spans="1:23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19"/>
        <v>136</v>
      </c>
      <c r="G145" t="s">
        <v>20</v>
      </c>
      <c r="H145">
        <v>70</v>
      </c>
      <c r="I145" s="9">
        <f t="shared" si="1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s="6" t="s">
        <v>60</v>
      </c>
      <c r="Q145" t="str">
        <f t="shared" si="20"/>
        <v>music</v>
      </c>
      <c r="R145" t="str">
        <f t="shared" si="21"/>
        <v>indie rock</v>
      </c>
      <c r="S145" s="16">
        <f t="shared" si="22"/>
        <v>40357.208333333336</v>
      </c>
      <c r="T145">
        <f t="shared" si="23"/>
        <v>40377.208333333336</v>
      </c>
      <c r="U145" s="15">
        <f t="shared" si="24"/>
        <v>40357.208333333336</v>
      </c>
      <c r="V145" s="15">
        <f t="shared" si="25"/>
        <v>40377.208333333336</v>
      </c>
      <c r="W145" s="20">
        <f t="shared" si="26"/>
        <v>20</v>
      </c>
    </row>
    <row r="146" spans="1:23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19"/>
        <v>129</v>
      </c>
      <c r="G146" t="s">
        <v>20</v>
      </c>
      <c r="H146">
        <v>135</v>
      </c>
      <c r="I146" s="9">
        <f t="shared" si="1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s="6" t="s">
        <v>33</v>
      </c>
      <c r="Q146" t="str">
        <f t="shared" si="20"/>
        <v>theater</v>
      </c>
      <c r="R146" t="str">
        <f t="shared" si="21"/>
        <v>plays</v>
      </c>
      <c r="S146" s="16">
        <f t="shared" si="22"/>
        <v>43633.208333333328</v>
      </c>
      <c r="T146">
        <f t="shared" si="23"/>
        <v>43641.208333333328</v>
      </c>
      <c r="U146" s="15">
        <f t="shared" si="24"/>
        <v>43633.208333333328</v>
      </c>
      <c r="V146" s="15">
        <f t="shared" si="25"/>
        <v>43641.208333333328</v>
      </c>
      <c r="W146" s="20">
        <f t="shared" si="26"/>
        <v>8</v>
      </c>
    </row>
    <row r="147" spans="1:23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19"/>
        <v>237</v>
      </c>
      <c r="G147" t="s">
        <v>20</v>
      </c>
      <c r="H147">
        <v>768</v>
      </c>
      <c r="I147" s="9">
        <f t="shared" si="1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s="6" t="s">
        <v>65</v>
      </c>
      <c r="Q147" t="str">
        <f t="shared" si="20"/>
        <v>technology</v>
      </c>
      <c r="R147" t="str">
        <f t="shared" si="21"/>
        <v>wearables</v>
      </c>
      <c r="S147" s="16">
        <f t="shared" si="22"/>
        <v>41889.208333333336</v>
      </c>
      <c r="T147">
        <f t="shared" si="23"/>
        <v>41894.208333333336</v>
      </c>
      <c r="U147" s="15">
        <f t="shared" si="24"/>
        <v>41889.208333333336</v>
      </c>
      <c r="V147" s="15">
        <f t="shared" si="25"/>
        <v>41894.208333333336</v>
      </c>
      <c r="W147" s="20">
        <f t="shared" si="26"/>
        <v>5</v>
      </c>
    </row>
    <row r="148" spans="1:23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19"/>
        <v>17</v>
      </c>
      <c r="G148" t="s">
        <v>74</v>
      </c>
      <c r="H148">
        <v>51</v>
      </c>
      <c r="I148" s="9">
        <f t="shared" si="1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s="6" t="s">
        <v>33</v>
      </c>
      <c r="Q148" t="str">
        <f t="shared" si="20"/>
        <v>theater</v>
      </c>
      <c r="R148" t="str">
        <f t="shared" si="21"/>
        <v>plays</v>
      </c>
      <c r="S148" s="16">
        <f t="shared" si="22"/>
        <v>40855.25</v>
      </c>
      <c r="T148">
        <f t="shared" si="23"/>
        <v>40875.25</v>
      </c>
      <c r="U148" s="15">
        <f t="shared" si="24"/>
        <v>40855.25</v>
      </c>
      <c r="V148" s="15">
        <f t="shared" si="25"/>
        <v>40875.25</v>
      </c>
      <c r="W148" s="20">
        <f t="shared" si="26"/>
        <v>20</v>
      </c>
    </row>
    <row r="149" spans="1:23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19"/>
        <v>112</v>
      </c>
      <c r="G149" t="s">
        <v>20</v>
      </c>
      <c r="H149">
        <v>199</v>
      </c>
      <c r="I149" s="9">
        <f t="shared" si="1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s="6" t="s">
        <v>33</v>
      </c>
      <c r="Q149" t="str">
        <f t="shared" si="20"/>
        <v>theater</v>
      </c>
      <c r="R149" t="str">
        <f t="shared" si="21"/>
        <v>plays</v>
      </c>
      <c r="S149" s="16">
        <f t="shared" si="22"/>
        <v>42534.208333333328</v>
      </c>
      <c r="T149">
        <f t="shared" si="23"/>
        <v>42540.208333333328</v>
      </c>
      <c r="U149" s="15">
        <f t="shared" si="24"/>
        <v>42534.208333333328</v>
      </c>
      <c r="V149" s="15">
        <f t="shared" si="25"/>
        <v>42540.208333333328</v>
      </c>
      <c r="W149" s="20">
        <f t="shared" si="26"/>
        <v>6</v>
      </c>
    </row>
    <row r="150" spans="1:23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19"/>
        <v>121</v>
      </c>
      <c r="G150" t="s">
        <v>20</v>
      </c>
      <c r="H150">
        <v>107</v>
      </c>
      <c r="I150" s="9">
        <f t="shared" si="1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s="6" t="s">
        <v>65</v>
      </c>
      <c r="Q150" t="str">
        <f t="shared" si="20"/>
        <v>technology</v>
      </c>
      <c r="R150" t="str">
        <f t="shared" si="21"/>
        <v>wearables</v>
      </c>
      <c r="S150" s="16">
        <f t="shared" si="22"/>
        <v>42941.208333333328</v>
      </c>
      <c r="T150">
        <f t="shared" si="23"/>
        <v>42950.208333333328</v>
      </c>
      <c r="U150" s="15">
        <f t="shared" si="24"/>
        <v>42941.208333333328</v>
      </c>
      <c r="V150" s="15">
        <f t="shared" si="25"/>
        <v>42950.208333333328</v>
      </c>
      <c r="W150" s="20">
        <f t="shared" si="26"/>
        <v>9</v>
      </c>
    </row>
    <row r="151" spans="1:23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19"/>
        <v>220</v>
      </c>
      <c r="G151" t="s">
        <v>20</v>
      </c>
      <c r="H151">
        <v>195</v>
      </c>
      <c r="I151" s="9">
        <f t="shared" si="1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s="6" t="s">
        <v>60</v>
      </c>
      <c r="Q151" t="str">
        <f t="shared" si="20"/>
        <v>music</v>
      </c>
      <c r="R151" t="str">
        <f t="shared" si="21"/>
        <v>indie rock</v>
      </c>
      <c r="S151" s="16">
        <f t="shared" si="22"/>
        <v>41275.25</v>
      </c>
      <c r="T151">
        <f t="shared" si="23"/>
        <v>41327.25</v>
      </c>
      <c r="U151" s="15">
        <f t="shared" si="24"/>
        <v>41275.25</v>
      </c>
      <c r="V151" s="15">
        <f t="shared" si="25"/>
        <v>41327.25</v>
      </c>
      <c r="W151" s="20">
        <f t="shared" si="26"/>
        <v>52</v>
      </c>
    </row>
    <row r="152" spans="1:23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19"/>
        <v>1</v>
      </c>
      <c r="G152" t="s">
        <v>14</v>
      </c>
      <c r="H152">
        <v>1</v>
      </c>
      <c r="I152" s="9">
        <f t="shared" si="1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s="6" t="s">
        <v>23</v>
      </c>
      <c r="Q152" t="str">
        <f t="shared" si="20"/>
        <v>music</v>
      </c>
      <c r="R152" t="str">
        <f t="shared" si="21"/>
        <v>rock</v>
      </c>
      <c r="S152" s="16">
        <f t="shared" si="22"/>
        <v>43450.25</v>
      </c>
      <c r="T152">
        <f t="shared" si="23"/>
        <v>43451.25</v>
      </c>
      <c r="U152" s="15">
        <f t="shared" si="24"/>
        <v>43450.25</v>
      </c>
      <c r="V152" s="15">
        <f t="shared" si="25"/>
        <v>43451.25</v>
      </c>
      <c r="W152" s="20">
        <f t="shared" si="26"/>
        <v>1</v>
      </c>
    </row>
    <row r="153" spans="1:23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19"/>
        <v>64</v>
      </c>
      <c r="G153" t="s">
        <v>14</v>
      </c>
      <c r="H153">
        <v>1467</v>
      </c>
      <c r="I153" s="9">
        <f t="shared" si="1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s="6" t="s">
        <v>50</v>
      </c>
      <c r="Q153" t="str">
        <f t="shared" si="20"/>
        <v>music</v>
      </c>
      <c r="R153" t="str">
        <f t="shared" si="21"/>
        <v>electric music</v>
      </c>
      <c r="S153" s="16">
        <f t="shared" si="22"/>
        <v>41799.208333333336</v>
      </c>
      <c r="T153">
        <f t="shared" si="23"/>
        <v>41850.208333333336</v>
      </c>
      <c r="U153" s="15">
        <f t="shared" si="24"/>
        <v>41799.208333333336</v>
      </c>
      <c r="V153" s="15">
        <f t="shared" si="25"/>
        <v>41850.208333333336</v>
      </c>
      <c r="W153" s="20">
        <f t="shared" si="26"/>
        <v>51</v>
      </c>
    </row>
    <row r="154" spans="1:23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19"/>
        <v>423</v>
      </c>
      <c r="G154" t="s">
        <v>20</v>
      </c>
      <c r="H154">
        <v>3376</v>
      </c>
      <c r="I154" s="9">
        <f t="shared" si="1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s="6" t="s">
        <v>60</v>
      </c>
      <c r="Q154" t="str">
        <f t="shared" si="20"/>
        <v>music</v>
      </c>
      <c r="R154" t="str">
        <f t="shared" si="21"/>
        <v>indie rock</v>
      </c>
      <c r="S154" s="16">
        <f t="shared" si="22"/>
        <v>42783.25</v>
      </c>
      <c r="T154">
        <f t="shared" si="23"/>
        <v>42790.25</v>
      </c>
      <c r="U154" s="15">
        <f t="shared" si="24"/>
        <v>42783.25</v>
      </c>
      <c r="V154" s="15">
        <f t="shared" si="25"/>
        <v>42790.25</v>
      </c>
      <c r="W154" s="20">
        <f t="shared" si="26"/>
        <v>7</v>
      </c>
    </row>
    <row r="155" spans="1:23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19"/>
        <v>93</v>
      </c>
      <c r="G155" t="s">
        <v>14</v>
      </c>
      <c r="H155">
        <v>5681</v>
      </c>
      <c r="I155" s="9">
        <f t="shared" si="1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s="6" t="s">
        <v>33</v>
      </c>
      <c r="Q155" t="str">
        <f t="shared" si="20"/>
        <v>theater</v>
      </c>
      <c r="R155" t="str">
        <f t="shared" si="21"/>
        <v>plays</v>
      </c>
      <c r="S155" s="16">
        <f t="shared" si="22"/>
        <v>41201.208333333336</v>
      </c>
      <c r="T155">
        <f t="shared" si="23"/>
        <v>41207.208333333336</v>
      </c>
      <c r="U155" s="15">
        <f t="shared" si="24"/>
        <v>41201.208333333336</v>
      </c>
      <c r="V155" s="15">
        <f t="shared" si="25"/>
        <v>41207.208333333336</v>
      </c>
      <c r="W155" s="20">
        <f t="shared" si="26"/>
        <v>6</v>
      </c>
    </row>
    <row r="156" spans="1:23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19"/>
        <v>59</v>
      </c>
      <c r="G156" t="s">
        <v>14</v>
      </c>
      <c r="H156">
        <v>1059</v>
      </c>
      <c r="I156" s="9">
        <f t="shared" si="1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s="6" t="s">
        <v>60</v>
      </c>
      <c r="Q156" t="str">
        <f t="shared" si="20"/>
        <v>music</v>
      </c>
      <c r="R156" t="str">
        <f t="shared" si="21"/>
        <v>indie rock</v>
      </c>
      <c r="S156" s="16">
        <f t="shared" si="22"/>
        <v>42502.208333333328</v>
      </c>
      <c r="T156">
        <f t="shared" si="23"/>
        <v>42525.208333333328</v>
      </c>
      <c r="U156" s="15">
        <f t="shared" si="24"/>
        <v>42502.208333333328</v>
      </c>
      <c r="V156" s="15">
        <f t="shared" si="25"/>
        <v>42525.208333333328</v>
      </c>
      <c r="W156" s="20">
        <f t="shared" si="26"/>
        <v>23</v>
      </c>
    </row>
    <row r="157" spans="1:23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19"/>
        <v>65</v>
      </c>
      <c r="G157" t="s">
        <v>14</v>
      </c>
      <c r="H157">
        <v>1194</v>
      </c>
      <c r="I157" s="9">
        <f t="shared" si="1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s="6" t="s">
        <v>33</v>
      </c>
      <c r="Q157" t="str">
        <f t="shared" si="20"/>
        <v>theater</v>
      </c>
      <c r="R157" t="str">
        <f t="shared" si="21"/>
        <v>plays</v>
      </c>
      <c r="S157" s="16">
        <f t="shared" si="22"/>
        <v>40262.208333333336</v>
      </c>
      <c r="T157">
        <f t="shared" si="23"/>
        <v>40277.208333333336</v>
      </c>
      <c r="U157" s="15">
        <f t="shared" si="24"/>
        <v>40262.208333333336</v>
      </c>
      <c r="V157" s="15">
        <f t="shared" si="25"/>
        <v>40277.208333333336</v>
      </c>
      <c r="W157" s="20">
        <f t="shared" si="26"/>
        <v>15</v>
      </c>
    </row>
    <row r="158" spans="1:23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19"/>
        <v>74</v>
      </c>
      <c r="G158" t="s">
        <v>74</v>
      </c>
      <c r="H158">
        <v>379</v>
      </c>
      <c r="I158" s="9">
        <f t="shared" si="1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s="6" t="s">
        <v>23</v>
      </c>
      <c r="Q158" t="str">
        <f t="shared" si="20"/>
        <v>music</v>
      </c>
      <c r="R158" t="str">
        <f t="shared" si="21"/>
        <v>rock</v>
      </c>
      <c r="S158" s="16">
        <f t="shared" si="22"/>
        <v>43743.208333333328</v>
      </c>
      <c r="T158">
        <f t="shared" si="23"/>
        <v>43767.208333333328</v>
      </c>
      <c r="U158" s="15">
        <f t="shared" si="24"/>
        <v>43743.208333333328</v>
      </c>
      <c r="V158" s="15">
        <f t="shared" si="25"/>
        <v>43767.208333333328</v>
      </c>
      <c r="W158" s="20">
        <f t="shared" si="26"/>
        <v>24</v>
      </c>
    </row>
    <row r="159" spans="1:23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19"/>
        <v>53</v>
      </c>
      <c r="G159" t="s">
        <v>14</v>
      </c>
      <c r="H159">
        <v>30</v>
      </c>
      <c r="I159" s="9">
        <f t="shared" si="1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s="6" t="s">
        <v>122</v>
      </c>
      <c r="Q159" t="str">
        <f t="shared" si="20"/>
        <v>photography</v>
      </c>
      <c r="R159" t="str">
        <f t="shared" si="21"/>
        <v>photography books</v>
      </c>
      <c r="S159" s="16">
        <f t="shared" si="22"/>
        <v>41638.25</v>
      </c>
      <c r="T159">
        <f t="shared" si="23"/>
        <v>41650.25</v>
      </c>
      <c r="U159" s="15">
        <f t="shared" si="24"/>
        <v>41638.25</v>
      </c>
      <c r="V159" s="15">
        <f t="shared" si="25"/>
        <v>41650.25</v>
      </c>
      <c r="W159" s="20">
        <f t="shared" si="26"/>
        <v>12</v>
      </c>
    </row>
    <row r="160" spans="1:23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19"/>
        <v>221</v>
      </c>
      <c r="G160" t="s">
        <v>20</v>
      </c>
      <c r="H160">
        <v>41</v>
      </c>
      <c r="I160" s="9">
        <f t="shared" si="1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s="6" t="s">
        <v>23</v>
      </c>
      <c r="Q160" t="str">
        <f t="shared" si="20"/>
        <v>music</v>
      </c>
      <c r="R160" t="str">
        <f t="shared" si="21"/>
        <v>rock</v>
      </c>
      <c r="S160" s="16">
        <f t="shared" si="22"/>
        <v>42346.25</v>
      </c>
      <c r="T160">
        <f t="shared" si="23"/>
        <v>42347.25</v>
      </c>
      <c r="U160" s="15">
        <f t="shared" si="24"/>
        <v>42346.25</v>
      </c>
      <c r="V160" s="15">
        <f t="shared" si="25"/>
        <v>42347.25</v>
      </c>
      <c r="W160" s="20">
        <f t="shared" si="26"/>
        <v>1</v>
      </c>
    </row>
    <row r="161" spans="1:23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19"/>
        <v>100</v>
      </c>
      <c r="G161" t="s">
        <v>20</v>
      </c>
      <c r="H161">
        <v>1821</v>
      </c>
      <c r="I161" s="9">
        <f t="shared" si="1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s="6" t="s">
        <v>33</v>
      </c>
      <c r="Q161" t="str">
        <f t="shared" si="20"/>
        <v>theater</v>
      </c>
      <c r="R161" t="str">
        <f t="shared" si="21"/>
        <v>plays</v>
      </c>
      <c r="S161" s="16">
        <f t="shared" si="22"/>
        <v>43551.208333333328</v>
      </c>
      <c r="T161">
        <f t="shared" si="23"/>
        <v>43569.208333333328</v>
      </c>
      <c r="U161" s="15">
        <f t="shared" si="24"/>
        <v>43551.208333333328</v>
      </c>
      <c r="V161" s="15">
        <f t="shared" si="25"/>
        <v>43569.208333333328</v>
      </c>
      <c r="W161" s="20">
        <f t="shared" si="26"/>
        <v>18</v>
      </c>
    </row>
    <row r="162" spans="1:23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19"/>
        <v>162</v>
      </c>
      <c r="G162" t="s">
        <v>20</v>
      </c>
      <c r="H162">
        <v>164</v>
      </c>
      <c r="I162" s="9">
        <f t="shared" si="1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s="6" t="s">
        <v>65</v>
      </c>
      <c r="Q162" t="str">
        <f t="shared" si="20"/>
        <v>technology</v>
      </c>
      <c r="R162" t="str">
        <f t="shared" si="21"/>
        <v>wearables</v>
      </c>
      <c r="S162" s="16">
        <f t="shared" si="22"/>
        <v>43582.208333333328</v>
      </c>
      <c r="T162">
        <f t="shared" si="23"/>
        <v>43598.208333333328</v>
      </c>
      <c r="U162" s="15">
        <f t="shared" si="24"/>
        <v>43582.208333333328</v>
      </c>
      <c r="V162" s="15">
        <f t="shared" si="25"/>
        <v>43598.208333333328</v>
      </c>
      <c r="W162" s="20">
        <f t="shared" si="26"/>
        <v>16</v>
      </c>
    </row>
    <row r="163" spans="1:23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19"/>
        <v>78</v>
      </c>
      <c r="G163" t="s">
        <v>14</v>
      </c>
      <c r="H163">
        <v>75</v>
      </c>
      <c r="I163" s="9">
        <f t="shared" si="1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s="6" t="s">
        <v>28</v>
      </c>
      <c r="Q163" t="str">
        <f t="shared" si="20"/>
        <v>technology</v>
      </c>
      <c r="R163" t="str">
        <f t="shared" si="21"/>
        <v>web</v>
      </c>
      <c r="S163" s="16">
        <f t="shared" si="22"/>
        <v>42270.208333333328</v>
      </c>
      <c r="T163">
        <f t="shared" si="23"/>
        <v>42276.208333333328</v>
      </c>
      <c r="U163" s="15">
        <f t="shared" si="24"/>
        <v>42270.208333333328</v>
      </c>
      <c r="V163" s="15">
        <f t="shared" si="25"/>
        <v>42276.208333333328</v>
      </c>
      <c r="W163" s="20">
        <f t="shared" si="26"/>
        <v>6</v>
      </c>
    </row>
    <row r="164" spans="1:23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19"/>
        <v>150</v>
      </c>
      <c r="G164" t="s">
        <v>20</v>
      </c>
      <c r="H164">
        <v>157</v>
      </c>
      <c r="I164" s="9">
        <f t="shared" si="1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s="6" t="s">
        <v>23</v>
      </c>
      <c r="Q164" t="str">
        <f t="shared" si="20"/>
        <v>music</v>
      </c>
      <c r="R164" t="str">
        <f t="shared" si="21"/>
        <v>rock</v>
      </c>
      <c r="S164" s="16">
        <f t="shared" si="22"/>
        <v>43442.25</v>
      </c>
      <c r="T164">
        <f t="shared" si="23"/>
        <v>43472.25</v>
      </c>
      <c r="U164" s="15">
        <f t="shared" si="24"/>
        <v>43442.25</v>
      </c>
      <c r="V164" s="15">
        <f t="shared" si="25"/>
        <v>43472.25</v>
      </c>
      <c r="W164" s="20">
        <f t="shared" si="26"/>
        <v>30</v>
      </c>
    </row>
    <row r="165" spans="1:23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19"/>
        <v>253</v>
      </c>
      <c r="G165" t="s">
        <v>20</v>
      </c>
      <c r="H165">
        <v>246</v>
      </c>
      <c r="I165" s="9">
        <f t="shared" si="1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s="6" t="s">
        <v>122</v>
      </c>
      <c r="Q165" t="str">
        <f t="shared" si="20"/>
        <v>photography</v>
      </c>
      <c r="R165" t="str">
        <f t="shared" si="21"/>
        <v>photography books</v>
      </c>
      <c r="S165" s="16">
        <f t="shared" si="22"/>
        <v>43028.208333333328</v>
      </c>
      <c r="T165">
        <f t="shared" si="23"/>
        <v>43077.25</v>
      </c>
      <c r="U165" s="15">
        <f t="shared" si="24"/>
        <v>43028.208333333328</v>
      </c>
      <c r="V165" s="15">
        <f t="shared" si="25"/>
        <v>43077.25</v>
      </c>
      <c r="W165" s="20">
        <f t="shared" si="26"/>
        <v>49.041666666671517</v>
      </c>
    </row>
    <row r="166" spans="1:23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19"/>
        <v>100</v>
      </c>
      <c r="G166" t="s">
        <v>20</v>
      </c>
      <c r="H166">
        <v>1396</v>
      </c>
      <c r="I166" s="9">
        <f t="shared" si="1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s="6" t="s">
        <v>33</v>
      </c>
      <c r="Q166" t="str">
        <f t="shared" si="20"/>
        <v>theater</v>
      </c>
      <c r="R166" t="str">
        <f t="shared" si="21"/>
        <v>plays</v>
      </c>
      <c r="S166" s="16">
        <f t="shared" si="22"/>
        <v>43016.208333333328</v>
      </c>
      <c r="T166">
        <f t="shared" si="23"/>
        <v>43017.208333333328</v>
      </c>
      <c r="U166" s="15">
        <f t="shared" si="24"/>
        <v>43016.208333333328</v>
      </c>
      <c r="V166" s="15">
        <f t="shared" si="25"/>
        <v>43017.208333333328</v>
      </c>
      <c r="W166" s="20">
        <f t="shared" si="26"/>
        <v>1</v>
      </c>
    </row>
    <row r="167" spans="1:23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19"/>
        <v>122</v>
      </c>
      <c r="G167" t="s">
        <v>20</v>
      </c>
      <c r="H167">
        <v>2506</v>
      </c>
      <c r="I167" s="9">
        <f t="shared" si="1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s="6" t="s">
        <v>28</v>
      </c>
      <c r="Q167" t="str">
        <f t="shared" si="20"/>
        <v>technology</v>
      </c>
      <c r="R167" t="str">
        <f t="shared" si="21"/>
        <v>web</v>
      </c>
      <c r="S167" s="16">
        <f t="shared" si="22"/>
        <v>42948.208333333328</v>
      </c>
      <c r="T167">
        <f t="shared" si="23"/>
        <v>42980.208333333328</v>
      </c>
      <c r="U167" s="15">
        <f t="shared" si="24"/>
        <v>42948.208333333328</v>
      </c>
      <c r="V167" s="15">
        <f t="shared" si="25"/>
        <v>42980.208333333328</v>
      </c>
      <c r="W167" s="20">
        <f t="shared" si="26"/>
        <v>32</v>
      </c>
    </row>
    <row r="168" spans="1:23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19"/>
        <v>137</v>
      </c>
      <c r="G168" t="s">
        <v>20</v>
      </c>
      <c r="H168">
        <v>244</v>
      </c>
      <c r="I168" s="9">
        <f t="shared" si="1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s="6" t="s">
        <v>122</v>
      </c>
      <c r="Q168" t="str">
        <f t="shared" si="20"/>
        <v>photography</v>
      </c>
      <c r="R168" t="str">
        <f t="shared" si="21"/>
        <v>photography books</v>
      </c>
      <c r="S168" s="16">
        <f t="shared" si="22"/>
        <v>40534.25</v>
      </c>
      <c r="T168">
        <f t="shared" si="23"/>
        <v>40538.25</v>
      </c>
      <c r="U168" s="15">
        <f t="shared" si="24"/>
        <v>40534.25</v>
      </c>
      <c r="V168" s="15">
        <f t="shared" si="25"/>
        <v>40538.25</v>
      </c>
      <c r="W168" s="20">
        <f t="shared" si="26"/>
        <v>4</v>
      </c>
    </row>
    <row r="169" spans="1:23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19"/>
        <v>416</v>
      </c>
      <c r="G169" t="s">
        <v>20</v>
      </c>
      <c r="H169">
        <v>146</v>
      </c>
      <c r="I169" s="9">
        <f t="shared" si="1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s="6" t="s">
        <v>33</v>
      </c>
      <c r="Q169" t="str">
        <f t="shared" si="20"/>
        <v>theater</v>
      </c>
      <c r="R169" t="str">
        <f t="shared" si="21"/>
        <v>plays</v>
      </c>
      <c r="S169" s="16">
        <f t="shared" si="22"/>
        <v>41435.208333333336</v>
      </c>
      <c r="T169">
        <f t="shared" si="23"/>
        <v>41445.208333333336</v>
      </c>
      <c r="U169" s="15">
        <f t="shared" si="24"/>
        <v>41435.208333333336</v>
      </c>
      <c r="V169" s="15">
        <f t="shared" si="25"/>
        <v>41445.208333333336</v>
      </c>
      <c r="W169" s="20">
        <f t="shared" si="26"/>
        <v>10</v>
      </c>
    </row>
    <row r="170" spans="1:23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19"/>
        <v>31</v>
      </c>
      <c r="G170" t="s">
        <v>14</v>
      </c>
      <c r="H170">
        <v>955</v>
      </c>
      <c r="I170" s="9">
        <f t="shared" si="1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s="6" t="s">
        <v>60</v>
      </c>
      <c r="Q170" t="str">
        <f t="shared" si="20"/>
        <v>music</v>
      </c>
      <c r="R170" t="str">
        <f t="shared" si="21"/>
        <v>indie rock</v>
      </c>
      <c r="S170" s="16">
        <f t="shared" si="22"/>
        <v>43518.25</v>
      </c>
      <c r="T170">
        <f t="shared" si="23"/>
        <v>43541.208333333328</v>
      </c>
      <c r="U170" s="15">
        <f t="shared" si="24"/>
        <v>43518.25</v>
      </c>
      <c r="V170" s="15">
        <f t="shared" si="25"/>
        <v>43541.208333333328</v>
      </c>
      <c r="W170" s="20">
        <f t="shared" si="26"/>
        <v>22.958333333328483</v>
      </c>
    </row>
    <row r="171" spans="1:23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19"/>
        <v>424</v>
      </c>
      <c r="G171" t="s">
        <v>20</v>
      </c>
      <c r="H171">
        <v>1267</v>
      </c>
      <c r="I171" s="9">
        <f t="shared" si="1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s="6" t="s">
        <v>100</v>
      </c>
      <c r="Q171" t="str">
        <f t="shared" si="20"/>
        <v>film &amp; video</v>
      </c>
      <c r="R171" t="str">
        <f t="shared" si="21"/>
        <v>shorts</v>
      </c>
      <c r="S171" s="16">
        <f t="shared" si="22"/>
        <v>41077.208333333336</v>
      </c>
      <c r="T171">
        <f t="shared" si="23"/>
        <v>41105.208333333336</v>
      </c>
      <c r="U171" s="15">
        <f t="shared" si="24"/>
        <v>41077.208333333336</v>
      </c>
      <c r="V171" s="15">
        <f t="shared" si="25"/>
        <v>41105.208333333336</v>
      </c>
      <c r="W171" s="20">
        <f t="shared" si="26"/>
        <v>28</v>
      </c>
    </row>
    <row r="172" spans="1:23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19"/>
        <v>3</v>
      </c>
      <c r="G172" t="s">
        <v>14</v>
      </c>
      <c r="H172">
        <v>67</v>
      </c>
      <c r="I172" s="9">
        <f t="shared" si="1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s="6" t="s">
        <v>60</v>
      </c>
      <c r="Q172" t="str">
        <f t="shared" si="20"/>
        <v>music</v>
      </c>
      <c r="R172" t="str">
        <f t="shared" si="21"/>
        <v>indie rock</v>
      </c>
      <c r="S172" s="16">
        <f t="shared" si="22"/>
        <v>42950.208333333328</v>
      </c>
      <c r="T172">
        <f t="shared" si="23"/>
        <v>42957.208333333328</v>
      </c>
      <c r="U172" s="15">
        <f t="shared" si="24"/>
        <v>42950.208333333328</v>
      </c>
      <c r="V172" s="15">
        <f t="shared" si="25"/>
        <v>42957.208333333328</v>
      </c>
      <c r="W172" s="20">
        <f t="shared" si="26"/>
        <v>7</v>
      </c>
    </row>
    <row r="173" spans="1:23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19"/>
        <v>11</v>
      </c>
      <c r="G173" t="s">
        <v>14</v>
      </c>
      <c r="H173">
        <v>5</v>
      </c>
      <c r="I173" s="9">
        <f t="shared" si="1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s="6" t="s">
        <v>206</v>
      </c>
      <c r="Q173" t="str">
        <f t="shared" si="20"/>
        <v>publishing</v>
      </c>
      <c r="R173" t="str">
        <f t="shared" si="21"/>
        <v>translations</v>
      </c>
      <c r="S173" s="16">
        <f t="shared" si="22"/>
        <v>41718.208333333336</v>
      </c>
      <c r="T173">
        <f t="shared" si="23"/>
        <v>41740.208333333336</v>
      </c>
      <c r="U173" s="15">
        <f t="shared" si="24"/>
        <v>41718.208333333336</v>
      </c>
      <c r="V173" s="15">
        <f t="shared" si="25"/>
        <v>41740.208333333336</v>
      </c>
      <c r="W173" s="20">
        <f t="shared" si="26"/>
        <v>22</v>
      </c>
    </row>
    <row r="174" spans="1:23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19"/>
        <v>83</v>
      </c>
      <c r="G174" t="s">
        <v>14</v>
      </c>
      <c r="H174">
        <v>26</v>
      </c>
      <c r="I174" s="9">
        <f t="shared" si="1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s="6" t="s">
        <v>42</v>
      </c>
      <c r="Q174" t="str">
        <f t="shared" si="20"/>
        <v>film &amp; video</v>
      </c>
      <c r="R174" t="str">
        <f t="shared" si="21"/>
        <v>documentary</v>
      </c>
      <c r="S174" s="16">
        <f t="shared" si="22"/>
        <v>41839.208333333336</v>
      </c>
      <c r="T174">
        <f t="shared" si="23"/>
        <v>41854.208333333336</v>
      </c>
      <c r="U174" s="15">
        <f t="shared" si="24"/>
        <v>41839.208333333336</v>
      </c>
      <c r="V174" s="15">
        <f t="shared" si="25"/>
        <v>41854.208333333336</v>
      </c>
      <c r="W174" s="20">
        <f t="shared" si="26"/>
        <v>15</v>
      </c>
    </row>
    <row r="175" spans="1:23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19"/>
        <v>163</v>
      </c>
      <c r="G175" t="s">
        <v>20</v>
      </c>
      <c r="H175">
        <v>1561</v>
      </c>
      <c r="I175" s="9">
        <f t="shared" si="1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s="6" t="s">
        <v>33</v>
      </c>
      <c r="Q175" t="str">
        <f t="shared" si="20"/>
        <v>theater</v>
      </c>
      <c r="R175" t="str">
        <f t="shared" si="21"/>
        <v>plays</v>
      </c>
      <c r="S175" s="16">
        <f t="shared" si="22"/>
        <v>41412.208333333336</v>
      </c>
      <c r="T175">
        <f t="shared" si="23"/>
        <v>41418.208333333336</v>
      </c>
      <c r="U175" s="15">
        <f t="shared" si="24"/>
        <v>41412.208333333336</v>
      </c>
      <c r="V175" s="15">
        <f t="shared" si="25"/>
        <v>41418.208333333336</v>
      </c>
      <c r="W175" s="20">
        <f t="shared" si="26"/>
        <v>6</v>
      </c>
    </row>
    <row r="176" spans="1:23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19"/>
        <v>895</v>
      </c>
      <c r="G176" t="s">
        <v>20</v>
      </c>
      <c r="H176">
        <v>48</v>
      </c>
      <c r="I176" s="9">
        <f t="shared" si="1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s="6" t="s">
        <v>65</v>
      </c>
      <c r="Q176" t="str">
        <f t="shared" si="20"/>
        <v>technology</v>
      </c>
      <c r="R176" t="str">
        <f t="shared" si="21"/>
        <v>wearables</v>
      </c>
      <c r="S176" s="16">
        <f t="shared" si="22"/>
        <v>42282.208333333328</v>
      </c>
      <c r="T176">
        <f t="shared" si="23"/>
        <v>42283.208333333328</v>
      </c>
      <c r="U176" s="15">
        <f t="shared" si="24"/>
        <v>42282.208333333328</v>
      </c>
      <c r="V176" s="15">
        <f t="shared" si="25"/>
        <v>42283.208333333328</v>
      </c>
      <c r="W176" s="20">
        <f t="shared" si="26"/>
        <v>1</v>
      </c>
    </row>
    <row r="177" spans="1:23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19"/>
        <v>26</v>
      </c>
      <c r="G177" t="s">
        <v>14</v>
      </c>
      <c r="H177">
        <v>1130</v>
      </c>
      <c r="I177" s="9">
        <f t="shared" si="1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s="6" t="s">
        <v>33</v>
      </c>
      <c r="Q177" t="str">
        <f t="shared" si="20"/>
        <v>theater</v>
      </c>
      <c r="R177" t="str">
        <f t="shared" si="21"/>
        <v>plays</v>
      </c>
      <c r="S177" s="16">
        <f t="shared" si="22"/>
        <v>42613.208333333328</v>
      </c>
      <c r="T177">
        <f t="shared" si="23"/>
        <v>42632.208333333328</v>
      </c>
      <c r="U177" s="15">
        <f t="shared" si="24"/>
        <v>42613.208333333328</v>
      </c>
      <c r="V177" s="15">
        <f t="shared" si="25"/>
        <v>42632.208333333328</v>
      </c>
      <c r="W177" s="20">
        <f t="shared" si="26"/>
        <v>19</v>
      </c>
    </row>
    <row r="178" spans="1:23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19"/>
        <v>75</v>
      </c>
      <c r="G178" t="s">
        <v>14</v>
      </c>
      <c r="H178">
        <v>782</v>
      </c>
      <c r="I178" s="9">
        <f t="shared" si="1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s="6" t="s">
        <v>33</v>
      </c>
      <c r="Q178" t="str">
        <f t="shared" si="20"/>
        <v>theater</v>
      </c>
      <c r="R178" t="str">
        <f t="shared" si="21"/>
        <v>plays</v>
      </c>
      <c r="S178" s="16">
        <f t="shared" si="22"/>
        <v>42616.208333333328</v>
      </c>
      <c r="T178">
        <f t="shared" si="23"/>
        <v>42625.208333333328</v>
      </c>
      <c r="U178" s="15">
        <f t="shared" si="24"/>
        <v>42616.208333333328</v>
      </c>
      <c r="V178" s="15">
        <f t="shared" si="25"/>
        <v>42625.208333333328</v>
      </c>
      <c r="W178" s="20">
        <f t="shared" si="26"/>
        <v>9</v>
      </c>
    </row>
    <row r="179" spans="1:23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19"/>
        <v>416</v>
      </c>
      <c r="G179" t="s">
        <v>20</v>
      </c>
      <c r="H179">
        <v>2739</v>
      </c>
      <c r="I179" s="9">
        <f t="shared" si="1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s="6" t="s">
        <v>33</v>
      </c>
      <c r="Q179" t="str">
        <f t="shared" si="20"/>
        <v>theater</v>
      </c>
      <c r="R179" t="str">
        <f t="shared" si="21"/>
        <v>plays</v>
      </c>
      <c r="S179" s="16">
        <f t="shared" si="22"/>
        <v>40497.25</v>
      </c>
      <c r="T179">
        <f t="shared" si="23"/>
        <v>40522.25</v>
      </c>
      <c r="U179" s="15">
        <f t="shared" si="24"/>
        <v>40497.25</v>
      </c>
      <c r="V179" s="15">
        <f t="shared" si="25"/>
        <v>40522.25</v>
      </c>
      <c r="W179" s="20">
        <f t="shared" si="26"/>
        <v>25</v>
      </c>
    </row>
    <row r="180" spans="1:23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19"/>
        <v>96</v>
      </c>
      <c r="G180" t="s">
        <v>14</v>
      </c>
      <c r="H180">
        <v>210</v>
      </c>
      <c r="I180" s="9">
        <f t="shared" si="1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s="6" t="s">
        <v>17</v>
      </c>
      <c r="Q180" t="str">
        <f t="shared" si="20"/>
        <v>food</v>
      </c>
      <c r="R180" t="str">
        <f t="shared" si="21"/>
        <v>food trucks</v>
      </c>
      <c r="S180" s="16">
        <f t="shared" si="22"/>
        <v>42999.208333333328</v>
      </c>
      <c r="T180">
        <f t="shared" si="23"/>
        <v>43008.208333333328</v>
      </c>
      <c r="U180" s="15">
        <f t="shared" si="24"/>
        <v>42999.208333333328</v>
      </c>
      <c r="V180" s="15">
        <f t="shared" si="25"/>
        <v>43008.208333333328</v>
      </c>
      <c r="W180" s="20">
        <f t="shared" si="26"/>
        <v>9</v>
      </c>
    </row>
    <row r="181" spans="1:23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19"/>
        <v>358</v>
      </c>
      <c r="G181" t="s">
        <v>20</v>
      </c>
      <c r="H181">
        <v>3537</v>
      </c>
      <c r="I181" s="9">
        <f t="shared" si="1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s="6" t="s">
        <v>33</v>
      </c>
      <c r="Q181" t="str">
        <f t="shared" si="20"/>
        <v>theater</v>
      </c>
      <c r="R181" t="str">
        <f t="shared" si="21"/>
        <v>plays</v>
      </c>
      <c r="S181" s="16">
        <f t="shared" si="22"/>
        <v>41350.208333333336</v>
      </c>
      <c r="T181">
        <f t="shared" si="23"/>
        <v>41351.208333333336</v>
      </c>
      <c r="U181" s="15">
        <f t="shared" si="24"/>
        <v>41350.208333333336</v>
      </c>
      <c r="V181" s="15">
        <f t="shared" si="25"/>
        <v>41351.208333333336</v>
      </c>
      <c r="W181" s="20">
        <f t="shared" si="26"/>
        <v>1</v>
      </c>
    </row>
    <row r="182" spans="1:23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19"/>
        <v>308</v>
      </c>
      <c r="G182" t="s">
        <v>20</v>
      </c>
      <c r="H182">
        <v>2107</v>
      </c>
      <c r="I182" s="9">
        <f t="shared" si="1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s="6" t="s">
        <v>65</v>
      </c>
      <c r="Q182" t="str">
        <f t="shared" si="20"/>
        <v>technology</v>
      </c>
      <c r="R182" t="str">
        <f t="shared" si="21"/>
        <v>wearables</v>
      </c>
      <c r="S182" s="16">
        <f t="shared" si="22"/>
        <v>40259.208333333336</v>
      </c>
      <c r="T182">
        <f t="shared" si="23"/>
        <v>40264.208333333336</v>
      </c>
      <c r="U182" s="15">
        <f t="shared" si="24"/>
        <v>40259.208333333336</v>
      </c>
      <c r="V182" s="15">
        <f t="shared" si="25"/>
        <v>40264.208333333336</v>
      </c>
      <c r="W182" s="20">
        <f t="shared" si="26"/>
        <v>5</v>
      </c>
    </row>
    <row r="183" spans="1:23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19"/>
        <v>62</v>
      </c>
      <c r="G183" t="s">
        <v>14</v>
      </c>
      <c r="H183">
        <v>136</v>
      </c>
      <c r="I183" s="9">
        <f t="shared" si="1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s="6" t="s">
        <v>28</v>
      </c>
      <c r="Q183" t="str">
        <f t="shared" si="20"/>
        <v>technology</v>
      </c>
      <c r="R183" t="str">
        <f t="shared" si="21"/>
        <v>web</v>
      </c>
      <c r="S183" s="16">
        <f t="shared" si="22"/>
        <v>43012.208333333328</v>
      </c>
      <c r="T183">
        <f t="shared" si="23"/>
        <v>43030.208333333328</v>
      </c>
      <c r="U183" s="15">
        <f t="shared" si="24"/>
        <v>43012.208333333328</v>
      </c>
      <c r="V183" s="15">
        <f t="shared" si="25"/>
        <v>43030.208333333328</v>
      </c>
      <c r="W183" s="20">
        <f t="shared" si="26"/>
        <v>18</v>
      </c>
    </row>
    <row r="184" spans="1:23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19"/>
        <v>722</v>
      </c>
      <c r="G184" t="s">
        <v>20</v>
      </c>
      <c r="H184">
        <v>3318</v>
      </c>
      <c r="I184" s="9">
        <f t="shared" si="1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s="6" t="s">
        <v>33</v>
      </c>
      <c r="Q184" t="str">
        <f t="shared" si="20"/>
        <v>theater</v>
      </c>
      <c r="R184" t="str">
        <f t="shared" si="21"/>
        <v>plays</v>
      </c>
      <c r="S184" s="16">
        <f t="shared" si="22"/>
        <v>43631.208333333328</v>
      </c>
      <c r="T184">
        <f t="shared" si="23"/>
        <v>43647.208333333328</v>
      </c>
      <c r="U184" s="15">
        <f t="shared" si="24"/>
        <v>43631.208333333328</v>
      </c>
      <c r="V184" s="15">
        <f t="shared" si="25"/>
        <v>43647.208333333328</v>
      </c>
      <c r="W184" s="20">
        <f t="shared" si="26"/>
        <v>16</v>
      </c>
    </row>
    <row r="185" spans="1:23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19"/>
        <v>69</v>
      </c>
      <c r="G185" t="s">
        <v>14</v>
      </c>
      <c r="H185">
        <v>86</v>
      </c>
      <c r="I185" s="9">
        <f t="shared" si="1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s="6" t="s">
        <v>23</v>
      </c>
      <c r="Q185" t="str">
        <f t="shared" si="20"/>
        <v>music</v>
      </c>
      <c r="R185" t="str">
        <f t="shared" si="21"/>
        <v>rock</v>
      </c>
      <c r="S185" s="16">
        <f t="shared" si="22"/>
        <v>40430.208333333336</v>
      </c>
      <c r="T185">
        <f t="shared" si="23"/>
        <v>40443.208333333336</v>
      </c>
      <c r="U185" s="15">
        <f t="shared" si="24"/>
        <v>40430.208333333336</v>
      </c>
      <c r="V185" s="15">
        <f t="shared" si="25"/>
        <v>40443.208333333336</v>
      </c>
      <c r="W185" s="20">
        <f t="shared" si="26"/>
        <v>13</v>
      </c>
    </row>
    <row r="186" spans="1:23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19"/>
        <v>293</v>
      </c>
      <c r="G186" t="s">
        <v>20</v>
      </c>
      <c r="H186">
        <v>340</v>
      </c>
      <c r="I186" s="9">
        <f t="shared" si="1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s="6" t="s">
        <v>33</v>
      </c>
      <c r="Q186" t="str">
        <f t="shared" si="20"/>
        <v>theater</v>
      </c>
      <c r="R186" t="str">
        <f t="shared" si="21"/>
        <v>plays</v>
      </c>
      <c r="S186" s="16">
        <f t="shared" si="22"/>
        <v>43588.208333333328</v>
      </c>
      <c r="T186">
        <f t="shared" si="23"/>
        <v>43589.208333333328</v>
      </c>
      <c r="U186" s="15">
        <f t="shared" si="24"/>
        <v>43588.208333333328</v>
      </c>
      <c r="V186" s="15">
        <f t="shared" si="25"/>
        <v>43589.208333333328</v>
      </c>
      <c r="W186" s="20">
        <f t="shared" si="26"/>
        <v>1</v>
      </c>
    </row>
    <row r="187" spans="1:23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19"/>
        <v>72</v>
      </c>
      <c r="G187" t="s">
        <v>14</v>
      </c>
      <c r="H187">
        <v>19</v>
      </c>
      <c r="I187" s="9">
        <f t="shared" si="1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s="6" t="s">
        <v>269</v>
      </c>
      <c r="Q187" t="str">
        <f t="shared" si="20"/>
        <v>film &amp; video</v>
      </c>
      <c r="R187" t="str">
        <f t="shared" si="21"/>
        <v>television</v>
      </c>
      <c r="S187" s="16">
        <f t="shared" si="22"/>
        <v>43233.208333333328</v>
      </c>
      <c r="T187">
        <f t="shared" si="23"/>
        <v>43244.208333333328</v>
      </c>
      <c r="U187" s="15">
        <f t="shared" si="24"/>
        <v>43233.208333333328</v>
      </c>
      <c r="V187" s="15">
        <f t="shared" si="25"/>
        <v>43244.208333333328</v>
      </c>
      <c r="W187" s="20">
        <f t="shared" si="26"/>
        <v>11</v>
      </c>
    </row>
    <row r="188" spans="1:23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19"/>
        <v>32</v>
      </c>
      <c r="G188" t="s">
        <v>14</v>
      </c>
      <c r="H188">
        <v>886</v>
      </c>
      <c r="I188" s="9">
        <f t="shared" si="1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s="6" t="s">
        <v>33</v>
      </c>
      <c r="Q188" t="str">
        <f t="shared" si="20"/>
        <v>theater</v>
      </c>
      <c r="R188" t="str">
        <f t="shared" si="21"/>
        <v>plays</v>
      </c>
      <c r="S188" s="16">
        <f t="shared" si="22"/>
        <v>41782.208333333336</v>
      </c>
      <c r="T188">
        <f t="shared" si="23"/>
        <v>41797.208333333336</v>
      </c>
      <c r="U188" s="15">
        <f t="shared" si="24"/>
        <v>41782.208333333336</v>
      </c>
      <c r="V188" s="15">
        <f t="shared" si="25"/>
        <v>41797.208333333336</v>
      </c>
      <c r="W188" s="20">
        <f t="shared" si="26"/>
        <v>15</v>
      </c>
    </row>
    <row r="189" spans="1:23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19"/>
        <v>230</v>
      </c>
      <c r="G189" t="s">
        <v>20</v>
      </c>
      <c r="H189">
        <v>1442</v>
      </c>
      <c r="I189" s="9">
        <f t="shared" si="1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s="6" t="s">
        <v>100</v>
      </c>
      <c r="Q189" t="str">
        <f t="shared" si="20"/>
        <v>film &amp; video</v>
      </c>
      <c r="R189" t="str">
        <f t="shared" si="21"/>
        <v>shorts</v>
      </c>
      <c r="S189" s="16">
        <f t="shared" si="22"/>
        <v>41328.25</v>
      </c>
      <c r="T189">
        <f t="shared" si="23"/>
        <v>41356.208333333336</v>
      </c>
      <c r="U189" s="15">
        <f t="shared" si="24"/>
        <v>41328.25</v>
      </c>
      <c r="V189" s="15">
        <f t="shared" si="25"/>
        <v>41356.208333333336</v>
      </c>
      <c r="W189" s="20">
        <f t="shared" si="26"/>
        <v>27.958333333335759</v>
      </c>
    </row>
    <row r="190" spans="1:23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19"/>
        <v>32</v>
      </c>
      <c r="G190" t="s">
        <v>14</v>
      </c>
      <c r="H190">
        <v>35</v>
      </c>
      <c r="I190" s="9">
        <f t="shared" si="1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s="6" t="s">
        <v>33</v>
      </c>
      <c r="Q190" t="str">
        <f t="shared" si="20"/>
        <v>theater</v>
      </c>
      <c r="R190" t="str">
        <f t="shared" si="21"/>
        <v>plays</v>
      </c>
      <c r="S190" s="16">
        <f t="shared" si="22"/>
        <v>41975.25</v>
      </c>
      <c r="T190">
        <f t="shared" si="23"/>
        <v>41976.25</v>
      </c>
      <c r="U190" s="15">
        <f t="shared" si="24"/>
        <v>41975.25</v>
      </c>
      <c r="V190" s="15">
        <f t="shared" si="25"/>
        <v>41976.25</v>
      </c>
      <c r="W190" s="20">
        <f t="shared" si="26"/>
        <v>1</v>
      </c>
    </row>
    <row r="191" spans="1:23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19"/>
        <v>24</v>
      </c>
      <c r="G191" t="s">
        <v>74</v>
      </c>
      <c r="H191">
        <v>441</v>
      </c>
      <c r="I191" s="9">
        <f t="shared" si="1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s="6" t="s">
        <v>33</v>
      </c>
      <c r="Q191" t="str">
        <f t="shared" si="20"/>
        <v>theater</v>
      </c>
      <c r="R191" t="str">
        <f t="shared" si="21"/>
        <v>plays</v>
      </c>
      <c r="S191" s="16">
        <f t="shared" si="22"/>
        <v>42433.25</v>
      </c>
      <c r="T191">
        <f t="shared" si="23"/>
        <v>42433.25</v>
      </c>
      <c r="U191" s="15">
        <f t="shared" si="24"/>
        <v>42433.25</v>
      </c>
      <c r="V191" s="15">
        <f t="shared" si="25"/>
        <v>42433.25</v>
      </c>
      <c r="W191" s="20">
        <f t="shared" si="26"/>
        <v>0</v>
      </c>
    </row>
    <row r="192" spans="1:23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19"/>
        <v>69</v>
      </c>
      <c r="G192" t="s">
        <v>14</v>
      </c>
      <c r="H192">
        <v>24</v>
      </c>
      <c r="I192" s="9">
        <f t="shared" si="1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s="6" t="s">
        <v>33</v>
      </c>
      <c r="Q192" t="str">
        <f t="shared" si="20"/>
        <v>theater</v>
      </c>
      <c r="R192" t="str">
        <f t="shared" si="21"/>
        <v>plays</v>
      </c>
      <c r="S192" s="16">
        <f t="shared" si="22"/>
        <v>41429.208333333336</v>
      </c>
      <c r="T192">
        <f t="shared" si="23"/>
        <v>41430.208333333336</v>
      </c>
      <c r="U192" s="15">
        <f t="shared" si="24"/>
        <v>41429.208333333336</v>
      </c>
      <c r="V192" s="15">
        <f t="shared" si="25"/>
        <v>41430.208333333336</v>
      </c>
      <c r="W192" s="20">
        <f t="shared" si="26"/>
        <v>1</v>
      </c>
    </row>
    <row r="193" spans="1:23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19"/>
        <v>38</v>
      </c>
      <c r="G193" t="s">
        <v>14</v>
      </c>
      <c r="H193">
        <v>86</v>
      </c>
      <c r="I193" s="9">
        <f t="shared" si="1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s="6" t="s">
        <v>33</v>
      </c>
      <c r="Q193" t="str">
        <f t="shared" si="20"/>
        <v>theater</v>
      </c>
      <c r="R193" t="str">
        <f t="shared" si="21"/>
        <v>plays</v>
      </c>
      <c r="S193" s="16">
        <f t="shared" si="22"/>
        <v>43536.208333333328</v>
      </c>
      <c r="T193">
        <f t="shared" si="23"/>
        <v>43539.208333333328</v>
      </c>
      <c r="U193" s="15">
        <f t="shared" si="24"/>
        <v>43536.208333333328</v>
      </c>
      <c r="V193" s="15">
        <f t="shared" si="25"/>
        <v>43539.208333333328</v>
      </c>
      <c r="W193" s="20">
        <f t="shared" si="26"/>
        <v>3</v>
      </c>
    </row>
    <row r="194" spans="1:23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19"/>
        <v>20</v>
      </c>
      <c r="G194" t="s">
        <v>14</v>
      </c>
      <c r="H194">
        <v>243</v>
      </c>
      <c r="I194" s="9">
        <f t="shared" ref="I194:I257" si="27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s="6" t="s">
        <v>23</v>
      </c>
      <c r="Q194" t="str">
        <f t="shared" si="20"/>
        <v>music</v>
      </c>
      <c r="R194" t="str">
        <f t="shared" si="21"/>
        <v>rock</v>
      </c>
      <c r="S194" s="16">
        <f t="shared" si="22"/>
        <v>41817.208333333336</v>
      </c>
      <c r="T194">
        <f t="shared" si="23"/>
        <v>41821.208333333336</v>
      </c>
      <c r="U194" s="15">
        <f t="shared" si="24"/>
        <v>41817.208333333336</v>
      </c>
      <c r="V194" s="15">
        <f t="shared" si="25"/>
        <v>41821.208333333336</v>
      </c>
      <c r="W194" s="20">
        <f t="shared" si="26"/>
        <v>4</v>
      </c>
    </row>
    <row r="195" spans="1:23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28">ROUND((E195/D195)*100,0)</f>
        <v>46</v>
      </c>
      <c r="G195" t="s">
        <v>14</v>
      </c>
      <c r="H195">
        <v>65</v>
      </c>
      <c r="I195" s="9">
        <f t="shared" si="2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s="6" t="s">
        <v>60</v>
      </c>
      <c r="Q195" t="str">
        <f t="shared" ref="Q195:Q258" si="29">LEFT(P195,SEARCH("/",P195)-1)</f>
        <v>music</v>
      </c>
      <c r="R195" t="str">
        <f t="shared" ref="R195:R258" si="30">RIGHT(P195,LEN(P195)-SEARCH("/",P195))</f>
        <v>indie rock</v>
      </c>
      <c r="S195" s="16">
        <f t="shared" ref="S195:S258" si="31">(((L195/60/60)/24)+DATE(1970,1,1))</f>
        <v>43198.208333333328</v>
      </c>
      <c r="T195">
        <f t="shared" ref="T195:T258" si="32">M195/86400+DATE(1970,1,1)</f>
        <v>43202.208333333328</v>
      </c>
      <c r="U195" s="15">
        <f t="shared" ref="U195:U258" si="33">L195/86400+DATE(1970,1,1)</f>
        <v>43198.208333333328</v>
      </c>
      <c r="V195" s="15">
        <f t="shared" ref="V195:V258" si="34">M195/86400+DATE(1970,1,1)</f>
        <v>43202.208333333328</v>
      </c>
      <c r="W195" s="20">
        <f t="shared" ref="W195:W258" si="35">V195-U195</f>
        <v>4</v>
      </c>
    </row>
    <row r="196" spans="1:23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28"/>
        <v>123</v>
      </c>
      <c r="G196" t="s">
        <v>20</v>
      </c>
      <c r="H196">
        <v>126</v>
      </c>
      <c r="I196" s="9">
        <f t="shared" si="2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s="6" t="s">
        <v>148</v>
      </c>
      <c r="Q196" t="str">
        <f t="shared" si="29"/>
        <v>music</v>
      </c>
      <c r="R196" t="str">
        <f t="shared" si="30"/>
        <v>metal</v>
      </c>
      <c r="S196" s="16">
        <f t="shared" si="31"/>
        <v>42261.208333333328</v>
      </c>
      <c r="T196">
        <f t="shared" si="32"/>
        <v>42277.208333333328</v>
      </c>
      <c r="U196" s="15">
        <f t="shared" si="33"/>
        <v>42261.208333333328</v>
      </c>
      <c r="V196" s="15">
        <f t="shared" si="34"/>
        <v>42277.208333333328</v>
      </c>
      <c r="W196" s="20">
        <f t="shared" si="35"/>
        <v>16</v>
      </c>
    </row>
    <row r="197" spans="1:23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28"/>
        <v>362</v>
      </c>
      <c r="G197" t="s">
        <v>20</v>
      </c>
      <c r="H197">
        <v>524</v>
      </c>
      <c r="I197" s="9">
        <f t="shared" si="2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s="6" t="s">
        <v>50</v>
      </c>
      <c r="Q197" t="str">
        <f t="shared" si="29"/>
        <v>music</v>
      </c>
      <c r="R197" t="str">
        <f t="shared" si="30"/>
        <v>electric music</v>
      </c>
      <c r="S197" s="16">
        <f t="shared" si="31"/>
        <v>43310.208333333328</v>
      </c>
      <c r="T197">
        <f t="shared" si="32"/>
        <v>43317.208333333328</v>
      </c>
      <c r="U197" s="15">
        <f t="shared" si="33"/>
        <v>43310.208333333328</v>
      </c>
      <c r="V197" s="15">
        <f t="shared" si="34"/>
        <v>43317.208333333328</v>
      </c>
      <c r="W197" s="20">
        <f t="shared" si="35"/>
        <v>7</v>
      </c>
    </row>
    <row r="198" spans="1:23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28"/>
        <v>63</v>
      </c>
      <c r="G198" t="s">
        <v>14</v>
      </c>
      <c r="H198">
        <v>100</v>
      </c>
      <c r="I198" s="9">
        <f t="shared" si="2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s="6" t="s">
        <v>65</v>
      </c>
      <c r="Q198" t="str">
        <f t="shared" si="29"/>
        <v>technology</v>
      </c>
      <c r="R198" t="str">
        <f t="shared" si="30"/>
        <v>wearables</v>
      </c>
      <c r="S198" s="16">
        <f t="shared" si="31"/>
        <v>42616.208333333328</v>
      </c>
      <c r="T198">
        <f t="shared" si="32"/>
        <v>42635.208333333328</v>
      </c>
      <c r="U198" s="15">
        <f t="shared" si="33"/>
        <v>42616.208333333328</v>
      </c>
      <c r="V198" s="15">
        <f t="shared" si="34"/>
        <v>42635.208333333328</v>
      </c>
      <c r="W198" s="20">
        <f t="shared" si="35"/>
        <v>19</v>
      </c>
    </row>
    <row r="199" spans="1:23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28"/>
        <v>298</v>
      </c>
      <c r="G199" t="s">
        <v>20</v>
      </c>
      <c r="H199">
        <v>1989</v>
      </c>
      <c r="I199" s="9">
        <f t="shared" si="2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s="6" t="s">
        <v>53</v>
      </c>
      <c r="Q199" t="str">
        <f t="shared" si="29"/>
        <v>film &amp; video</v>
      </c>
      <c r="R199" t="str">
        <f t="shared" si="30"/>
        <v>drama</v>
      </c>
      <c r="S199" s="16">
        <f t="shared" si="31"/>
        <v>42909.208333333328</v>
      </c>
      <c r="T199">
        <f t="shared" si="32"/>
        <v>42923.208333333328</v>
      </c>
      <c r="U199" s="15">
        <f t="shared" si="33"/>
        <v>42909.208333333328</v>
      </c>
      <c r="V199" s="15">
        <f t="shared" si="34"/>
        <v>42923.208333333328</v>
      </c>
      <c r="W199" s="20">
        <f t="shared" si="35"/>
        <v>14</v>
      </c>
    </row>
    <row r="200" spans="1:23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28"/>
        <v>10</v>
      </c>
      <c r="G200" t="s">
        <v>14</v>
      </c>
      <c r="H200">
        <v>168</v>
      </c>
      <c r="I200" s="9">
        <f t="shared" si="2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s="6" t="s">
        <v>50</v>
      </c>
      <c r="Q200" t="str">
        <f t="shared" si="29"/>
        <v>music</v>
      </c>
      <c r="R200" t="str">
        <f t="shared" si="30"/>
        <v>electric music</v>
      </c>
      <c r="S200" s="16">
        <f t="shared" si="31"/>
        <v>40396.208333333336</v>
      </c>
      <c r="T200">
        <f t="shared" si="32"/>
        <v>40425.208333333336</v>
      </c>
      <c r="U200" s="15">
        <f t="shared" si="33"/>
        <v>40396.208333333336</v>
      </c>
      <c r="V200" s="15">
        <f t="shared" si="34"/>
        <v>40425.208333333336</v>
      </c>
      <c r="W200" s="20">
        <f t="shared" si="35"/>
        <v>29</v>
      </c>
    </row>
    <row r="201" spans="1:23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28"/>
        <v>54</v>
      </c>
      <c r="G201" t="s">
        <v>14</v>
      </c>
      <c r="H201">
        <v>13</v>
      </c>
      <c r="I201" s="9">
        <f t="shared" si="2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s="6" t="s">
        <v>23</v>
      </c>
      <c r="Q201" t="str">
        <f t="shared" si="29"/>
        <v>music</v>
      </c>
      <c r="R201" t="str">
        <f t="shared" si="30"/>
        <v>rock</v>
      </c>
      <c r="S201" s="16">
        <f t="shared" si="31"/>
        <v>42192.208333333328</v>
      </c>
      <c r="T201">
        <f t="shared" si="32"/>
        <v>42196.208333333328</v>
      </c>
      <c r="U201" s="15">
        <f t="shared" si="33"/>
        <v>42192.208333333328</v>
      </c>
      <c r="V201" s="15">
        <f t="shared" si="34"/>
        <v>42196.208333333328</v>
      </c>
      <c r="W201" s="20">
        <f t="shared" si="35"/>
        <v>4</v>
      </c>
    </row>
    <row r="202" spans="1:23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28"/>
        <v>2</v>
      </c>
      <c r="G202" t="s">
        <v>14</v>
      </c>
      <c r="H202">
        <v>1</v>
      </c>
      <c r="I202" s="9">
        <f t="shared" si="2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s="6" t="s">
        <v>33</v>
      </c>
      <c r="Q202" t="str">
        <f t="shared" si="29"/>
        <v>theater</v>
      </c>
      <c r="R202" t="str">
        <f t="shared" si="30"/>
        <v>plays</v>
      </c>
      <c r="S202" s="16">
        <f t="shared" si="31"/>
        <v>40262.208333333336</v>
      </c>
      <c r="T202">
        <f t="shared" si="32"/>
        <v>40273.208333333336</v>
      </c>
      <c r="U202" s="15">
        <f t="shared" si="33"/>
        <v>40262.208333333336</v>
      </c>
      <c r="V202" s="15">
        <f t="shared" si="34"/>
        <v>40273.208333333336</v>
      </c>
      <c r="W202" s="20">
        <f t="shared" si="35"/>
        <v>11</v>
      </c>
    </row>
    <row r="203" spans="1:23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28"/>
        <v>681</v>
      </c>
      <c r="G203" t="s">
        <v>20</v>
      </c>
      <c r="H203">
        <v>157</v>
      </c>
      <c r="I203" s="9">
        <f t="shared" si="2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s="6" t="s">
        <v>28</v>
      </c>
      <c r="Q203" t="str">
        <f t="shared" si="29"/>
        <v>technology</v>
      </c>
      <c r="R203" t="str">
        <f t="shared" si="30"/>
        <v>web</v>
      </c>
      <c r="S203" s="16">
        <f t="shared" si="31"/>
        <v>41845.208333333336</v>
      </c>
      <c r="T203">
        <f t="shared" si="32"/>
        <v>41863.208333333336</v>
      </c>
      <c r="U203" s="15">
        <f t="shared" si="33"/>
        <v>41845.208333333336</v>
      </c>
      <c r="V203" s="15">
        <f t="shared" si="34"/>
        <v>41863.208333333336</v>
      </c>
      <c r="W203" s="20">
        <f t="shared" si="35"/>
        <v>18</v>
      </c>
    </row>
    <row r="204" spans="1:23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28"/>
        <v>79</v>
      </c>
      <c r="G204" t="s">
        <v>74</v>
      </c>
      <c r="H204">
        <v>82</v>
      </c>
      <c r="I204" s="9">
        <f t="shared" si="2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s="6" t="s">
        <v>17</v>
      </c>
      <c r="Q204" t="str">
        <f t="shared" si="29"/>
        <v>food</v>
      </c>
      <c r="R204" t="str">
        <f t="shared" si="30"/>
        <v>food trucks</v>
      </c>
      <c r="S204" s="16">
        <f t="shared" si="31"/>
        <v>40818.208333333336</v>
      </c>
      <c r="T204">
        <f t="shared" si="32"/>
        <v>40822.208333333336</v>
      </c>
      <c r="U204" s="15">
        <f t="shared" si="33"/>
        <v>40818.208333333336</v>
      </c>
      <c r="V204" s="15">
        <f t="shared" si="34"/>
        <v>40822.208333333336</v>
      </c>
      <c r="W204" s="20">
        <f t="shared" si="35"/>
        <v>4</v>
      </c>
    </row>
    <row r="205" spans="1:23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28"/>
        <v>134</v>
      </c>
      <c r="G205" t="s">
        <v>20</v>
      </c>
      <c r="H205">
        <v>4498</v>
      </c>
      <c r="I205" s="9">
        <f t="shared" si="2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s="6" t="s">
        <v>33</v>
      </c>
      <c r="Q205" t="str">
        <f t="shared" si="29"/>
        <v>theater</v>
      </c>
      <c r="R205" t="str">
        <f t="shared" si="30"/>
        <v>plays</v>
      </c>
      <c r="S205" s="16">
        <f t="shared" si="31"/>
        <v>42752.25</v>
      </c>
      <c r="T205">
        <f t="shared" si="32"/>
        <v>42754.25</v>
      </c>
      <c r="U205" s="15">
        <f t="shared" si="33"/>
        <v>42752.25</v>
      </c>
      <c r="V205" s="15">
        <f t="shared" si="34"/>
        <v>42754.25</v>
      </c>
      <c r="W205" s="20">
        <f t="shared" si="35"/>
        <v>2</v>
      </c>
    </row>
    <row r="206" spans="1:23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28"/>
        <v>3</v>
      </c>
      <c r="G206" t="s">
        <v>14</v>
      </c>
      <c r="H206">
        <v>40</v>
      </c>
      <c r="I206" s="9">
        <f t="shared" si="2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s="6" t="s">
        <v>159</v>
      </c>
      <c r="Q206" t="str">
        <f t="shared" si="29"/>
        <v>music</v>
      </c>
      <c r="R206" t="str">
        <f t="shared" si="30"/>
        <v>jazz</v>
      </c>
      <c r="S206" s="16">
        <f t="shared" si="31"/>
        <v>40636.208333333336</v>
      </c>
      <c r="T206">
        <f t="shared" si="32"/>
        <v>40646.208333333336</v>
      </c>
      <c r="U206" s="15">
        <f t="shared" si="33"/>
        <v>40636.208333333336</v>
      </c>
      <c r="V206" s="15">
        <f t="shared" si="34"/>
        <v>40646.208333333336</v>
      </c>
      <c r="W206" s="20">
        <f t="shared" si="35"/>
        <v>10</v>
      </c>
    </row>
    <row r="207" spans="1:23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28"/>
        <v>432</v>
      </c>
      <c r="G207" t="s">
        <v>20</v>
      </c>
      <c r="H207">
        <v>80</v>
      </c>
      <c r="I207" s="9">
        <f t="shared" si="2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s="6" t="s">
        <v>33</v>
      </c>
      <c r="Q207" t="str">
        <f t="shared" si="29"/>
        <v>theater</v>
      </c>
      <c r="R207" t="str">
        <f t="shared" si="30"/>
        <v>plays</v>
      </c>
      <c r="S207" s="16">
        <f t="shared" si="31"/>
        <v>43390.208333333328</v>
      </c>
      <c r="T207">
        <f t="shared" si="32"/>
        <v>43402.208333333328</v>
      </c>
      <c r="U207" s="15">
        <f t="shared" si="33"/>
        <v>43390.208333333328</v>
      </c>
      <c r="V207" s="15">
        <f t="shared" si="34"/>
        <v>43402.208333333328</v>
      </c>
      <c r="W207" s="20">
        <f t="shared" si="35"/>
        <v>12</v>
      </c>
    </row>
    <row r="208" spans="1:23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28"/>
        <v>39</v>
      </c>
      <c r="G208" t="s">
        <v>74</v>
      </c>
      <c r="H208">
        <v>57</v>
      </c>
      <c r="I208" s="9">
        <f t="shared" si="2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s="6" t="s">
        <v>119</v>
      </c>
      <c r="Q208" t="str">
        <f t="shared" si="29"/>
        <v>publishing</v>
      </c>
      <c r="R208" t="str">
        <f t="shared" si="30"/>
        <v>fiction</v>
      </c>
      <c r="S208" s="16">
        <f t="shared" si="31"/>
        <v>40236.25</v>
      </c>
      <c r="T208">
        <f t="shared" si="32"/>
        <v>40245.25</v>
      </c>
      <c r="U208" s="15">
        <f t="shared" si="33"/>
        <v>40236.25</v>
      </c>
      <c r="V208" s="15">
        <f t="shared" si="34"/>
        <v>40245.25</v>
      </c>
      <c r="W208" s="20">
        <f t="shared" si="35"/>
        <v>9</v>
      </c>
    </row>
    <row r="209" spans="1:23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28"/>
        <v>426</v>
      </c>
      <c r="G209" t="s">
        <v>20</v>
      </c>
      <c r="H209">
        <v>43</v>
      </c>
      <c r="I209" s="9">
        <f t="shared" si="2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s="6" t="s">
        <v>23</v>
      </c>
      <c r="Q209" t="str">
        <f t="shared" si="29"/>
        <v>music</v>
      </c>
      <c r="R209" t="str">
        <f t="shared" si="30"/>
        <v>rock</v>
      </c>
      <c r="S209" s="16">
        <f t="shared" si="31"/>
        <v>43340.208333333328</v>
      </c>
      <c r="T209">
        <f t="shared" si="32"/>
        <v>43360.208333333328</v>
      </c>
      <c r="U209" s="15">
        <f t="shared" si="33"/>
        <v>43340.208333333328</v>
      </c>
      <c r="V209" s="15">
        <f t="shared" si="34"/>
        <v>43360.208333333328</v>
      </c>
      <c r="W209" s="20">
        <f t="shared" si="35"/>
        <v>20</v>
      </c>
    </row>
    <row r="210" spans="1:23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28"/>
        <v>101</v>
      </c>
      <c r="G210" t="s">
        <v>20</v>
      </c>
      <c r="H210">
        <v>2053</v>
      </c>
      <c r="I210" s="9">
        <f t="shared" si="2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s="6" t="s">
        <v>42</v>
      </c>
      <c r="Q210" t="str">
        <f t="shared" si="29"/>
        <v>film &amp; video</v>
      </c>
      <c r="R210" t="str">
        <f t="shared" si="30"/>
        <v>documentary</v>
      </c>
      <c r="S210" s="16">
        <f t="shared" si="31"/>
        <v>43048.25</v>
      </c>
      <c r="T210">
        <f t="shared" si="32"/>
        <v>43072.25</v>
      </c>
      <c r="U210" s="15">
        <f t="shared" si="33"/>
        <v>43048.25</v>
      </c>
      <c r="V210" s="15">
        <f t="shared" si="34"/>
        <v>43072.25</v>
      </c>
      <c r="W210" s="20">
        <f t="shared" si="35"/>
        <v>24</v>
      </c>
    </row>
    <row r="211" spans="1:23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28"/>
        <v>21</v>
      </c>
      <c r="G211" t="s">
        <v>47</v>
      </c>
      <c r="H211">
        <v>808</v>
      </c>
      <c r="I211" s="9">
        <f t="shared" si="2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s="6" t="s">
        <v>42</v>
      </c>
      <c r="Q211" t="str">
        <f t="shared" si="29"/>
        <v>film &amp; video</v>
      </c>
      <c r="R211" t="str">
        <f t="shared" si="30"/>
        <v>documentary</v>
      </c>
      <c r="S211" s="16">
        <f t="shared" si="31"/>
        <v>42496.208333333328</v>
      </c>
      <c r="T211">
        <f t="shared" si="32"/>
        <v>42503.208333333328</v>
      </c>
      <c r="U211" s="15">
        <f t="shared" si="33"/>
        <v>42496.208333333328</v>
      </c>
      <c r="V211" s="15">
        <f t="shared" si="34"/>
        <v>42503.208333333328</v>
      </c>
      <c r="W211" s="20">
        <f t="shared" si="35"/>
        <v>7</v>
      </c>
    </row>
    <row r="212" spans="1:23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28"/>
        <v>67</v>
      </c>
      <c r="G212" t="s">
        <v>14</v>
      </c>
      <c r="H212">
        <v>226</v>
      </c>
      <c r="I212" s="9">
        <f t="shared" si="2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s="6" t="s">
        <v>474</v>
      </c>
      <c r="Q212" t="str">
        <f t="shared" si="29"/>
        <v>film &amp; video</v>
      </c>
      <c r="R212" t="str">
        <f t="shared" si="30"/>
        <v>science fiction</v>
      </c>
      <c r="S212" s="16">
        <f t="shared" si="31"/>
        <v>42797.25</v>
      </c>
      <c r="T212">
        <f t="shared" si="32"/>
        <v>42824.208333333328</v>
      </c>
      <c r="U212" s="15">
        <f t="shared" si="33"/>
        <v>42797.25</v>
      </c>
      <c r="V212" s="15">
        <f t="shared" si="34"/>
        <v>42824.208333333328</v>
      </c>
      <c r="W212" s="20">
        <f t="shared" si="35"/>
        <v>26.958333333328483</v>
      </c>
    </row>
    <row r="213" spans="1:23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28"/>
        <v>95</v>
      </c>
      <c r="G213" t="s">
        <v>14</v>
      </c>
      <c r="H213">
        <v>1625</v>
      </c>
      <c r="I213" s="9">
        <f t="shared" si="2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s="6" t="s">
        <v>33</v>
      </c>
      <c r="Q213" t="str">
        <f t="shared" si="29"/>
        <v>theater</v>
      </c>
      <c r="R213" t="str">
        <f t="shared" si="30"/>
        <v>plays</v>
      </c>
      <c r="S213" s="16">
        <f t="shared" si="31"/>
        <v>41513.208333333336</v>
      </c>
      <c r="T213">
        <f t="shared" si="32"/>
        <v>41537.208333333336</v>
      </c>
      <c r="U213" s="15">
        <f t="shared" si="33"/>
        <v>41513.208333333336</v>
      </c>
      <c r="V213" s="15">
        <f t="shared" si="34"/>
        <v>41537.208333333336</v>
      </c>
      <c r="W213" s="20">
        <f t="shared" si="35"/>
        <v>24</v>
      </c>
    </row>
    <row r="214" spans="1:23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28"/>
        <v>152</v>
      </c>
      <c r="G214" t="s">
        <v>20</v>
      </c>
      <c r="H214">
        <v>168</v>
      </c>
      <c r="I214" s="9">
        <f t="shared" si="2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s="6" t="s">
        <v>33</v>
      </c>
      <c r="Q214" t="str">
        <f t="shared" si="29"/>
        <v>theater</v>
      </c>
      <c r="R214" t="str">
        <f t="shared" si="30"/>
        <v>plays</v>
      </c>
      <c r="S214" s="16">
        <f t="shared" si="31"/>
        <v>43814.25</v>
      </c>
      <c r="T214">
        <f t="shared" si="32"/>
        <v>43860.25</v>
      </c>
      <c r="U214" s="15">
        <f t="shared" si="33"/>
        <v>43814.25</v>
      </c>
      <c r="V214" s="15">
        <f t="shared" si="34"/>
        <v>43860.25</v>
      </c>
      <c r="W214" s="20">
        <f t="shared" si="35"/>
        <v>46</v>
      </c>
    </row>
    <row r="215" spans="1:23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28"/>
        <v>195</v>
      </c>
      <c r="G215" t="s">
        <v>20</v>
      </c>
      <c r="H215">
        <v>4289</v>
      </c>
      <c r="I215" s="9">
        <f t="shared" si="2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s="6" t="s">
        <v>60</v>
      </c>
      <c r="Q215" t="str">
        <f t="shared" si="29"/>
        <v>music</v>
      </c>
      <c r="R215" t="str">
        <f t="shared" si="30"/>
        <v>indie rock</v>
      </c>
      <c r="S215" s="16">
        <f t="shared" si="31"/>
        <v>40488.208333333336</v>
      </c>
      <c r="T215">
        <f t="shared" si="32"/>
        <v>40496.25</v>
      </c>
      <c r="U215" s="15">
        <f t="shared" si="33"/>
        <v>40488.208333333336</v>
      </c>
      <c r="V215" s="15">
        <f t="shared" si="34"/>
        <v>40496.25</v>
      </c>
      <c r="W215" s="20">
        <f t="shared" si="35"/>
        <v>8.0416666666642413</v>
      </c>
    </row>
    <row r="216" spans="1:23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28"/>
        <v>1023</v>
      </c>
      <c r="G216" t="s">
        <v>20</v>
      </c>
      <c r="H216">
        <v>165</v>
      </c>
      <c r="I216" s="9">
        <f t="shared" si="2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s="6" t="s">
        <v>23</v>
      </c>
      <c r="Q216" t="str">
        <f t="shared" si="29"/>
        <v>music</v>
      </c>
      <c r="R216" t="str">
        <f t="shared" si="30"/>
        <v>rock</v>
      </c>
      <c r="S216" s="16">
        <f t="shared" si="31"/>
        <v>40409.208333333336</v>
      </c>
      <c r="T216">
        <f t="shared" si="32"/>
        <v>40415.208333333336</v>
      </c>
      <c r="U216" s="15">
        <f t="shared" si="33"/>
        <v>40409.208333333336</v>
      </c>
      <c r="V216" s="15">
        <f t="shared" si="34"/>
        <v>40415.208333333336</v>
      </c>
      <c r="W216" s="20">
        <f t="shared" si="35"/>
        <v>6</v>
      </c>
    </row>
    <row r="217" spans="1:23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28"/>
        <v>4</v>
      </c>
      <c r="G217" t="s">
        <v>14</v>
      </c>
      <c r="H217">
        <v>143</v>
      </c>
      <c r="I217" s="9">
        <f t="shared" si="2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s="6" t="s">
        <v>33</v>
      </c>
      <c r="Q217" t="str">
        <f t="shared" si="29"/>
        <v>theater</v>
      </c>
      <c r="R217" t="str">
        <f t="shared" si="30"/>
        <v>plays</v>
      </c>
      <c r="S217" s="16">
        <f t="shared" si="31"/>
        <v>43509.25</v>
      </c>
      <c r="T217">
        <f t="shared" si="32"/>
        <v>43511.25</v>
      </c>
      <c r="U217" s="15">
        <f t="shared" si="33"/>
        <v>43509.25</v>
      </c>
      <c r="V217" s="15">
        <f t="shared" si="34"/>
        <v>43511.25</v>
      </c>
      <c r="W217" s="20">
        <f t="shared" si="35"/>
        <v>2</v>
      </c>
    </row>
    <row r="218" spans="1:23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28"/>
        <v>155</v>
      </c>
      <c r="G218" t="s">
        <v>20</v>
      </c>
      <c r="H218">
        <v>1815</v>
      </c>
      <c r="I218" s="9">
        <f t="shared" si="2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s="6" t="s">
        <v>33</v>
      </c>
      <c r="Q218" t="str">
        <f t="shared" si="29"/>
        <v>theater</v>
      </c>
      <c r="R218" t="str">
        <f t="shared" si="30"/>
        <v>plays</v>
      </c>
      <c r="S218" s="16">
        <f t="shared" si="31"/>
        <v>40869.25</v>
      </c>
      <c r="T218">
        <f t="shared" si="32"/>
        <v>40871.25</v>
      </c>
      <c r="U218" s="15">
        <f t="shared" si="33"/>
        <v>40869.25</v>
      </c>
      <c r="V218" s="15">
        <f t="shared" si="34"/>
        <v>40871.25</v>
      </c>
      <c r="W218" s="20">
        <f t="shared" si="35"/>
        <v>2</v>
      </c>
    </row>
    <row r="219" spans="1:23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28"/>
        <v>45</v>
      </c>
      <c r="G219" t="s">
        <v>14</v>
      </c>
      <c r="H219">
        <v>934</v>
      </c>
      <c r="I219" s="9">
        <f t="shared" si="2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s="6" t="s">
        <v>474</v>
      </c>
      <c r="Q219" t="str">
        <f t="shared" si="29"/>
        <v>film &amp; video</v>
      </c>
      <c r="R219" t="str">
        <f t="shared" si="30"/>
        <v>science fiction</v>
      </c>
      <c r="S219" s="16">
        <f t="shared" si="31"/>
        <v>43583.208333333328</v>
      </c>
      <c r="T219">
        <f t="shared" si="32"/>
        <v>43592.208333333328</v>
      </c>
      <c r="U219" s="15">
        <f t="shared" si="33"/>
        <v>43583.208333333328</v>
      </c>
      <c r="V219" s="15">
        <f t="shared" si="34"/>
        <v>43592.208333333328</v>
      </c>
      <c r="W219" s="20">
        <f t="shared" si="35"/>
        <v>9</v>
      </c>
    </row>
    <row r="220" spans="1:23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28"/>
        <v>216</v>
      </c>
      <c r="G220" t="s">
        <v>20</v>
      </c>
      <c r="H220">
        <v>397</v>
      </c>
      <c r="I220" s="9">
        <f t="shared" si="2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s="6" t="s">
        <v>100</v>
      </c>
      <c r="Q220" t="str">
        <f t="shared" si="29"/>
        <v>film &amp; video</v>
      </c>
      <c r="R220" t="str">
        <f t="shared" si="30"/>
        <v>shorts</v>
      </c>
      <c r="S220" s="16">
        <f t="shared" si="31"/>
        <v>40858.25</v>
      </c>
      <c r="T220">
        <f t="shared" si="32"/>
        <v>40892.25</v>
      </c>
      <c r="U220" s="15">
        <f t="shared" si="33"/>
        <v>40858.25</v>
      </c>
      <c r="V220" s="15">
        <f t="shared" si="34"/>
        <v>40892.25</v>
      </c>
      <c r="W220" s="20">
        <f t="shared" si="35"/>
        <v>34</v>
      </c>
    </row>
    <row r="221" spans="1:23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28"/>
        <v>332</v>
      </c>
      <c r="G221" t="s">
        <v>20</v>
      </c>
      <c r="H221">
        <v>1539</v>
      </c>
      <c r="I221" s="9">
        <f t="shared" si="2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s="6" t="s">
        <v>71</v>
      </c>
      <c r="Q221" t="str">
        <f t="shared" si="29"/>
        <v>film &amp; video</v>
      </c>
      <c r="R221" t="str">
        <f t="shared" si="30"/>
        <v>animation</v>
      </c>
      <c r="S221" s="16">
        <f t="shared" si="31"/>
        <v>41137.208333333336</v>
      </c>
      <c r="T221">
        <f t="shared" si="32"/>
        <v>41149.208333333336</v>
      </c>
      <c r="U221" s="15">
        <f t="shared" si="33"/>
        <v>41137.208333333336</v>
      </c>
      <c r="V221" s="15">
        <f t="shared" si="34"/>
        <v>41149.208333333336</v>
      </c>
      <c r="W221" s="20">
        <f t="shared" si="35"/>
        <v>12</v>
      </c>
    </row>
    <row r="222" spans="1:23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28"/>
        <v>8</v>
      </c>
      <c r="G222" t="s">
        <v>14</v>
      </c>
      <c r="H222">
        <v>17</v>
      </c>
      <c r="I222" s="9">
        <f t="shared" si="2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s="6" t="s">
        <v>33</v>
      </c>
      <c r="Q222" t="str">
        <f t="shared" si="29"/>
        <v>theater</v>
      </c>
      <c r="R222" t="str">
        <f t="shared" si="30"/>
        <v>plays</v>
      </c>
      <c r="S222" s="16">
        <f t="shared" si="31"/>
        <v>40725.208333333336</v>
      </c>
      <c r="T222">
        <f t="shared" si="32"/>
        <v>40743.208333333336</v>
      </c>
      <c r="U222" s="15">
        <f t="shared" si="33"/>
        <v>40725.208333333336</v>
      </c>
      <c r="V222" s="15">
        <f t="shared" si="34"/>
        <v>40743.208333333336</v>
      </c>
      <c r="W222" s="20">
        <f t="shared" si="35"/>
        <v>18</v>
      </c>
    </row>
    <row r="223" spans="1:23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28"/>
        <v>99</v>
      </c>
      <c r="G223" t="s">
        <v>14</v>
      </c>
      <c r="H223">
        <v>2179</v>
      </c>
      <c r="I223" s="9">
        <f t="shared" si="2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s="6" t="s">
        <v>17</v>
      </c>
      <c r="Q223" t="str">
        <f t="shared" si="29"/>
        <v>food</v>
      </c>
      <c r="R223" t="str">
        <f t="shared" si="30"/>
        <v>food trucks</v>
      </c>
      <c r="S223" s="16">
        <f t="shared" si="31"/>
        <v>41081.208333333336</v>
      </c>
      <c r="T223">
        <f t="shared" si="32"/>
        <v>41083.208333333336</v>
      </c>
      <c r="U223" s="15">
        <f t="shared" si="33"/>
        <v>41081.208333333336</v>
      </c>
      <c r="V223" s="15">
        <f t="shared" si="34"/>
        <v>41083.208333333336</v>
      </c>
      <c r="W223" s="20">
        <f t="shared" si="35"/>
        <v>2</v>
      </c>
    </row>
    <row r="224" spans="1:23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28"/>
        <v>138</v>
      </c>
      <c r="G224" t="s">
        <v>20</v>
      </c>
      <c r="H224">
        <v>138</v>
      </c>
      <c r="I224" s="9">
        <f t="shared" si="2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s="6" t="s">
        <v>122</v>
      </c>
      <c r="Q224" t="str">
        <f t="shared" si="29"/>
        <v>photography</v>
      </c>
      <c r="R224" t="str">
        <f t="shared" si="30"/>
        <v>photography books</v>
      </c>
      <c r="S224" s="16">
        <f t="shared" si="31"/>
        <v>41914.208333333336</v>
      </c>
      <c r="T224">
        <f t="shared" si="32"/>
        <v>41915.208333333336</v>
      </c>
      <c r="U224" s="15">
        <f t="shared" si="33"/>
        <v>41914.208333333336</v>
      </c>
      <c r="V224" s="15">
        <f t="shared" si="34"/>
        <v>41915.208333333336</v>
      </c>
      <c r="W224" s="20">
        <f t="shared" si="35"/>
        <v>1</v>
      </c>
    </row>
    <row r="225" spans="1:23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28"/>
        <v>94</v>
      </c>
      <c r="G225" t="s">
        <v>14</v>
      </c>
      <c r="H225">
        <v>931</v>
      </c>
      <c r="I225" s="9">
        <f t="shared" si="2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s="6" t="s">
        <v>33</v>
      </c>
      <c r="Q225" t="str">
        <f t="shared" si="29"/>
        <v>theater</v>
      </c>
      <c r="R225" t="str">
        <f t="shared" si="30"/>
        <v>plays</v>
      </c>
      <c r="S225" s="16">
        <f t="shared" si="31"/>
        <v>42445.208333333328</v>
      </c>
      <c r="T225">
        <f t="shared" si="32"/>
        <v>42459.208333333328</v>
      </c>
      <c r="U225" s="15">
        <f t="shared" si="33"/>
        <v>42445.208333333328</v>
      </c>
      <c r="V225" s="15">
        <f t="shared" si="34"/>
        <v>42459.208333333328</v>
      </c>
      <c r="W225" s="20">
        <f t="shared" si="35"/>
        <v>14</v>
      </c>
    </row>
    <row r="226" spans="1:23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28"/>
        <v>404</v>
      </c>
      <c r="G226" t="s">
        <v>20</v>
      </c>
      <c r="H226">
        <v>3594</v>
      </c>
      <c r="I226" s="9">
        <f t="shared" si="2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s="6" t="s">
        <v>474</v>
      </c>
      <c r="Q226" t="str">
        <f t="shared" si="29"/>
        <v>film &amp; video</v>
      </c>
      <c r="R226" t="str">
        <f t="shared" si="30"/>
        <v>science fiction</v>
      </c>
      <c r="S226" s="16">
        <f t="shared" si="31"/>
        <v>41906.208333333336</v>
      </c>
      <c r="T226">
        <f t="shared" si="32"/>
        <v>41951.25</v>
      </c>
      <c r="U226" s="15">
        <f t="shared" si="33"/>
        <v>41906.208333333336</v>
      </c>
      <c r="V226" s="15">
        <f t="shared" si="34"/>
        <v>41951.25</v>
      </c>
      <c r="W226" s="20">
        <f t="shared" si="35"/>
        <v>45.041666666664241</v>
      </c>
    </row>
    <row r="227" spans="1:23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28"/>
        <v>260</v>
      </c>
      <c r="G227" t="s">
        <v>20</v>
      </c>
      <c r="H227">
        <v>5880</v>
      </c>
      <c r="I227" s="9">
        <f t="shared" si="2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s="6" t="s">
        <v>23</v>
      </c>
      <c r="Q227" t="str">
        <f t="shared" si="29"/>
        <v>music</v>
      </c>
      <c r="R227" t="str">
        <f t="shared" si="30"/>
        <v>rock</v>
      </c>
      <c r="S227" s="16">
        <f t="shared" si="31"/>
        <v>41762.208333333336</v>
      </c>
      <c r="T227">
        <f t="shared" si="32"/>
        <v>41762.208333333336</v>
      </c>
      <c r="U227" s="15">
        <f t="shared" si="33"/>
        <v>41762.208333333336</v>
      </c>
      <c r="V227" s="15">
        <f t="shared" si="34"/>
        <v>41762.208333333336</v>
      </c>
      <c r="W227" s="20">
        <f t="shared" si="35"/>
        <v>0</v>
      </c>
    </row>
    <row r="228" spans="1:23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28"/>
        <v>367</v>
      </c>
      <c r="G228" t="s">
        <v>20</v>
      </c>
      <c r="H228">
        <v>112</v>
      </c>
      <c r="I228" s="9">
        <f t="shared" si="2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s="6" t="s">
        <v>122</v>
      </c>
      <c r="Q228" t="str">
        <f t="shared" si="29"/>
        <v>photography</v>
      </c>
      <c r="R228" t="str">
        <f t="shared" si="30"/>
        <v>photography books</v>
      </c>
      <c r="S228" s="16">
        <f t="shared" si="31"/>
        <v>40276.208333333336</v>
      </c>
      <c r="T228">
        <f t="shared" si="32"/>
        <v>40313.208333333336</v>
      </c>
      <c r="U228" s="15">
        <f t="shared" si="33"/>
        <v>40276.208333333336</v>
      </c>
      <c r="V228" s="15">
        <f t="shared" si="34"/>
        <v>40313.208333333336</v>
      </c>
      <c r="W228" s="20">
        <f t="shared" si="35"/>
        <v>37</v>
      </c>
    </row>
    <row r="229" spans="1:23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28"/>
        <v>169</v>
      </c>
      <c r="G229" t="s">
        <v>20</v>
      </c>
      <c r="H229">
        <v>943</v>
      </c>
      <c r="I229" s="9">
        <f t="shared" si="2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s="6" t="s">
        <v>292</v>
      </c>
      <c r="Q229" t="str">
        <f t="shared" si="29"/>
        <v>games</v>
      </c>
      <c r="R229" t="str">
        <f t="shared" si="30"/>
        <v>mobile games</v>
      </c>
      <c r="S229" s="16">
        <f t="shared" si="31"/>
        <v>42139.208333333328</v>
      </c>
      <c r="T229">
        <f t="shared" si="32"/>
        <v>42145.208333333328</v>
      </c>
      <c r="U229" s="15">
        <f t="shared" si="33"/>
        <v>42139.208333333328</v>
      </c>
      <c r="V229" s="15">
        <f t="shared" si="34"/>
        <v>42145.208333333328</v>
      </c>
      <c r="W229" s="20">
        <f t="shared" si="35"/>
        <v>6</v>
      </c>
    </row>
    <row r="230" spans="1:23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28"/>
        <v>120</v>
      </c>
      <c r="G230" t="s">
        <v>20</v>
      </c>
      <c r="H230">
        <v>2468</v>
      </c>
      <c r="I230" s="9">
        <f t="shared" si="2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s="6" t="s">
        <v>71</v>
      </c>
      <c r="Q230" t="str">
        <f t="shared" si="29"/>
        <v>film &amp; video</v>
      </c>
      <c r="R230" t="str">
        <f t="shared" si="30"/>
        <v>animation</v>
      </c>
      <c r="S230" s="16">
        <f t="shared" si="31"/>
        <v>42613.208333333328</v>
      </c>
      <c r="T230">
        <f t="shared" si="32"/>
        <v>42638.208333333328</v>
      </c>
      <c r="U230" s="15">
        <f t="shared" si="33"/>
        <v>42613.208333333328</v>
      </c>
      <c r="V230" s="15">
        <f t="shared" si="34"/>
        <v>42638.208333333328</v>
      </c>
      <c r="W230" s="20">
        <f t="shared" si="35"/>
        <v>25</v>
      </c>
    </row>
    <row r="231" spans="1:23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28"/>
        <v>194</v>
      </c>
      <c r="G231" t="s">
        <v>20</v>
      </c>
      <c r="H231">
        <v>2551</v>
      </c>
      <c r="I231" s="9">
        <f t="shared" si="2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s="6" t="s">
        <v>292</v>
      </c>
      <c r="Q231" t="str">
        <f t="shared" si="29"/>
        <v>games</v>
      </c>
      <c r="R231" t="str">
        <f t="shared" si="30"/>
        <v>mobile games</v>
      </c>
      <c r="S231" s="16">
        <f t="shared" si="31"/>
        <v>42887.208333333328</v>
      </c>
      <c r="T231">
        <f t="shared" si="32"/>
        <v>42935.208333333328</v>
      </c>
      <c r="U231" s="15">
        <f t="shared" si="33"/>
        <v>42887.208333333328</v>
      </c>
      <c r="V231" s="15">
        <f t="shared" si="34"/>
        <v>42935.208333333328</v>
      </c>
      <c r="W231" s="20">
        <f t="shared" si="35"/>
        <v>48</v>
      </c>
    </row>
    <row r="232" spans="1:23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28"/>
        <v>420</v>
      </c>
      <c r="G232" t="s">
        <v>20</v>
      </c>
      <c r="H232">
        <v>101</v>
      </c>
      <c r="I232" s="9">
        <f t="shared" si="2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s="6" t="s">
        <v>89</v>
      </c>
      <c r="Q232" t="str">
        <f t="shared" si="29"/>
        <v>games</v>
      </c>
      <c r="R232" t="str">
        <f t="shared" si="30"/>
        <v>video games</v>
      </c>
      <c r="S232" s="16">
        <f t="shared" si="31"/>
        <v>43805.25</v>
      </c>
      <c r="T232">
        <f t="shared" si="32"/>
        <v>43805.25</v>
      </c>
      <c r="U232" s="15">
        <f t="shared" si="33"/>
        <v>43805.25</v>
      </c>
      <c r="V232" s="15">
        <f t="shared" si="34"/>
        <v>43805.25</v>
      </c>
      <c r="W232" s="20">
        <f t="shared" si="35"/>
        <v>0</v>
      </c>
    </row>
    <row r="233" spans="1:23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28"/>
        <v>77</v>
      </c>
      <c r="G233" t="s">
        <v>74</v>
      </c>
      <c r="H233">
        <v>67</v>
      </c>
      <c r="I233" s="9">
        <f t="shared" si="2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s="6" t="s">
        <v>33</v>
      </c>
      <c r="Q233" t="str">
        <f t="shared" si="29"/>
        <v>theater</v>
      </c>
      <c r="R233" t="str">
        <f t="shared" si="30"/>
        <v>plays</v>
      </c>
      <c r="S233" s="16">
        <f t="shared" si="31"/>
        <v>41415.208333333336</v>
      </c>
      <c r="T233">
        <f t="shared" si="32"/>
        <v>41473.208333333336</v>
      </c>
      <c r="U233" s="15">
        <f t="shared" si="33"/>
        <v>41415.208333333336</v>
      </c>
      <c r="V233" s="15">
        <f t="shared" si="34"/>
        <v>41473.208333333336</v>
      </c>
      <c r="W233" s="20">
        <f t="shared" si="35"/>
        <v>58</v>
      </c>
    </row>
    <row r="234" spans="1:23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28"/>
        <v>171</v>
      </c>
      <c r="G234" t="s">
        <v>20</v>
      </c>
      <c r="H234">
        <v>92</v>
      </c>
      <c r="I234" s="9">
        <f t="shared" si="2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s="6" t="s">
        <v>33</v>
      </c>
      <c r="Q234" t="str">
        <f t="shared" si="29"/>
        <v>theater</v>
      </c>
      <c r="R234" t="str">
        <f t="shared" si="30"/>
        <v>plays</v>
      </c>
      <c r="S234" s="16">
        <f t="shared" si="31"/>
        <v>42576.208333333328</v>
      </c>
      <c r="T234">
        <f t="shared" si="32"/>
        <v>42577.208333333328</v>
      </c>
      <c r="U234" s="15">
        <f t="shared" si="33"/>
        <v>42576.208333333328</v>
      </c>
      <c r="V234" s="15">
        <f t="shared" si="34"/>
        <v>42577.208333333328</v>
      </c>
      <c r="W234" s="20">
        <f t="shared" si="35"/>
        <v>1</v>
      </c>
    </row>
    <row r="235" spans="1:23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28"/>
        <v>158</v>
      </c>
      <c r="G235" t="s">
        <v>20</v>
      </c>
      <c r="H235">
        <v>62</v>
      </c>
      <c r="I235" s="9">
        <f t="shared" si="2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s="6" t="s">
        <v>71</v>
      </c>
      <c r="Q235" t="str">
        <f t="shared" si="29"/>
        <v>film &amp; video</v>
      </c>
      <c r="R235" t="str">
        <f t="shared" si="30"/>
        <v>animation</v>
      </c>
      <c r="S235" s="16">
        <f t="shared" si="31"/>
        <v>40706.208333333336</v>
      </c>
      <c r="T235">
        <f t="shared" si="32"/>
        <v>40722.208333333336</v>
      </c>
      <c r="U235" s="15">
        <f t="shared" si="33"/>
        <v>40706.208333333336</v>
      </c>
      <c r="V235" s="15">
        <f t="shared" si="34"/>
        <v>40722.208333333336</v>
      </c>
      <c r="W235" s="20">
        <f t="shared" si="35"/>
        <v>16</v>
      </c>
    </row>
    <row r="236" spans="1:23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28"/>
        <v>109</v>
      </c>
      <c r="G236" t="s">
        <v>20</v>
      </c>
      <c r="H236">
        <v>149</v>
      </c>
      <c r="I236" s="9">
        <f t="shared" si="2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s="6" t="s">
        <v>89</v>
      </c>
      <c r="Q236" t="str">
        <f t="shared" si="29"/>
        <v>games</v>
      </c>
      <c r="R236" t="str">
        <f t="shared" si="30"/>
        <v>video games</v>
      </c>
      <c r="S236" s="16">
        <f t="shared" si="31"/>
        <v>42969.208333333328</v>
      </c>
      <c r="T236">
        <f t="shared" si="32"/>
        <v>42976.208333333328</v>
      </c>
      <c r="U236" s="15">
        <f t="shared" si="33"/>
        <v>42969.208333333328</v>
      </c>
      <c r="V236" s="15">
        <f t="shared" si="34"/>
        <v>42976.208333333328</v>
      </c>
      <c r="W236" s="20">
        <f t="shared" si="35"/>
        <v>7</v>
      </c>
    </row>
    <row r="237" spans="1:23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28"/>
        <v>42</v>
      </c>
      <c r="G237" t="s">
        <v>14</v>
      </c>
      <c r="H237">
        <v>92</v>
      </c>
      <c r="I237" s="9">
        <f t="shared" si="2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s="6" t="s">
        <v>71</v>
      </c>
      <c r="Q237" t="str">
        <f t="shared" si="29"/>
        <v>film &amp; video</v>
      </c>
      <c r="R237" t="str">
        <f t="shared" si="30"/>
        <v>animation</v>
      </c>
      <c r="S237" s="16">
        <f t="shared" si="31"/>
        <v>42779.25</v>
      </c>
      <c r="T237">
        <f t="shared" si="32"/>
        <v>42784.25</v>
      </c>
      <c r="U237" s="15">
        <f t="shared" si="33"/>
        <v>42779.25</v>
      </c>
      <c r="V237" s="15">
        <f t="shared" si="34"/>
        <v>42784.25</v>
      </c>
      <c r="W237" s="20">
        <f t="shared" si="35"/>
        <v>5</v>
      </c>
    </row>
    <row r="238" spans="1:23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28"/>
        <v>11</v>
      </c>
      <c r="G238" t="s">
        <v>14</v>
      </c>
      <c r="H238">
        <v>57</v>
      </c>
      <c r="I238" s="9">
        <f t="shared" si="2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s="6" t="s">
        <v>23</v>
      </c>
      <c r="Q238" t="str">
        <f t="shared" si="29"/>
        <v>music</v>
      </c>
      <c r="R238" t="str">
        <f t="shared" si="30"/>
        <v>rock</v>
      </c>
      <c r="S238" s="16">
        <f t="shared" si="31"/>
        <v>43641.208333333328</v>
      </c>
      <c r="T238">
        <f t="shared" si="32"/>
        <v>43648.208333333328</v>
      </c>
      <c r="U238" s="15">
        <f t="shared" si="33"/>
        <v>43641.208333333328</v>
      </c>
      <c r="V238" s="15">
        <f t="shared" si="34"/>
        <v>43648.208333333328</v>
      </c>
      <c r="W238" s="20">
        <f t="shared" si="35"/>
        <v>7</v>
      </c>
    </row>
    <row r="239" spans="1:23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28"/>
        <v>159</v>
      </c>
      <c r="G239" t="s">
        <v>20</v>
      </c>
      <c r="H239">
        <v>329</v>
      </c>
      <c r="I239" s="9">
        <f t="shared" si="2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s="6" t="s">
        <v>71</v>
      </c>
      <c r="Q239" t="str">
        <f t="shared" si="29"/>
        <v>film &amp; video</v>
      </c>
      <c r="R239" t="str">
        <f t="shared" si="30"/>
        <v>animation</v>
      </c>
      <c r="S239" s="16">
        <f t="shared" si="31"/>
        <v>41754.208333333336</v>
      </c>
      <c r="T239">
        <f t="shared" si="32"/>
        <v>41756.208333333336</v>
      </c>
      <c r="U239" s="15">
        <f t="shared" si="33"/>
        <v>41754.208333333336</v>
      </c>
      <c r="V239" s="15">
        <f t="shared" si="34"/>
        <v>41756.208333333336</v>
      </c>
      <c r="W239" s="20">
        <f t="shared" si="35"/>
        <v>2</v>
      </c>
    </row>
    <row r="240" spans="1:23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28"/>
        <v>422</v>
      </c>
      <c r="G240" t="s">
        <v>20</v>
      </c>
      <c r="H240">
        <v>97</v>
      </c>
      <c r="I240" s="9">
        <f t="shared" si="2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s="6" t="s">
        <v>33</v>
      </c>
      <c r="Q240" t="str">
        <f t="shared" si="29"/>
        <v>theater</v>
      </c>
      <c r="R240" t="str">
        <f t="shared" si="30"/>
        <v>plays</v>
      </c>
      <c r="S240" s="16">
        <f t="shared" si="31"/>
        <v>43083.25</v>
      </c>
      <c r="T240">
        <f t="shared" si="32"/>
        <v>43108.25</v>
      </c>
      <c r="U240" s="15">
        <f t="shared" si="33"/>
        <v>43083.25</v>
      </c>
      <c r="V240" s="15">
        <f t="shared" si="34"/>
        <v>43108.25</v>
      </c>
      <c r="W240" s="20">
        <f t="shared" si="35"/>
        <v>25</v>
      </c>
    </row>
    <row r="241" spans="1:23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28"/>
        <v>98</v>
      </c>
      <c r="G241" t="s">
        <v>14</v>
      </c>
      <c r="H241">
        <v>41</v>
      </c>
      <c r="I241" s="9">
        <f t="shared" si="2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s="6" t="s">
        <v>65</v>
      </c>
      <c r="Q241" t="str">
        <f t="shared" si="29"/>
        <v>technology</v>
      </c>
      <c r="R241" t="str">
        <f t="shared" si="30"/>
        <v>wearables</v>
      </c>
      <c r="S241" s="16">
        <f t="shared" si="31"/>
        <v>42245.208333333328</v>
      </c>
      <c r="T241">
        <f t="shared" si="32"/>
        <v>42249.208333333328</v>
      </c>
      <c r="U241" s="15">
        <f t="shared" si="33"/>
        <v>42245.208333333328</v>
      </c>
      <c r="V241" s="15">
        <f t="shared" si="34"/>
        <v>42249.208333333328</v>
      </c>
      <c r="W241" s="20">
        <f t="shared" si="35"/>
        <v>4</v>
      </c>
    </row>
    <row r="242" spans="1:23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28"/>
        <v>419</v>
      </c>
      <c r="G242" t="s">
        <v>20</v>
      </c>
      <c r="H242">
        <v>1784</v>
      </c>
      <c r="I242" s="9">
        <f t="shared" si="2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s="6" t="s">
        <v>33</v>
      </c>
      <c r="Q242" t="str">
        <f t="shared" si="29"/>
        <v>theater</v>
      </c>
      <c r="R242" t="str">
        <f t="shared" si="30"/>
        <v>plays</v>
      </c>
      <c r="S242" s="16">
        <f t="shared" si="31"/>
        <v>40396.208333333336</v>
      </c>
      <c r="T242">
        <f t="shared" si="32"/>
        <v>40397.208333333336</v>
      </c>
      <c r="U242" s="15">
        <f t="shared" si="33"/>
        <v>40396.208333333336</v>
      </c>
      <c r="V242" s="15">
        <f t="shared" si="34"/>
        <v>40397.208333333336</v>
      </c>
      <c r="W242" s="20">
        <f t="shared" si="35"/>
        <v>1</v>
      </c>
    </row>
    <row r="243" spans="1:23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28"/>
        <v>102</v>
      </c>
      <c r="G243" t="s">
        <v>20</v>
      </c>
      <c r="H243">
        <v>1684</v>
      </c>
      <c r="I243" s="9">
        <f t="shared" si="2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s="6" t="s">
        <v>68</v>
      </c>
      <c r="Q243" t="str">
        <f t="shared" si="29"/>
        <v>publishing</v>
      </c>
      <c r="R243" t="str">
        <f t="shared" si="30"/>
        <v>nonfiction</v>
      </c>
      <c r="S243" s="16">
        <f t="shared" si="31"/>
        <v>41742.208333333336</v>
      </c>
      <c r="T243">
        <f t="shared" si="32"/>
        <v>41752.208333333336</v>
      </c>
      <c r="U243" s="15">
        <f t="shared" si="33"/>
        <v>41742.208333333336</v>
      </c>
      <c r="V243" s="15">
        <f t="shared" si="34"/>
        <v>41752.208333333336</v>
      </c>
      <c r="W243" s="20">
        <f t="shared" si="35"/>
        <v>10</v>
      </c>
    </row>
    <row r="244" spans="1:23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28"/>
        <v>128</v>
      </c>
      <c r="G244" t="s">
        <v>20</v>
      </c>
      <c r="H244">
        <v>250</v>
      </c>
      <c r="I244" s="9">
        <f t="shared" si="2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s="6" t="s">
        <v>23</v>
      </c>
      <c r="Q244" t="str">
        <f t="shared" si="29"/>
        <v>music</v>
      </c>
      <c r="R244" t="str">
        <f t="shared" si="30"/>
        <v>rock</v>
      </c>
      <c r="S244" s="16">
        <f t="shared" si="31"/>
        <v>42865.208333333328</v>
      </c>
      <c r="T244">
        <f t="shared" si="32"/>
        <v>42875.208333333328</v>
      </c>
      <c r="U244" s="15">
        <f t="shared" si="33"/>
        <v>42865.208333333328</v>
      </c>
      <c r="V244" s="15">
        <f t="shared" si="34"/>
        <v>42875.208333333328</v>
      </c>
      <c r="W244" s="20">
        <f t="shared" si="35"/>
        <v>10</v>
      </c>
    </row>
    <row r="245" spans="1:23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28"/>
        <v>445</v>
      </c>
      <c r="G245" t="s">
        <v>20</v>
      </c>
      <c r="H245">
        <v>238</v>
      </c>
      <c r="I245" s="9">
        <f t="shared" si="2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s="6" t="s">
        <v>33</v>
      </c>
      <c r="Q245" t="str">
        <f t="shared" si="29"/>
        <v>theater</v>
      </c>
      <c r="R245" t="str">
        <f t="shared" si="30"/>
        <v>plays</v>
      </c>
      <c r="S245" s="16">
        <f t="shared" si="31"/>
        <v>43163.25</v>
      </c>
      <c r="T245">
        <f t="shared" si="32"/>
        <v>43166.25</v>
      </c>
      <c r="U245" s="15">
        <f t="shared" si="33"/>
        <v>43163.25</v>
      </c>
      <c r="V245" s="15">
        <f t="shared" si="34"/>
        <v>43166.25</v>
      </c>
      <c r="W245" s="20">
        <f t="shared" si="35"/>
        <v>3</v>
      </c>
    </row>
    <row r="246" spans="1:23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28"/>
        <v>570</v>
      </c>
      <c r="G246" t="s">
        <v>20</v>
      </c>
      <c r="H246">
        <v>53</v>
      </c>
      <c r="I246" s="9">
        <f t="shared" si="2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s="6" t="s">
        <v>33</v>
      </c>
      <c r="Q246" t="str">
        <f t="shared" si="29"/>
        <v>theater</v>
      </c>
      <c r="R246" t="str">
        <f t="shared" si="30"/>
        <v>plays</v>
      </c>
      <c r="S246" s="16">
        <f t="shared" si="31"/>
        <v>41834.208333333336</v>
      </c>
      <c r="T246">
        <f t="shared" si="32"/>
        <v>41886.208333333336</v>
      </c>
      <c r="U246" s="15">
        <f t="shared" si="33"/>
        <v>41834.208333333336</v>
      </c>
      <c r="V246" s="15">
        <f t="shared" si="34"/>
        <v>41886.208333333336</v>
      </c>
      <c r="W246" s="20">
        <f t="shared" si="35"/>
        <v>52</v>
      </c>
    </row>
    <row r="247" spans="1:23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28"/>
        <v>509</v>
      </c>
      <c r="G247" t="s">
        <v>20</v>
      </c>
      <c r="H247">
        <v>214</v>
      </c>
      <c r="I247" s="9">
        <f t="shared" si="2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s="6" t="s">
        <v>33</v>
      </c>
      <c r="Q247" t="str">
        <f t="shared" si="29"/>
        <v>theater</v>
      </c>
      <c r="R247" t="str">
        <f t="shared" si="30"/>
        <v>plays</v>
      </c>
      <c r="S247" s="16">
        <f t="shared" si="31"/>
        <v>41736.208333333336</v>
      </c>
      <c r="T247">
        <f t="shared" si="32"/>
        <v>41737.208333333336</v>
      </c>
      <c r="U247" s="15">
        <f t="shared" si="33"/>
        <v>41736.208333333336</v>
      </c>
      <c r="V247" s="15">
        <f t="shared" si="34"/>
        <v>41737.208333333336</v>
      </c>
      <c r="W247" s="20">
        <f t="shared" si="35"/>
        <v>1</v>
      </c>
    </row>
    <row r="248" spans="1:23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28"/>
        <v>326</v>
      </c>
      <c r="G248" t="s">
        <v>20</v>
      </c>
      <c r="H248">
        <v>222</v>
      </c>
      <c r="I248" s="9">
        <f t="shared" si="2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s="6" t="s">
        <v>28</v>
      </c>
      <c r="Q248" t="str">
        <f t="shared" si="29"/>
        <v>technology</v>
      </c>
      <c r="R248" t="str">
        <f t="shared" si="30"/>
        <v>web</v>
      </c>
      <c r="S248" s="16">
        <f t="shared" si="31"/>
        <v>41491.208333333336</v>
      </c>
      <c r="T248">
        <f t="shared" si="32"/>
        <v>41495.208333333336</v>
      </c>
      <c r="U248" s="15">
        <f t="shared" si="33"/>
        <v>41491.208333333336</v>
      </c>
      <c r="V248" s="15">
        <f t="shared" si="34"/>
        <v>41495.208333333336</v>
      </c>
      <c r="W248" s="20">
        <f t="shared" si="35"/>
        <v>4</v>
      </c>
    </row>
    <row r="249" spans="1:23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28"/>
        <v>933</v>
      </c>
      <c r="G249" t="s">
        <v>20</v>
      </c>
      <c r="H249">
        <v>1884</v>
      </c>
      <c r="I249" s="9">
        <f t="shared" si="2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s="6" t="s">
        <v>119</v>
      </c>
      <c r="Q249" t="str">
        <f t="shared" si="29"/>
        <v>publishing</v>
      </c>
      <c r="R249" t="str">
        <f t="shared" si="30"/>
        <v>fiction</v>
      </c>
      <c r="S249" s="16">
        <f t="shared" si="31"/>
        <v>42726.25</v>
      </c>
      <c r="T249">
        <f t="shared" si="32"/>
        <v>42741.25</v>
      </c>
      <c r="U249" s="15">
        <f t="shared" si="33"/>
        <v>42726.25</v>
      </c>
      <c r="V249" s="15">
        <f t="shared" si="34"/>
        <v>42741.25</v>
      </c>
      <c r="W249" s="20">
        <f t="shared" si="35"/>
        <v>15</v>
      </c>
    </row>
    <row r="250" spans="1:23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28"/>
        <v>211</v>
      </c>
      <c r="G250" t="s">
        <v>20</v>
      </c>
      <c r="H250">
        <v>218</v>
      </c>
      <c r="I250" s="9">
        <f t="shared" si="2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s="6" t="s">
        <v>292</v>
      </c>
      <c r="Q250" t="str">
        <f t="shared" si="29"/>
        <v>games</v>
      </c>
      <c r="R250" t="str">
        <f t="shared" si="30"/>
        <v>mobile games</v>
      </c>
      <c r="S250" s="16">
        <f t="shared" si="31"/>
        <v>42004.25</v>
      </c>
      <c r="T250">
        <f t="shared" si="32"/>
        <v>42009.25</v>
      </c>
      <c r="U250" s="15">
        <f t="shared" si="33"/>
        <v>42004.25</v>
      </c>
      <c r="V250" s="15">
        <f t="shared" si="34"/>
        <v>42009.25</v>
      </c>
      <c r="W250" s="20">
        <f t="shared" si="35"/>
        <v>5</v>
      </c>
    </row>
    <row r="251" spans="1:23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28"/>
        <v>273</v>
      </c>
      <c r="G251" t="s">
        <v>20</v>
      </c>
      <c r="H251">
        <v>6465</v>
      </c>
      <c r="I251" s="9">
        <f t="shared" si="2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s="6" t="s">
        <v>206</v>
      </c>
      <c r="Q251" t="str">
        <f t="shared" si="29"/>
        <v>publishing</v>
      </c>
      <c r="R251" t="str">
        <f t="shared" si="30"/>
        <v>translations</v>
      </c>
      <c r="S251" s="16">
        <f t="shared" si="31"/>
        <v>42006.25</v>
      </c>
      <c r="T251">
        <f t="shared" si="32"/>
        <v>42013.25</v>
      </c>
      <c r="U251" s="15">
        <f t="shared" si="33"/>
        <v>42006.25</v>
      </c>
      <c r="V251" s="15">
        <f t="shared" si="34"/>
        <v>42013.25</v>
      </c>
      <c r="W251" s="20">
        <f t="shared" si="35"/>
        <v>7</v>
      </c>
    </row>
    <row r="252" spans="1:23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28"/>
        <v>3</v>
      </c>
      <c r="G252" t="s">
        <v>14</v>
      </c>
      <c r="H252">
        <v>1</v>
      </c>
      <c r="I252" s="9">
        <f t="shared" si="2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s="6" t="s">
        <v>23</v>
      </c>
      <c r="Q252" t="str">
        <f t="shared" si="29"/>
        <v>music</v>
      </c>
      <c r="R252" t="str">
        <f t="shared" si="30"/>
        <v>rock</v>
      </c>
      <c r="S252" s="16">
        <f t="shared" si="31"/>
        <v>40203.25</v>
      </c>
      <c r="T252">
        <f t="shared" si="32"/>
        <v>40238.25</v>
      </c>
      <c r="U252" s="15">
        <f t="shared" si="33"/>
        <v>40203.25</v>
      </c>
      <c r="V252" s="15">
        <f t="shared" si="34"/>
        <v>40238.25</v>
      </c>
      <c r="W252" s="20">
        <f t="shared" si="35"/>
        <v>35</v>
      </c>
    </row>
    <row r="253" spans="1:23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28"/>
        <v>54</v>
      </c>
      <c r="G253" t="s">
        <v>14</v>
      </c>
      <c r="H253">
        <v>101</v>
      </c>
      <c r="I253" s="9">
        <f t="shared" si="2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s="6" t="s">
        <v>33</v>
      </c>
      <c r="Q253" t="str">
        <f t="shared" si="29"/>
        <v>theater</v>
      </c>
      <c r="R253" t="str">
        <f t="shared" si="30"/>
        <v>plays</v>
      </c>
      <c r="S253" s="16">
        <f t="shared" si="31"/>
        <v>41252.25</v>
      </c>
      <c r="T253">
        <f t="shared" si="32"/>
        <v>41254.25</v>
      </c>
      <c r="U253" s="15">
        <f t="shared" si="33"/>
        <v>41252.25</v>
      </c>
      <c r="V253" s="15">
        <f t="shared" si="34"/>
        <v>41254.25</v>
      </c>
      <c r="W253" s="20">
        <f t="shared" si="35"/>
        <v>2</v>
      </c>
    </row>
    <row r="254" spans="1:23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28"/>
        <v>626</v>
      </c>
      <c r="G254" t="s">
        <v>20</v>
      </c>
      <c r="H254">
        <v>59</v>
      </c>
      <c r="I254" s="9">
        <f t="shared" si="2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s="6" t="s">
        <v>33</v>
      </c>
      <c r="Q254" t="str">
        <f t="shared" si="29"/>
        <v>theater</v>
      </c>
      <c r="R254" t="str">
        <f t="shared" si="30"/>
        <v>plays</v>
      </c>
      <c r="S254" s="16">
        <f t="shared" si="31"/>
        <v>41572.208333333336</v>
      </c>
      <c r="T254">
        <f t="shared" si="32"/>
        <v>41577.208333333336</v>
      </c>
      <c r="U254" s="15">
        <f t="shared" si="33"/>
        <v>41572.208333333336</v>
      </c>
      <c r="V254" s="15">
        <f t="shared" si="34"/>
        <v>41577.208333333336</v>
      </c>
      <c r="W254" s="20">
        <f t="shared" si="35"/>
        <v>5</v>
      </c>
    </row>
    <row r="255" spans="1:23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28"/>
        <v>89</v>
      </c>
      <c r="G255" t="s">
        <v>14</v>
      </c>
      <c r="H255">
        <v>1335</v>
      </c>
      <c r="I255" s="9">
        <f t="shared" si="2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s="6" t="s">
        <v>53</v>
      </c>
      <c r="Q255" t="str">
        <f t="shared" si="29"/>
        <v>film &amp; video</v>
      </c>
      <c r="R255" t="str">
        <f t="shared" si="30"/>
        <v>drama</v>
      </c>
      <c r="S255" s="16">
        <f t="shared" si="31"/>
        <v>40641.208333333336</v>
      </c>
      <c r="T255">
        <f t="shared" si="32"/>
        <v>40653.208333333336</v>
      </c>
      <c r="U255" s="15">
        <f t="shared" si="33"/>
        <v>40641.208333333336</v>
      </c>
      <c r="V255" s="15">
        <f t="shared" si="34"/>
        <v>40653.208333333336</v>
      </c>
      <c r="W255" s="20">
        <f t="shared" si="35"/>
        <v>12</v>
      </c>
    </row>
    <row r="256" spans="1:23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28"/>
        <v>185</v>
      </c>
      <c r="G256" t="s">
        <v>20</v>
      </c>
      <c r="H256">
        <v>88</v>
      </c>
      <c r="I256" s="9">
        <f t="shared" si="2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s="6" t="s">
        <v>68</v>
      </c>
      <c r="Q256" t="str">
        <f t="shared" si="29"/>
        <v>publishing</v>
      </c>
      <c r="R256" t="str">
        <f t="shared" si="30"/>
        <v>nonfiction</v>
      </c>
      <c r="S256" s="16">
        <f t="shared" si="31"/>
        <v>42787.25</v>
      </c>
      <c r="T256">
        <f t="shared" si="32"/>
        <v>42789.25</v>
      </c>
      <c r="U256" s="15">
        <f t="shared" si="33"/>
        <v>42787.25</v>
      </c>
      <c r="V256" s="15">
        <f t="shared" si="34"/>
        <v>42789.25</v>
      </c>
      <c r="W256" s="20">
        <f t="shared" si="35"/>
        <v>2</v>
      </c>
    </row>
    <row r="257" spans="1:23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28"/>
        <v>120</v>
      </c>
      <c r="G257" t="s">
        <v>20</v>
      </c>
      <c r="H257">
        <v>1697</v>
      </c>
      <c r="I257" s="9">
        <f t="shared" si="2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s="6" t="s">
        <v>23</v>
      </c>
      <c r="Q257" t="str">
        <f t="shared" si="29"/>
        <v>music</v>
      </c>
      <c r="R257" t="str">
        <f t="shared" si="30"/>
        <v>rock</v>
      </c>
      <c r="S257" s="16">
        <f t="shared" si="31"/>
        <v>40590.25</v>
      </c>
      <c r="T257">
        <f t="shared" si="32"/>
        <v>40595.25</v>
      </c>
      <c r="U257" s="15">
        <f t="shared" si="33"/>
        <v>40590.25</v>
      </c>
      <c r="V257" s="15">
        <f t="shared" si="34"/>
        <v>40595.25</v>
      </c>
      <c r="W257" s="20">
        <f t="shared" si="35"/>
        <v>5</v>
      </c>
    </row>
    <row r="258" spans="1:23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28"/>
        <v>23</v>
      </c>
      <c r="G258" t="s">
        <v>14</v>
      </c>
      <c r="H258">
        <v>15</v>
      </c>
      <c r="I258" s="9">
        <f t="shared" ref="I258:I321" si="36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s="6" t="s">
        <v>23</v>
      </c>
      <c r="Q258" t="str">
        <f t="shared" si="29"/>
        <v>music</v>
      </c>
      <c r="R258" t="str">
        <f t="shared" si="30"/>
        <v>rock</v>
      </c>
      <c r="S258" s="16">
        <f t="shared" si="31"/>
        <v>42393.25</v>
      </c>
      <c r="T258">
        <f t="shared" si="32"/>
        <v>42430.25</v>
      </c>
      <c r="U258" s="15">
        <f t="shared" si="33"/>
        <v>42393.25</v>
      </c>
      <c r="V258" s="15">
        <f t="shared" si="34"/>
        <v>42430.25</v>
      </c>
      <c r="W258" s="20">
        <f t="shared" si="35"/>
        <v>37</v>
      </c>
    </row>
    <row r="259" spans="1:23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37">ROUND((E259/D259)*100,0)</f>
        <v>146</v>
      </c>
      <c r="G259" t="s">
        <v>20</v>
      </c>
      <c r="H259">
        <v>92</v>
      </c>
      <c r="I259" s="9">
        <f t="shared" si="3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s="6" t="s">
        <v>33</v>
      </c>
      <c r="Q259" t="str">
        <f t="shared" ref="Q259:Q322" si="38">LEFT(P259,SEARCH("/",P259)-1)</f>
        <v>theater</v>
      </c>
      <c r="R259" t="str">
        <f t="shared" ref="R259:R322" si="39">RIGHT(P259,LEN(P259)-SEARCH("/",P259))</f>
        <v>plays</v>
      </c>
      <c r="S259" s="16">
        <f t="shared" ref="S259:S322" si="40">(((L259/60/60)/24)+DATE(1970,1,1))</f>
        <v>41338.25</v>
      </c>
      <c r="T259">
        <f t="shared" ref="T259:T322" si="41">M259/86400+DATE(1970,1,1)</f>
        <v>41352.208333333336</v>
      </c>
      <c r="U259" s="15">
        <f t="shared" ref="U259:U322" si="42">L259/86400+DATE(1970,1,1)</f>
        <v>41338.25</v>
      </c>
      <c r="V259" s="15">
        <f t="shared" ref="V259:V322" si="43">M259/86400+DATE(1970,1,1)</f>
        <v>41352.208333333336</v>
      </c>
      <c r="W259" s="20">
        <f t="shared" ref="W259:W322" si="44">V259-U259</f>
        <v>13.958333333335759</v>
      </c>
    </row>
    <row r="260" spans="1:23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37"/>
        <v>268</v>
      </c>
      <c r="G260" t="s">
        <v>20</v>
      </c>
      <c r="H260">
        <v>186</v>
      </c>
      <c r="I260" s="9">
        <f t="shared" si="3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s="6" t="s">
        <v>33</v>
      </c>
      <c r="Q260" t="str">
        <f t="shared" si="38"/>
        <v>theater</v>
      </c>
      <c r="R260" t="str">
        <f t="shared" si="39"/>
        <v>plays</v>
      </c>
      <c r="S260" s="16">
        <f t="shared" si="40"/>
        <v>42712.25</v>
      </c>
      <c r="T260">
        <f t="shared" si="41"/>
        <v>42732.25</v>
      </c>
      <c r="U260" s="15">
        <f t="shared" si="42"/>
        <v>42712.25</v>
      </c>
      <c r="V260" s="15">
        <f t="shared" si="43"/>
        <v>42732.25</v>
      </c>
      <c r="W260" s="20">
        <f t="shared" si="44"/>
        <v>20</v>
      </c>
    </row>
    <row r="261" spans="1:23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37"/>
        <v>598</v>
      </c>
      <c r="G261" t="s">
        <v>20</v>
      </c>
      <c r="H261">
        <v>138</v>
      </c>
      <c r="I261" s="9">
        <f t="shared" si="3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s="6" t="s">
        <v>122</v>
      </c>
      <c r="Q261" t="str">
        <f t="shared" si="38"/>
        <v>photography</v>
      </c>
      <c r="R261" t="str">
        <f t="shared" si="39"/>
        <v>photography books</v>
      </c>
      <c r="S261" s="16">
        <f t="shared" si="40"/>
        <v>41251.25</v>
      </c>
      <c r="T261">
        <f t="shared" si="41"/>
        <v>41270.25</v>
      </c>
      <c r="U261" s="15">
        <f t="shared" si="42"/>
        <v>41251.25</v>
      </c>
      <c r="V261" s="15">
        <f t="shared" si="43"/>
        <v>41270.25</v>
      </c>
      <c r="W261" s="20">
        <f t="shared" si="44"/>
        <v>19</v>
      </c>
    </row>
    <row r="262" spans="1:23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37"/>
        <v>158</v>
      </c>
      <c r="G262" t="s">
        <v>20</v>
      </c>
      <c r="H262">
        <v>261</v>
      </c>
      <c r="I262" s="9">
        <f t="shared" si="3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s="6" t="s">
        <v>23</v>
      </c>
      <c r="Q262" t="str">
        <f t="shared" si="38"/>
        <v>music</v>
      </c>
      <c r="R262" t="str">
        <f t="shared" si="39"/>
        <v>rock</v>
      </c>
      <c r="S262" s="16">
        <f t="shared" si="40"/>
        <v>41180.208333333336</v>
      </c>
      <c r="T262">
        <f t="shared" si="41"/>
        <v>41192.208333333336</v>
      </c>
      <c r="U262" s="15">
        <f t="shared" si="42"/>
        <v>41180.208333333336</v>
      </c>
      <c r="V262" s="15">
        <f t="shared" si="43"/>
        <v>41192.208333333336</v>
      </c>
      <c r="W262" s="20">
        <f t="shared" si="44"/>
        <v>12</v>
      </c>
    </row>
    <row r="263" spans="1:23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37"/>
        <v>31</v>
      </c>
      <c r="G263" t="s">
        <v>14</v>
      </c>
      <c r="H263">
        <v>454</v>
      </c>
      <c r="I263" s="9">
        <f t="shared" si="3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s="6" t="s">
        <v>23</v>
      </c>
      <c r="Q263" t="str">
        <f t="shared" si="38"/>
        <v>music</v>
      </c>
      <c r="R263" t="str">
        <f t="shared" si="39"/>
        <v>rock</v>
      </c>
      <c r="S263" s="16">
        <f t="shared" si="40"/>
        <v>40415.208333333336</v>
      </c>
      <c r="T263">
        <f t="shared" si="41"/>
        <v>40419.208333333336</v>
      </c>
      <c r="U263" s="15">
        <f t="shared" si="42"/>
        <v>40415.208333333336</v>
      </c>
      <c r="V263" s="15">
        <f t="shared" si="43"/>
        <v>40419.208333333336</v>
      </c>
      <c r="W263" s="20">
        <f t="shared" si="44"/>
        <v>4</v>
      </c>
    </row>
    <row r="264" spans="1:23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37"/>
        <v>313</v>
      </c>
      <c r="G264" t="s">
        <v>20</v>
      </c>
      <c r="H264">
        <v>107</v>
      </c>
      <c r="I264" s="9">
        <f t="shared" si="3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s="6" t="s">
        <v>60</v>
      </c>
      <c r="Q264" t="str">
        <f t="shared" si="38"/>
        <v>music</v>
      </c>
      <c r="R264" t="str">
        <f t="shared" si="39"/>
        <v>indie rock</v>
      </c>
      <c r="S264" s="16">
        <f t="shared" si="40"/>
        <v>40638.208333333336</v>
      </c>
      <c r="T264">
        <f t="shared" si="41"/>
        <v>40664.208333333336</v>
      </c>
      <c r="U264" s="15">
        <f t="shared" si="42"/>
        <v>40638.208333333336</v>
      </c>
      <c r="V264" s="15">
        <f t="shared" si="43"/>
        <v>40664.208333333336</v>
      </c>
      <c r="W264" s="20">
        <f t="shared" si="44"/>
        <v>26</v>
      </c>
    </row>
    <row r="265" spans="1:23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37"/>
        <v>371</v>
      </c>
      <c r="G265" t="s">
        <v>20</v>
      </c>
      <c r="H265">
        <v>199</v>
      </c>
      <c r="I265" s="9">
        <f t="shared" si="3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s="6" t="s">
        <v>122</v>
      </c>
      <c r="Q265" t="str">
        <f t="shared" si="38"/>
        <v>photography</v>
      </c>
      <c r="R265" t="str">
        <f t="shared" si="39"/>
        <v>photography books</v>
      </c>
      <c r="S265" s="16">
        <f t="shared" si="40"/>
        <v>40187.25</v>
      </c>
      <c r="T265">
        <f t="shared" si="41"/>
        <v>40187.25</v>
      </c>
      <c r="U265" s="15">
        <f t="shared" si="42"/>
        <v>40187.25</v>
      </c>
      <c r="V265" s="15">
        <f t="shared" si="43"/>
        <v>40187.25</v>
      </c>
      <c r="W265" s="20">
        <f t="shared" si="44"/>
        <v>0</v>
      </c>
    </row>
    <row r="266" spans="1:23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37"/>
        <v>363</v>
      </c>
      <c r="G266" t="s">
        <v>20</v>
      </c>
      <c r="H266">
        <v>5512</v>
      </c>
      <c r="I266" s="9">
        <f t="shared" si="3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s="6" t="s">
        <v>33</v>
      </c>
      <c r="Q266" t="str">
        <f t="shared" si="38"/>
        <v>theater</v>
      </c>
      <c r="R266" t="str">
        <f t="shared" si="39"/>
        <v>plays</v>
      </c>
      <c r="S266" s="16">
        <f t="shared" si="40"/>
        <v>41317.25</v>
      </c>
      <c r="T266">
        <f t="shared" si="41"/>
        <v>41333.25</v>
      </c>
      <c r="U266" s="15">
        <f t="shared" si="42"/>
        <v>41317.25</v>
      </c>
      <c r="V266" s="15">
        <f t="shared" si="43"/>
        <v>41333.25</v>
      </c>
      <c r="W266" s="20">
        <f t="shared" si="44"/>
        <v>16</v>
      </c>
    </row>
    <row r="267" spans="1:23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37"/>
        <v>123</v>
      </c>
      <c r="G267" t="s">
        <v>20</v>
      </c>
      <c r="H267">
        <v>86</v>
      </c>
      <c r="I267" s="9">
        <f t="shared" si="3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s="6" t="s">
        <v>33</v>
      </c>
      <c r="Q267" t="str">
        <f t="shared" si="38"/>
        <v>theater</v>
      </c>
      <c r="R267" t="str">
        <f t="shared" si="39"/>
        <v>plays</v>
      </c>
      <c r="S267" s="16">
        <f t="shared" si="40"/>
        <v>42372.25</v>
      </c>
      <c r="T267">
        <f t="shared" si="41"/>
        <v>42416.25</v>
      </c>
      <c r="U267" s="15">
        <f t="shared" si="42"/>
        <v>42372.25</v>
      </c>
      <c r="V267" s="15">
        <f t="shared" si="43"/>
        <v>42416.25</v>
      </c>
      <c r="W267" s="20">
        <f t="shared" si="44"/>
        <v>44</v>
      </c>
    </row>
    <row r="268" spans="1:23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37"/>
        <v>77</v>
      </c>
      <c r="G268" t="s">
        <v>14</v>
      </c>
      <c r="H268">
        <v>3182</v>
      </c>
      <c r="I268" s="9">
        <f t="shared" si="3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s="6" t="s">
        <v>159</v>
      </c>
      <c r="Q268" t="str">
        <f t="shared" si="38"/>
        <v>music</v>
      </c>
      <c r="R268" t="str">
        <f t="shared" si="39"/>
        <v>jazz</v>
      </c>
      <c r="S268" s="16">
        <f t="shared" si="40"/>
        <v>41950.25</v>
      </c>
      <c r="T268">
        <f t="shared" si="41"/>
        <v>41983.25</v>
      </c>
      <c r="U268" s="15">
        <f t="shared" si="42"/>
        <v>41950.25</v>
      </c>
      <c r="V268" s="15">
        <f t="shared" si="43"/>
        <v>41983.25</v>
      </c>
      <c r="W268" s="20">
        <f t="shared" si="44"/>
        <v>33</v>
      </c>
    </row>
    <row r="269" spans="1:23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37"/>
        <v>234</v>
      </c>
      <c r="G269" t="s">
        <v>20</v>
      </c>
      <c r="H269">
        <v>2768</v>
      </c>
      <c r="I269" s="9">
        <f t="shared" si="3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s="6" t="s">
        <v>33</v>
      </c>
      <c r="Q269" t="str">
        <f t="shared" si="38"/>
        <v>theater</v>
      </c>
      <c r="R269" t="str">
        <f t="shared" si="39"/>
        <v>plays</v>
      </c>
      <c r="S269" s="16">
        <f t="shared" si="40"/>
        <v>41206.208333333336</v>
      </c>
      <c r="T269">
        <f t="shared" si="41"/>
        <v>41222.25</v>
      </c>
      <c r="U269" s="15">
        <f t="shared" si="42"/>
        <v>41206.208333333336</v>
      </c>
      <c r="V269" s="15">
        <f t="shared" si="43"/>
        <v>41222.25</v>
      </c>
      <c r="W269" s="20">
        <f t="shared" si="44"/>
        <v>16.041666666664241</v>
      </c>
    </row>
    <row r="270" spans="1:23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37"/>
        <v>181</v>
      </c>
      <c r="G270" t="s">
        <v>20</v>
      </c>
      <c r="H270">
        <v>48</v>
      </c>
      <c r="I270" s="9">
        <f t="shared" si="3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s="6" t="s">
        <v>42</v>
      </c>
      <c r="Q270" t="str">
        <f t="shared" si="38"/>
        <v>film &amp; video</v>
      </c>
      <c r="R270" t="str">
        <f t="shared" si="39"/>
        <v>documentary</v>
      </c>
      <c r="S270" s="16">
        <f t="shared" si="40"/>
        <v>41186.208333333336</v>
      </c>
      <c r="T270">
        <f t="shared" si="41"/>
        <v>41232.25</v>
      </c>
      <c r="U270" s="15">
        <f t="shared" si="42"/>
        <v>41186.208333333336</v>
      </c>
      <c r="V270" s="15">
        <f t="shared" si="43"/>
        <v>41232.25</v>
      </c>
      <c r="W270" s="20">
        <f t="shared" si="44"/>
        <v>46.041666666664241</v>
      </c>
    </row>
    <row r="271" spans="1:23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37"/>
        <v>253</v>
      </c>
      <c r="G271" t="s">
        <v>20</v>
      </c>
      <c r="H271">
        <v>87</v>
      </c>
      <c r="I271" s="9">
        <f t="shared" si="3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s="6" t="s">
        <v>269</v>
      </c>
      <c r="Q271" t="str">
        <f t="shared" si="38"/>
        <v>film &amp; video</v>
      </c>
      <c r="R271" t="str">
        <f t="shared" si="39"/>
        <v>television</v>
      </c>
      <c r="S271" s="16">
        <f t="shared" si="40"/>
        <v>43496.25</v>
      </c>
      <c r="T271">
        <f t="shared" si="41"/>
        <v>43517.25</v>
      </c>
      <c r="U271" s="15">
        <f t="shared" si="42"/>
        <v>43496.25</v>
      </c>
      <c r="V271" s="15">
        <f t="shared" si="43"/>
        <v>43517.25</v>
      </c>
      <c r="W271" s="20">
        <f t="shared" si="44"/>
        <v>21</v>
      </c>
    </row>
    <row r="272" spans="1:23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37"/>
        <v>27</v>
      </c>
      <c r="G272" t="s">
        <v>74</v>
      </c>
      <c r="H272">
        <v>1890</v>
      </c>
      <c r="I272" s="9">
        <f t="shared" si="3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s="6" t="s">
        <v>89</v>
      </c>
      <c r="Q272" t="str">
        <f t="shared" si="38"/>
        <v>games</v>
      </c>
      <c r="R272" t="str">
        <f t="shared" si="39"/>
        <v>video games</v>
      </c>
      <c r="S272" s="16">
        <f t="shared" si="40"/>
        <v>40514.25</v>
      </c>
      <c r="T272">
        <f t="shared" si="41"/>
        <v>40516.25</v>
      </c>
      <c r="U272" s="15">
        <f t="shared" si="42"/>
        <v>40514.25</v>
      </c>
      <c r="V272" s="15">
        <f t="shared" si="43"/>
        <v>40516.25</v>
      </c>
      <c r="W272" s="20">
        <f t="shared" si="44"/>
        <v>2</v>
      </c>
    </row>
    <row r="273" spans="1:23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37"/>
        <v>1</v>
      </c>
      <c r="G273" t="s">
        <v>47</v>
      </c>
      <c r="H273">
        <v>61</v>
      </c>
      <c r="I273" s="9">
        <f t="shared" si="3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s="6" t="s">
        <v>122</v>
      </c>
      <c r="Q273" t="str">
        <f t="shared" si="38"/>
        <v>photography</v>
      </c>
      <c r="R273" t="str">
        <f t="shared" si="39"/>
        <v>photography books</v>
      </c>
      <c r="S273" s="16">
        <f t="shared" si="40"/>
        <v>42345.25</v>
      </c>
      <c r="T273">
        <f t="shared" si="41"/>
        <v>42376.25</v>
      </c>
      <c r="U273" s="15">
        <f t="shared" si="42"/>
        <v>42345.25</v>
      </c>
      <c r="V273" s="15">
        <f t="shared" si="43"/>
        <v>42376.25</v>
      </c>
      <c r="W273" s="20">
        <f t="shared" si="44"/>
        <v>31</v>
      </c>
    </row>
    <row r="274" spans="1:23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37"/>
        <v>304</v>
      </c>
      <c r="G274" t="s">
        <v>20</v>
      </c>
      <c r="H274">
        <v>1894</v>
      </c>
      <c r="I274" s="9">
        <f t="shared" si="3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s="6" t="s">
        <v>33</v>
      </c>
      <c r="Q274" t="str">
        <f t="shared" si="38"/>
        <v>theater</v>
      </c>
      <c r="R274" t="str">
        <f t="shared" si="39"/>
        <v>plays</v>
      </c>
      <c r="S274" s="16">
        <f t="shared" si="40"/>
        <v>43656.208333333328</v>
      </c>
      <c r="T274">
        <f t="shared" si="41"/>
        <v>43681.208333333328</v>
      </c>
      <c r="U274" s="15">
        <f t="shared" si="42"/>
        <v>43656.208333333328</v>
      </c>
      <c r="V274" s="15">
        <f t="shared" si="43"/>
        <v>43681.208333333328</v>
      </c>
      <c r="W274" s="20">
        <f t="shared" si="44"/>
        <v>25</v>
      </c>
    </row>
    <row r="275" spans="1:23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37"/>
        <v>137</v>
      </c>
      <c r="G275" t="s">
        <v>20</v>
      </c>
      <c r="H275">
        <v>282</v>
      </c>
      <c r="I275" s="9">
        <f t="shared" si="3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s="6" t="s">
        <v>33</v>
      </c>
      <c r="Q275" t="str">
        <f t="shared" si="38"/>
        <v>theater</v>
      </c>
      <c r="R275" t="str">
        <f t="shared" si="39"/>
        <v>plays</v>
      </c>
      <c r="S275" s="16">
        <f t="shared" si="40"/>
        <v>42995.208333333328</v>
      </c>
      <c r="T275">
        <f t="shared" si="41"/>
        <v>42998.208333333328</v>
      </c>
      <c r="U275" s="15">
        <f t="shared" si="42"/>
        <v>42995.208333333328</v>
      </c>
      <c r="V275" s="15">
        <f t="shared" si="43"/>
        <v>42998.208333333328</v>
      </c>
      <c r="W275" s="20">
        <f t="shared" si="44"/>
        <v>3</v>
      </c>
    </row>
    <row r="276" spans="1:23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37"/>
        <v>32</v>
      </c>
      <c r="G276" t="s">
        <v>14</v>
      </c>
      <c r="H276">
        <v>15</v>
      </c>
      <c r="I276" s="9">
        <f t="shared" si="3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s="6" t="s">
        <v>33</v>
      </c>
      <c r="Q276" t="str">
        <f t="shared" si="38"/>
        <v>theater</v>
      </c>
      <c r="R276" t="str">
        <f t="shared" si="39"/>
        <v>plays</v>
      </c>
      <c r="S276" s="16">
        <f t="shared" si="40"/>
        <v>43045.25</v>
      </c>
      <c r="T276">
        <f t="shared" si="41"/>
        <v>43050.25</v>
      </c>
      <c r="U276" s="15">
        <f t="shared" si="42"/>
        <v>43045.25</v>
      </c>
      <c r="V276" s="15">
        <f t="shared" si="43"/>
        <v>43050.25</v>
      </c>
      <c r="W276" s="20">
        <f t="shared" si="44"/>
        <v>5</v>
      </c>
    </row>
    <row r="277" spans="1:23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37"/>
        <v>242</v>
      </c>
      <c r="G277" t="s">
        <v>20</v>
      </c>
      <c r="H277">
        <v>116</v>
      </c>
      <c r="I277" s="9">
        <f t="shared" si="3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s="6" t="s">
        <v>206</v>
      </c>
      <c r="Q277" t="str">
        <f t="shared" si="38"/>
        <v>publishing</v>
      </c>
      <c r="R277" t="str">
        <f t="shared" si="39"/>
        <v>translations</v>
      </c>
      <c r="S277" s="16">
        <f t="shared" si="40"/>
        <v>43561.208333333328</v>
      </c>
      <c r="T277">
        <f t="shared" si="41"/>
        <v>43569.208333333328</v>
      </c>
      <c r="U277" s="15">
        <f t="shared" si="42"/>
        <v>43561.208333333328</v>
      </c>
      <c r="V277" s="15">
        <f t="shared" si="43"/>
        <v>43569.208333333328</v>
      </c>
      <c r="W277" s="20">
        <f t="shared" si="44"/>
        <v>8</v>
      </c>
    </row>
    <row r="278" spans="1:23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37"/>
        <v>97</v>
      </c>
      <c r="G278" t="s">
        <v>14</v>
      </c>
      <c r="H278">
        <v>133</v>
      </c>
      <c r="I278" s="9">
        <f t="shared" si="3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s="6" t="s">
        <v>89</v>
      </c>
      <c r="Q278" t="str">
        <f t="shared" si="38"/>
        <v>games</v>
      </c>
      <c r="R278" t="str">
        <f t="shared" si="39"/>
        <v>video games</v>
      </c>
      <c r="S278" s="16">
        <f t="shared" si="40"/>
        <v>41018.208333333336</v>
      </c>
      <c r="T278">
        <f t="shared" si="41"/>
        <v>41023.208333333336</v>
      </c>
      <c r="U278" s="15">
        <f t="shared" si="42"/>
        <v>41018.208333333336</v>
      </c>
      <c r="V278" s="15">
        <f t="shared" si="43"/>
        <v>41023.208333333336</v>
      </c>
      <c r="W278" s="20">
        <f t="shared" si="44"/>
        <v>5</v>
      </c>
    </row>
    <row r="279" spans="1:23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37"/>
        <v>1066</v>
      </c>
      <c r="G279" t="s">
        <v>20</v>
      </c>
      <c r="H279">
        <v>83</v>
      </c>
      <c r="I279" s="9">
        <f t="shared" si="3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s="6" t="s">
        <v>33</v>
      </c>
      <c r="Q279" t="str">
        <f t="shared" si="38"/>
        <v>theater</v>
      </c>
      <c r="R279" t="str">
        <f t="shared" si="39"/>
        <v>plays</v>
      </c>
      <c r="S279" s="16">
        <f t="shared" si="40"/>
        <v>40378.208333333336</v>
      </c>
      <c r="T279">
        <f t="shared" si="41"/>
        <v>40380.208333333336</v>
      </c>
      <c r="U279" s="15">
        <f t="shared" si="42"/>
        <v>40378.208333333336</v>
      </c>
      <c r="V279" s="15">
        <f t="shared" si="43"/>
        <v>40380.208333333336</v>
      </c>
      <c r="W279" s="20">
        <f t="shared" si="44"/>
        <v>2</v>
      </c>
    </row>
    <row r="280" spans="1:23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37"/>
        <v>326</v>
      </c>
      <c r="G280" t="s">
        <v>20</v>
      </c>
      <c r="H280">
        <v>91</v>
      </c>
      <c r="I280" s="9">
        <f t="shared" si="3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s="6" t="s">
        <v>28</v>
      </c>
      <c r="Q280" t="str">
        <f t="shared" si="38"/>
        <v>technology</v>
      </c>
      <c r="R280" t="str">
        <f t="shared" si="39"/>
        <v>web</v>
      </c>
      <c r="S280" s="16">
        <f t="shared" si="40"/>
        <v>41239.25</v>
      </c>
      <c r="T280">
        <f t="shared" si="41"/>
        <v>41264.25</v>
      </c>
      <c r="U280" s="15">
        <f t="shared" si="42"/>
        <v>41239.25</v>
      </c>
      <c r="V280" s="15">
        <f t="shared" si="43"/>
        <v>41264.25</v>
      </c>
      <c r="W280" s="20">
        <f t="shared" si="44"/>
        <v>25</v>
      </c>
    </row>
    <row r="281" spans="1:23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37"/>
        <v>171</v>
      </c>
      <c r="G281" t="s">
        <v>20</v>
      </c>
      <c r="H281">
        <v>546</v>
      </c>
      <c r="I281" s="9">
        <f t="shared" si="3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s="6" t="s">
        <v>33</v>
      </c>
      <c r="Q281" t="str">
        <f t="shared" si="38"/>
        <v>theater</v>
      </c>
      <c r="R281" t="str">
        <f t="shared" si="39"/>
        <v>plays</v>
      </c>
      <c r="S281" s="16">
        <f t="shared" si="40"/>
        <v>43346.208333333328</v>
      </c>
      <c r="T281">
        <f t="shared" si="41"/>
        <v>43349.208333333328</v>
      </c>
      <c r="U281" s="15">
        <f t="shared" si="42"/>
        <v>43346.208333333328</v>
      </c>
      <c r="V281" s="15">
        <f t="shared" si="43"/>
        <v>43349.208333333328</v>
      </c>
      <c r="W281" s="20">
        <f t="shared" si="44"/>
        <v>3</v>
      </c>
    </row>
    <row r="282" spans="1:23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37"/>
        <v>581</v>
      </c>
      <c r="G282" t="s">
        <v>20</v>
      </c>
      <c r="H282">
        <v>393</v>
      </c>
      <c r="I282" s="9">
        <f t="shared" si="3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s="6" t="s">
        <v>71</v>
      </c>
      <c r="Q282" t="str">
        <f t="shared" si="38"/>
        <v>film &amp; video</v>
      </c>
      <c r="R282" t="str">
        <f t="shared" si="39"/>
        <v>animation</v>
      </c>
      <c r="S282" s="16">
        <f t="shared" si="40"/>
        <v>43060.25</v>
      </c>
      <c r="T282">
        <f t="shared" si="41"/>
        <v>43066.25</v>
      </c>
      <c r="U282" s="15">
        <f t="shared" si="42"/>
        <v>43060.25</v>
      </c>
      <c r="V282" s="15">
        <f t="shared" si="43"/>
        <v>43066.25</v>
      </c>
      <c r="W282" s="20">
        <f t="shared" si="44"/>
        <v>6</v>
      </c>
    </row>
    <row r="283" spans="1:23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37"/>
        <v>92</v>
      </c>
      <c r="G283" t="s">
        <v>14</v>
      </c>
      <c r="H283">
        <v>2062</v>
      </c>
      <c r="I283" s="9">
        <f t="shared" si="3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s="6" t="s">
        <v>33</v>
      </c>
      <c r="Q283" t="str">
        <f t="shared" si="38"/>
        <v>theater</v>
      </c>
      <c r="R283" t="str">
        <f t="shared" si="39"/>
        <v>plays</v>
      </c>
      <c r="S283" s="16">
        <f t="shared" si="40"/>
        <v>40979.25</v>
      </c>
      <c r="T283">
        <f t="shared" si="41"/>
        <v>41000.208333333336</v>
      </c>
      <c r="U283" s="15">
        <f t="shared" si="42"/>
        <v>40979.25</v>
      </c>
      <c r="V283" s="15">
        <f t="shared" si="43"/>
        <v>41000.208333333336</v>
      </c>
      <c r="W283" s="20">
        <f t="shared" si="44"/>
        <v>20.958333333335759</v>
      </c>
    </row>
    <row r="284" spans="1:23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37"/>
        <v>108</v>
      </c>
      <c r="G284" t="s">
        <v>20</v>
      </c>
      <c r="H284">
        <v>133</v>
      </c>
      <c r="I284" s="9">
        <f t="shared" si="3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s="6" t="s">
        <v>269</v>
      </c>
      <c r="Q284" t="str">
        <f t="shared" si="38"/>
        <v>film &amp; video</v>
      </c>
      <c r="R284" t="str">
        <f t="shared" si="39"/>
        <v>television</v>
      </c>
      <c r="S284" s="16">
        <f t="shared" si="40"/>
        <v>42701.25</v>
      </c>
      <c r="T284">
        <f t="shared" si="41"/>
        <v>42707.25</v>
      </c>
      <c r="U284" s="15">
        <f t="shared" si="42"/>
        <v>42701.25</v>
      </c>
      <c r="V284" s="15">
        <f t="shared" si="43"/>
        <v>42707.25</v>
      </c>
      <c r="W284" s="20">
        <f t="shared" si="44"/>
        <v>6</v>
      </c>
    </row>
    <row r="285" spans="1:23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37"/>
        <v>19</v>
      </c>
      <c r="G285" t="s">
        <v>14</v>
      </c>
      <c r="H285">
        <v>29</v>
      </c>
      <c r="I285" s="9">
        <f t="shared" si="3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s="6" t="s">
        <v>23</v>
      </c>
      <c r="Q285" t="str">
        <f t="shared" si="38"/>
        <v>music</v>
      </c>
      <c r="R285" t="str">
        <f t="shared" si="39"/>
        <v>rock</v>
      </c>
      <c r="S285" s="16">
        <f t="shared" si="40"/>
        <v>42520.208333333328</v>
      </c>
      <c r="T285">
        <f t="shared" si="41"/>
        <v>42525.208333333328</v>
      </c>
      <c r="U285" s="15">
        <f t="shared" si="42"/>
        <v>42520.208333333328</v>
      </c>
      <c r="V285" s="15">
        <f t="shared" si="43"/>
        <v>42525.208333333328</v>
      </c>
      <c r="W285" s="20">
        <f t="shared" si="44"/>
        <v>5</v>
      </c>
    </row>
    <row r="286" spans="1:23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37"/>
        <v>83</v>
      </c>
      <c r="G286" t="s">
        <v>14</v>
      </c>
      <c r="H286">
        <v>132</v>
      </c>
      <c r="I286" s="9">
        <f t="shared" si="3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s="6" t="s">
        <v>28</v>
      </c>
      <c r="Q286" t="str">
        <f t="shared" si="38"/>
        <v>technology</v>
      </c>
      <c r="R286" t="str">
        <f t="shared" si="39"/>
        <v>web</v>
      </c>
      <c r="S286" s="16">
        <f t="shared" si="40"/>
        <v>41030.208333333336</v>
      </c>
      <c r="T286">
        <f t="shared" si="41"/>
        <v>41035.208333333336</v>
      </c>
      <c r="U286" s="15">
        <f t="shared" si="42"/>
        <v>41030.208333333336</v>
      </c>
      <c r="V286" s="15">
        <f t="shared" si="43"/>
        <v>41035.208333333336</v>
      </c>
      <c r="W286" s="20">
        <f t="shared" si="44"/>
        <v>5</v>
      </c>
    </row>
    <row r="287" spans="1:23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37"/>
        <v>706</v>
      </c>
      <c r="G287" t="s">
        <v>20</v>
      </c>
      <c r="H287">
        <v>254</v>
      </c>
      <c r="I287" s="9">
        <f t="shared" si="3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s="6" t="s">
        <v>33</v>
      </c>
      <c r="Q287" t="str">
        <f t="shared" si="38"/>
        <v>theater</v>
      </c>
      <c r="R287" t="str">
        <f t="shared" si="39"/>
        <v>plays</v>
      </c>
      <c r="S287" s="16">
        <f t="shared" si="40"/>
        <v>42623.208333333328</v>
      </c>
      <c r="T287">
        <f t="shared" si="41"/>
        <v>42661.208333333328</v>
      </c>
      <c r="U287" s="15">
        <f t="shared" si="42"/>
        <v>42623.208333333328</v>
      </c>
      <c r="V287" s="15">
        <f t="shared" si="43"/>
        <v>42661.208333333328</v>
      </c>
      <c r="W287" s="20">
        <f t="shared" si="44"/>
        <v>38</v>
      </c>
    </row>
    <row r="288" spans="1:23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37"/>
        <v>17</v>
      </c>
      <c r="G288" t="s">
        <v>74</v>
      </c>
      <c r="H288">
        <v>184</v>
      </c>
      <c r="I288" s="9">
        <f t="shared" si="3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s="6" t="s">
        <v>33</v>
      </c>
      <c r="Q288" t="str">
        <f t="shared" si="38"/>
        <v>theater</v>
      </c>
      <c r="R288" t="str">
        <f t="shared" si="39"/>
        <v>plays</v>
      </c>
      <c r="S288" s="16">
        <f t="shared" si="40"/>
        <v>42697.25</v>
      </c>
      <c r="T288">
        <f t="shared" si="41"/>
        <v>42704.25</v>
      </c>
      <c r="U288" s="15">
        <f t="shared" si="42"/>
        <v>42697.25</v>
      </c>
      <c r="V288" s="15">
        <f t="shared" si="43"/>
        <v>42704.25</v>
      </c>
      <c r="W288" s="20">
        <f t="shared" si="44"/>
        <v>7</v>
      </c>
    </row>
    <row r="289" spans="1:23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37"/>
        <v>210</v>
      </c>
      <c r="G289" t="s">
        <v>20</v>
      </c>
      <c r="H289">
        <v>176</v>
      </c>
      <c r="I289" s="9">
        <f t="shared" si="3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s="6" t="s">
        <v>50</v>
      </c>
      <c r="Q289" t="str">
        <f t="shared" si="38"/>
        <v>music</v>
      </c>
      <c r="R289" t="str">
        <f t="shared" si="39"/>
        <v>electric music</v>
      </c>
      <c r="S289" s="16">
        <f t="shared" si="40"/>
        <v>42122.208333333328</v>
      </c>
      <c r="T289">
        <f t="shared" si="41"/>
        <v>42122.208333333328</v>
      </c>
      <c r="U289" s="15">
        <f t="shared" si="42"/>
        <v>42122.208333333328</v>
      </c>
      <c r="V289" s="15">
        <f t="shared" si="43"/>
        <v>42122.208333333328</v>
      </c>
      <c r="W289" s="20">
        <f t="shared" si="44"/>
        <v>0</v>
      </c>
    </row>
    <row r="290" spans="1:23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37"/>
        <v>98</v>
      </c>
      <c r="G290" t="s">
        <v>14</v>
      </c>
      <c r="H290">
        <v>137</v>
      </c>
      <c r="I290" s="9">
        <f t="shared" si="3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s="6" t="s">
        <v>148</v>
      </c>
      <c r="Q290" t="str">
        <f t="shared" si="38"/>
        <v>music</v>
      </c>
      <c r="R290" t="str">
        <f t="shared" si="39"/>
        <v>metal</v>
      </c>
      <c r="S290" s="16">
        <f t="shared" si="40"/>
        <v>40982.208333333336</v>
      </c>
      <c r="T290">
        <f t="shared" si="41"/>
        <v>40983.208333333336</v>
      </c>
      <c r="U290" s="15">
        <f t="shared" si="42"/>
        <v>40982.208333333336</v>
      </c>
      <c r="V290" s="15">
        <f t="shared" si="43"/>
        <v>40983.208333333336</v>
      </c>
      <c r="W290" s="20">
        <f t="shared" si="44"/>
        <v>1</v>
      </c>
    </row>
    <row r="291" spans="1:23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37"/>
        <v>1684</v>
      </c>
      <c r="G291" t="s">
        <v>20</v>
      </c>
      <c r="H291">
        <v>337</v>
      </c>
      <c r="I291" s="9">
        <f t="shared" si="3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s="6" t="s">
        <v>33</v>
      </c>
      <c r="Q291" t="str">
        <f t="shared" si="38"/>
        <v>theater</v>
      </c>
      <c r="R291" t="str">
        <f t="shared" si="39"/>
        <v>plays</v>
      </c>
      <c r="S291" s="16">
        <f t="shared" si="40"/>
        <v>42219.208333333328</v>
      </c>
      <c r="T291">
        <f t="shared" si="41"/>
        <v>42222.208333333328</v>
      </c>
      <c r="U291" s="15">
        <f t="shared" si="42"/>
        <v>42219.208333333328</v>
      </c>
      <c r="V291" s="15">
        <f t="shared" si="43"/>
        <v>42222.208333333328</v>
      </c>
      <c r="W291" s="20">
        <f t="shared" si="44"/>
        <v>3</v>
      </c>
    </row>
    <row r="292" spans="1:23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37"/>
        <v>54</v>
      </c>
      <c r="G292" t="s">
        <v>14</v>
      </c>
      <c r="H292">
        <v>908</v>
      </c>
      <c r="I292" s="9">
        <f t="shared" si="3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s="6" t="s">
        <v>42</v>
      </c>
      <c r="Q292" t="str">
        <f t="shared" si="38"/>
        <v>film &amp; video</v>
      </c>
      <c r="R292" t="str">
        <f t="shared" si="39"/>
        <v>documentary</v>
      </c>
      <c r="S292" s="16">
        <f t="shared" si="40"/>
        <v>41404.208333333336</v>
      </c>
      <c r="T292">
        <f t="shared" si="41"/>
        <v>41436.208333333336</v>
      </c>
      <c r="U292" s="15">
        <f t="shared" si="42"/>
        <v>41404.208333333336</v>
      </c>
      <c r="V292" s="15">
        <f t="shared" si="43"/>
        <v>41436.208333333336</v>
      </c>
      <c r="W292" s="20">
        <f t="shared" si="44"/>
        <v>32</v>
      </c>
    </row>
    <row r="293" spans="1:23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37"/>
        <v>457</v>
      </c>
      <c r="G293" t="s">
        <v>20</v>
      </c>
      <c r="H293">
        <v>107</v>
      </c>
      <c r="I293" s="9">
        <f t="shared" si="3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s="6" t="s">
        <v>28</v>
      </c>
      <c r="Q293" t="str">
        <f t="shared" si="38"/>
        <v>technology</v>
      </c>
      <c r="R293" t="str">
        <f t="shared" si="39"/>
        <v>web</v>
      </c>
      <c r="S293" s="16">
        <f t="shared" si="40"/>
        <v>40831.208333333336</v>
      </c>
      <c r="T293">
        <f t="shared" si="41"/>
        <v>40835.208333333336</v>
      </c>
      <c r="U293" s="15">
        <f t="shared" si="42"/>
        <v>40831.208333333336</v>
      </c>
      <c r="V293" s="15">
        <f t="shared" si="43"/>
        <v>40835.208333333336</v>
      </c>
      <c r="W293" s="20">
        <f t="shared" si="44"/>
        <v>4</v>
      </c>
    </row>
    <row r="294" spans="1:23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37"/>
        <v>10</v>
      </c>
      <c r="G294" t="s">
        <v>14</v>
      </c>
      <c r="H294">
        <v>10</v>
      </c>
      <c r="I294" s="9">
        <f t="shared" si="36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s="6" t="s">
        <v>17</v>
      </c>
      <c r="Q294" t="str">
        <f t="shared" si="38"/>
        <v>food</v>
      </c>
      <c r="R294" t="str">
        <f t="shared" si="39"/>
        <v>food trucks</v>
      </c>
      <c r="S294" s="16">
        <f t="shared" si="40"/>
        <v>40984.208333333336</v>
      </c>
      <c r="T294">
        <f t="shared" si="41"/>
        <v>41002.208333333336</v>
      </c>
      <c r="U294" s="15">
        <f t="shared" si="42"/>
        <v>40984.208333333336</v>
      </c>
      <c r="V294" s="15">
        <f t="shared" si="43"/>
        <v>41002.208333333336</v>
      </c>
      <c r="W294" s="20">
        <f t="shared" si="44"/>
        <v>18</v>
      </c>
    </row>
    <row r="295" spans="1:23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37"/>
        <v>16</v>
      </c>
      <c r="G295" t="s">
        <v>74</v>
      </c>
      <c r="H295">
        <v>32</v>
      </c>
      <c r="I295" s="9">
        <f t="shared" si="3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s="6" t="s">
        <v>33</v>
      </c>
      <c r="Q295" t="str">
        <f t="shared" si="38"/>
        <v>theater</v>
      </c>
      <c r="R295" t="str">
        <f t="shared" si="39"/>
        <v>plays</v>
      </c>
      <c r="S295" s="16">
        <f t="shared" si="40"/>
        <v>40456.208333333336</v>
      </c>
      <c r="T295">
        <f t="shared" si="41"/>
        <v>40465.208333333336</v>
      </c>
      <c r="U295" s="15">
        <f t="shared" si="42"/>
        <v>40456.208333333336</v>
      </c>
      <c r="V295" s="15">
        <f t="shared" si="43"/>
        <v>40465.208333333336</v>
      </c>
      <c r="W295" s="20">
        <f t="shared" si="44"/>
        <v>9</v>
      </c>
    </row>
    <row r="296" spans="1:23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37"/>
        <v>1340</v>
      </c>
      <c r="G296" t="s">
        <v>20</v>
      </c>
      <c r="H296">
        <v>183</v>
      </c>
      <c r="I296" s="9">
        <f t="shared" si="3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s="6" t="s">
        <v>33</v>
      </c>
      <c r="Q296" t="str">
        <f t="shared" si="38"/>
        <v>theater</v>
      </c>
      <c r="R296" t="str">
        <f t="shared" si="39"/>
        <v>plays</v>
      </c>
      <c r="S296" s="16">
        <f t="shared" si="40"/>
        <v>43399.208333333328</v>
      </c>
      <c r="T296">
        <f t="shared" si="41"/>
        <v>43411.25</v>
      </c>
      <c r="U296" s="15">
        <f t="shared" si="42"/>
        <v>43399.208333333328</v>
      </c>
      <c r="V296" s="15">
        <f t="shared" si="43"/>
        <v>43411.25</v>
      </c>
      <c r="W296" s="20">
        <f t="shared" si="44"/>
        <v>12.041666666671517</v>
      </c>
    </row>
    <row r="297" spans="1:23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37"/>
        <v>36</v>
      </c>
      <c r="G297" t="s">
        <v>14</v>
      </c>
      <c r="H297">
        <v>1910</v>
      </c>
      <c r="I297" s="9">
        <f t="shared" si="3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s="6" t="s">
        <v>33</v>
      </c>
      <c r="Q297" t="str">
        <f t="shared" si="38"/>
        <v>theater</v>
      </c>
      <c r="R297" t="str">
        <f t="shared" si="39"/>
        <v>plays</v>
      </c>
      <c r="S297" s="16">
        <f t="shared" si="40"/>
        <v>41562.208333333336</v>
      </c>
      <c r="T297">
        <f t="shared" si="41"/>
        <v>41587.25</v>
      </c>
      <c r="U297" s="15">
        <f t="shared" si="42"/>
        <v>41562.208333333336</v>
      </c>
      <c r="V297" s="15">
        <f t="shared" si="43"/>
        <v>41587.25</v>
      </c>
      <c r="W297" s="20">
        <f t="shared" si="44"/>
        <v>25.041666666664241</v>
      </c>
    </row>
    <row r="298" spans="1:23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37"/>
        <v>55</v>
      </c>
      <c r="G298" t="s">
        <v>14</v>
      </c>
      <c r="H298">
        <v>38</v>
      </c>
      <c r="I298" s="9">
        <f t="shared" si="3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s="6" t="s">
        <v>33</v>
      </c>
      <c r="Q298" t="str">
        <f t="shared" si="38"/>
        <v>theater</v>
      </c>
      <c r="R298" t="str">
        <f t="shared" si="39"/>
        <v>plays</v>
      </c>
      <c r="S298" s="16">
        <f t="shared" si="40"/>
        <v>43493.25</v>
      </c>
      <c r="T298">
        <f t="shared" si="41"/>
        <v>43515.25</v>
      </c>
      <c r="U298" s="15">
        <f t="shared" si="42"/>
        <v>43493.25</v>
      </c>
      <c r="V298" s="15">
        <f t="shared" si="43"/>
        <v>43515.25</v>
      </c>
      <c r="W298" s="20">
        <f t="shared" si="44"/>
        <v>22</v>
      </c>
    </row>
    <row r="299" spans="1:23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37"/>
        <v>94</v>
      </c>
      <c r="G299" t="s">
        <v>14</v>
      </c>
      <c r="H299">
        <v>104</v>
      </c>
      <c r="I299" s="9">
        <f t="shared" si="3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s="6" t="s">
        <v>33</v>
      </c>
      <c r="Q299" t="str">
        <f t="shared" si="38"/>
        <v>theater</v>
      </c>
      <c r="R299" t="str">
        <f t="shared" si="39"/>
        <v>plays</v>
      </c>
      <c r="S299" s="16">
        <f t="shared" si="40"/>
        <v>41653.25</v>
      </c>
      <c r="T299">
        <f t="shared" si="41"/>
        <v>41662.25</v>
      </c>
      <c r="U299" s="15">
        <f t="shared" si="42"/>
        <v>41653.25</v>
      </c>
      <c r="V299" s="15">
        <f t="shared" si="43"/>
        <v>41662.25</v>
      </c>
      <c r="W299" s="20">
        <f t="shared" si="44"/>
        <v>9</v>
      </c>
    </row>
    <row r="300" spans="1:23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37"/>
        <v>144</v>
      </c>
      <c r="G300" t="s">
        <v>20</v>
      </c>
      <c r="H300">
        <v>72</v>
      </c>
      <c r="I300" s="9">
        <f t="shared" si="3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s="6" t="s">
        <v>23</v>
      </c>
      <c r="Q300" t="str">
        <f t="shared" si="38"/>
        <v>music</v>
      </c>
      <c r="R300" t="str">
        <f t="shared" si="39"/>
        <v>rock</v>
      </c>
      <c r="S300" s="16">
        <f t="shared" si="40"/>
        <v>42426.25</v>
      </c>
      <c r="T300">
        <f t="shared" si="41"/>
        <v>42444.208333333328</v>
      </c>
      <c r="U300" s="15">
        <f t="shared" si="42"/>
        <v>42426.25</v>
      </c>
      <c r="V300" s="15">
        <f t="shared" si="43"/>
        <v>42444.208333333328</v>
      </c>
      <c r="W300" s="20">
        <f t="shared" si="44"/>
        <v>17.958333333328483</v>
      </c>
    </row>
    <row r="301" spans="1:23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37"/>
        <v>51</v>
      </c>
      <c r="G301" t="s">
        <v>14</v>
      </c>
      <c r="H301">
        <v>49</v>
      </c>
      <c r="I301" s="9">
        <f t="shared" si="3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s="6" t="s">
        <v>17</v>
      </c>
      <c r="Q301" t="str">
        <f t="shared" si="38"/>
        <v>food</v>
      </c>
      <c r="R301" t="str">
        <f t="shared" si="39"/>
        <v>food trucks</v>
      </c>
      <c r="S301" s="16">
        <f t="shared" si="40"/>
        <v>42432.25</v>
      </c>
      <c r="T301">
        <f t="shared" si="41"/>
        <v>42488.208333333328</v>
      </c>
      <c r="U301" s="15">
        <f t="shared" si="42"/>
        <v>42432.25</v>
      </c>
      <c r="V301" s="15">
        <f t="shared" si="43"/>
        <v>42488.208333333328</v>
      </c>
      <c r="W301" s="20">
        <f t="shared" si="44"/>
        <v>55.958333333328483</v>
      </c>
    </row>
    <row r="302" spans="1:23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37"/>
        <v>5</v>
      </c>
      <c r="G302" t="s">
        <v>14</v>
      </c>
      <c r="H302">
        <v>1</v>
      </c>
      <c r="I302" s="9">
        <f t="shared" si="36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s="6" t="s">
        <v>68</v>
      </c>
      <c r="Q302" t="str">
        <f t="shared" si="38"/>
        <v>publishing</v>
      </c>
      <c r="R302" t="str">
        <f t="shared" si="39"/>
        <v>nonfiction</v>
      </c>
      <c r="S302" s="16">
        <f t="shared" si="40"/>
        <v>42977.208333333328</v>
      </c>
      <c r="T302">
        <f t="shared" si="41"/>
        <v>42978.208333333328</v>
      </c>
      <c r="U302" s="15">
        <f t="shared" si="42"/>
        <v>42977.208333333328</v>
      </c>
      <c r="V302" s="15">
        <f t="shared" si="43"/>
        <v>42978.208333333328</v>
      </c>
      <c r="W302" s="20">
        <f t="shared" si="44"/>
        <v>1</v>
      </c>
    </row>
    <row r="303" spans="1:23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37"/>
        <v>1345</v>
      </c>
      <c r="G303" t="s">
        <v>20</v>
      </c>
      <c r="H303">
        <v>295</v>
      </c>
      <c r="I303" s="9">
        <f t="shared" si="3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s="6" t="s">
        <v>42</v>
      </c>
      <c r="Q303" t="str">
        <f t="shared" si="38"/>
        <v>film &amp; video</v>
      </c>
      <c r="R303" t="str">
        <f t="shared" si="39"/>
        <v>documentary</v>
      </c>
      <c r="S303" s="16">
        <f t="shared" si="40"/>
        <v>42061.25</v>
      </c>
      <c r="T303">
        <f t="shared" si="41"/>
        <v>42078.208333333328</v>
      </c>
      <c r="U303" s="15">
        <f t="shared" si="42"/>
        <v>42061.25</v>
      </c>
      <c r="V303" s="15">
        <f t="shared" si="43"/>
        <v>42078.208333333328</v>
      </c>
      <c r="W303" s="20">
        <f t="shared" si="44"/>
        <v>16.958333333328483</v>
      </c>
    </row>
    <row r="304" spans="1:23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37"/>
        <v>32</v>
      </c>
      <c r="G304" t="s">
        <v>14</v>
      </c>
      <c r="H304">
        <v>245</v>
      </c>
      <c r="I304" s="9">
        <f t="shared" si="3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s="6" t="s">
        <v>33</v>
      </c>
      <c r="Q304" t="str">
        <f t="shared" si="38"/>
        <v>theater</v>
      </c>
      <c r="R304" t="str">
        <f t="shared" si="39"/>
        <v>plays</v>
      </c>
      <c r="S304" s="16">
        <f t="shared" si="40"/>
        <v>43345.208333333328</v>
      </c>
      <c r="T304">
        <f t="shared" si="41"/>
        <v>43359.208333333328</v>
      </c>
      <c r="U304" s="15">
        <f t="shared" si="42"/>
        <v>43345.208333333328</v>
      </c>
      <c r="V304" s="15">
        <f t="shared" si="43"/>
        <v>43359.208333333328</v>
      </c>
      <c r="W304" s="20">
        <f t="shared" si="44"/>
        <v>14</v>
      </c>
    </row>
    <row r="305" spans="1:23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37"/>
        <v>83</v>
      </c>
      <c r="G305" t="s">
        <v>14</v>
      </c>
      <c r="H305">
        <v>32</v>
      </c>
      <c r="I305" s="9">
        <f t="shared" si="36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s="6" t="s">
        <v>60</v>
      </c>
      <c r="Q305" t="str">
        <f t="shared" si="38"/>
        <v>music</v>
      </c>
      <c r="R305" t="str">
        <f t="shared" si="39"/>
        <v>indie rock</v>
      </c>
      <c r="S305" s="16">
        <f t="shared" si="40"/>
        <v>42376.25</v>
      </c>
      <c r="T305">
        <f t="shared" si="41"/>
        <v>42381.25</v>
      </c>
      <c r="U305" s="15">
        <f t="shared" si="42"/>
        <v>42376.25</v>
      </c>
      <c r="V305" s="15">
        <f t="shared" si="43"/>
        <v>42381.25</v>
      </c>
      <c r="W305" s="20">
        <f t="shared" si="44"/>
        <v>5</v>
      </c>
    </row>
    <row r="306" spans="1:23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37"/>
        <v>546</v>
      </c>
      <c r="G306" t="s">
        <v>20</v>
      </c>
      <c r="H306">
        <v>142</v>
      </c>
      <c r="I306" s="9">
        <f t="shared" si="3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s="6" t="s">
        <v>42</v>
      </c>
      <c r="Q306" t="str">
        <f t="shared" si="38"/>
        <v>film &amp; video</v>
      </c>
      <c r="R306" t="str">
        <f t="shared" si="39"/>
        <v>documentary</v>
      </c>
      <c r="S306" s="16">
        <f t="shared" si="40"/>
        <v>42589.208333333328</v>
      </c>
      <c r="T306">
        <f t="shared" si="41"/>
        <v>42630.208333333328</v>
      </c>
      <c r="U306" s="15">
        <f t="shared" si="42"/>
        <v>42589.208333333328</v>
      </c>
      <c r="V306" s="15">
        <f t="shared" si="43"/>
        <v>42630.208333333328</v>
      </c>
      <c r="W306" s="20">
        <f t="shared" si="44"/>
        <v>41</v>
      </c>
    </row>
    <row r="307" spans="1:23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37"/>
        <v>286</v>
      </c>
      <c r="G307" t="s">
        <v>20</v>
      </c>
      <c r="H307">
        <v>85</v>
      </c>
      <c r="I307" s="9">
        <f t="shared" si="3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s="6" t="s">
        <v>33</v>
      </c>
      <c r="Q307" t="str">
        <f t="shared" si="38"/>
        <v>theater</v>
      </c>
      <c r="R307" t="str">
        <f t="shared" si="39"/>
        <v>plays</v>
      </c>
      <c r="S307" s="16">
        <f t="shared" si="40"/>
        <v>42448.208333333328</v>
      </c>
      <c r="T307">
        <f t="shared" si="41"/>
        <v>42489.208333333328</v>
      </c>
      <c r="U307" s="15">
        <f t="shared" si="42"/>
        <v>42448.208333333328</v>
      </c>
      <c r="V307" s="15">
        <f t="shared" si="43"/>
        <v>42489.208333333328</v>
      </c>
      <c r="W307" s="20">
        <f t="shared" si="44"/>
        <v>41</v>
      </c>
    </row>
    <row r="308" spans="1:23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37"/>
        <v>8</v>
      </c>
      <c r="G308" t="s">
        <v>14</v>
      </c>
      <c r="H308">
        <v>7</v>
      </c>
      <c r="I308" s="9">
        <f t="shared" si="3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s="6" t="s">
        <v>33</v>
      </c>
      <c r="Q308" t="str">
        <f t="shared" si="38"/>
        <v>theater</v>
      </c>
      <c r="R308" t="str">
        <f t="shared" si="39"/>
        <v>plays</v>
      </c>
      <c r="S308" s="16">
        <f t="shared" si="40"/>
        <v>42930.208333333328</v>
      </c>
      <c r="T308">
        <f t="shared" si="41"/>
        <v>42933.208333333328</v>
      </c>
      <c r="U308" s="15">
        <f t="shared" si="42"/>
        <v>42930.208333333328</v>
      </c>
      <c r="V308" s="15">
        <f t="shared" si="43"/>
        <v>42933.208333333328</v>
      </c>
      <c r="W308" s="20">
        <f t="shared" si="44"/>
        <v>3</v>
      </c>
    </row>
    <row r="309" spans="1:23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37"/>
        <v>132</v>
      </c>
      <c r="G309" t="s">
        <v>20</v>
      </c>
      <c r="H309">
        <v>659</v>
      </c>
      <c r="I309" s="9">
        <f t="shared" si="3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s="6" t="s">
        <v>119</v>
      </c>
      <c r="Q309" t="str">
        <f t="shared" si="38"/>
        <v>publishing</v>
      </c>
      <c r="R309" t="str">
        <f t="shared" si="39"/>
        <v>fiction</v>
      </c>
      <c r="S309" s="16">
        <f t="shared" si="40"/>
        <v>41066.208333333336</v>
      </c>
      <c r="T309">
        <f t="shared" si="41"/>
        <v>41086.208333333336</v>
      </c>
      <c r="U309" s="15">
        <f t="shared" si="42"/>
        <v>41066.208333333336</v>
      </c>
      <c r="V309" s="15">
        <f t="shared" si="43"/>
        <v>41086.208333333336</v>
      </c>
      <c r="W309" s="20">
        <f t="shared" si="44"/>
        <v>20</v>
      </c>
    </row>
    <row r="310" spans="1:23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37"/>
        <v>74</v>
      </c>
      <c r="G310" t="s">
        <v>14</v>
      </c>
      <c r="H310">
        <v>803</v>
      </c>
      <c r="I310" s="9">
        <f t="shared" si="3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s="6" t="s">
        <v>33</v>
      </c>
      <c r="Q310" t="str">
        <f t="shared" si="38"/>
        <v>theater</v>
      </c>
      <c r="R310" t="str">
        <f t="shared" si="39"/>
        <v>plays</v>
      </c>
      <c r="S310" s="16">
        <f t="shared" si="40"/>
        <v>40651.208333333336</v>
      </c>
      <c r="T310">
        <f t="shared" si="41"/>
        <v>40652.208333333336</v>
      </c>
      <c r="U310" s="15">
        <f t="shared" si="42"/>
        <v>40651.208333333336</v>
      </c>
      <c r="V310" s="15">
        <f t="shared" si="43"/>
        <v>40652.208333333336</v>
      </c>
      <c r="W310" s="20">
        <f t="shared" si="44"/>
        <v>1</v>
      </c>
    </row>
    <row r="311" spans="1:23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37"/>
        <v>75</v>
      </c>
      <c r="G311" t="s">
        <v>74</v>
      </c>
      <c r="H311">
        <v>75</v>
      </c>
      <c r="I311" s="9">
        <f t="shared" si="36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s="6" t="s">
        <v>60</v>
      </c>
      <c r="Q311" t="str">
        <f t="shared" si="38"/>
        <v>music</v>
      </c>
      <c r="R311" t="str">
        <f t="shared" si="39"/>
        <v>indie rock</v>
      </c>
      <c r="S311" s="16">
        <f t="shared" si="40"/>
        <v>40807.208333333336</v>
      </c>
      <c r="T311">
        <f t="shared" si="41"/>
        <v>40827.208333333336</v>
      </c>
      <c r="U311" s="15">
        <f t="shared" si="42"/>
        <v>40807.208333333336</v>
      </c>
      <c r="V311" s="15">
        <f t="shared" si="43"/>
        <v>40827.208333333336</v>
      </c>
      <c r="W311" s="20">
        <f t="shared" si="44"/>
        <v>20</v>
      </c>
    </row>
    <row r="312" spans="1:23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37"/>
        <v>20</v>
      </c>
      <c r="G312" t="s">
        <v>14</v>
      </c>
      <c r="H312">
        <v>16</v>
      </c>
      <c r="I312" s="9">
        <f t="shared" si="36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s="6" t="s">
        <v>89</v>
      </c>
      <c r="Q312" t="str">
        <f t="shared" si="38"/>
        <v>games</v>
      </c>
      <c r="R312" t="str">
        <f t="shared" si="39"/>
        <v>video games</v>
      </c>
      <c r="S312" s="16">
        <f t="shared" si="40"/>
        <v>40277.208333333336</v>
      </c>
      <c r="T312">
        <f t="shared" si="41"/>
        <v>40293.208333333336</v>
      </c>
      <c r="U312" s="15">
        <f t="shared" si="42"/>
        <v>40277.208333333336</v>
      </c>
      <c r="V312" s="15">
        <f t="shared" si="43"/>
        <v>40293.208333333336</v>
      </c>
      <c r="W312" s="20">
        <f t="shared" si="44"/>
        <v>16</v>
      </c>
    </row>
    <row r="313" spans="1:23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37"/>
        <v>203</v>
      </c>
      <c r="G313" t="s">
        <v>20</v>
      </c>
      <c r="H313">
        <v>121</v>
      </c>
      <c r="I313" s="9">
        <f t="shared" si="3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s="6" t="s">
        <v>33</v>
      </c>
      <c r="Q313" t="str">
        <f t="shared" si="38"/>
        <v>theater</v>
      </c>
      <c r="R313" t="str">
        <f t="shared" si="39"/>
        <v>plays</v>
      </c>
      <c r="S313" s="16">
        <f t="shared" si="40"/>
        <v>40590.25</v>
      </c>
      <c r="T313">
        <f t="shared" si="41"/>
        <v>40602.25</v>
      </c>
      <c r="U313" s="15">
        <f t="shared" si="42"/>
        <v>40590.25</v>
      </c>
      <c r="V313" s="15">
        <f t="shared" si="43"/>
        <v>40602.25</v>
      </c>
      <c r="W313" s="20">
        <f t="shared" si="44"/>
        <v>12</v>
      </c>
    </row>
    <row r="314" spans="1:23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37"/>
        <v>310</v>
      </c>
      <c r="G314" t="s">
        <v>20</v>
      </c>
      <c r="H314">
        <v>3742</v>
      </c>
      <c r="I314" s="9">
        <f t="shared" si="3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s="6" t="s">
        <v>33</v>
      </c>
      <c r="Q314" t="str">
        <f t="shared" si="38"/>
        <v>theater</v>
      </c>
      <c r="R314" t="str">
        <f t="shared" si="39"/>
        <v>plays</v>
      </c>
      <c r="S314" s="16">
        <f t="shared" si="40"/>
        <v>41572.208333333336</v>
      </c>
      <c r="T314">
        <f t="shared" si="41"/>
        <v>41579.208333333336</v>
      </c>
      <c r="U314" s="15">
        <f t="shared" si="42"/>
        <v>41572.208333333336</v>
      </c>
      <c r="V314" s="15">
        <f t="shared" si="43"/>
        <v>41579.208333333336</v>
      </c>
      <c r="W314" s="20">
        <f t="shared" si="44"/>
        <v>7</v>
      </c>
    </row>
    <row r="315" spans="1:23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37"/>
        <v>395</v>
      </c>
      <c r="G315" t="s">
        <v>20</v>
      </c>
      <c r="H315">
        <v>223</v>
      </c>
      <c r="I315" s="9">
        <f t="shared" si="36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s="6" t="s">
        <v>23</v>
      </c>
      <c r="Q315" t="str">
        <f t="shared" si="38"/>
        <v>music</v>
      </c>
      <c r="R315" t="str">
        <f t="shared" si="39"/>
        <v>rock</v>
      </c>
      <c r="S315" s="16">
        <f t="shared" si="40"/>
        <v>40966.25</v>
      </c>
      <c r="T315">
        <f t="shared" si="41"/>
        <v>40968.25</v>
      </c>
      <c r="U315" s="15">
        <f t="shared" si="42"/>
        <v>40966.25</v>
      </c>
      <c r="V315" s="15">
        <f t="shared" si="43"/>
        <v>40968.25</v>
      </c>
      <c r="W315" s="20">
        <f t="shared" si="44"/>
        <v>2</v>
      </c>
    </row>
    <row r="316" spans="1:23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37"/>
        <v>295</v>
      </c>
      <c r="G316" t="s">
        <v>20</v>
      </c>
      <c r="H316">
        <v>133</v>
      </c>
      <c r="I316" s="9">
        <f t="shared" si="3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s="6" t="s">
        <v>42</v>
      </c>
      <c r="Q316" t="str">
        <f t="shared" si="38"/>
        <v>film &amp; video</v>
      </c>
      <c r="R316" t="str">
        <f t="shared" si="39"/>
        <v>documentary</v>
      </c>
      <c r="S316" s="16">
        <f t="shared" si="40"/>
        <v>43536.208333333328</v>
      </c>
      <c r="T316">
        <f t="shared" si="41"/>
        <v>43541.208333333328</v>
      </c>
      <c r="U316" s="15">
        <f t="shared" si="42"/>
        <v>43536.208333333328</v>
      </c>
      <c r="V316" s="15">
        <f t="shared" si="43"/>
        <v>43541.208333333328</v>
      </c>
      <c r="W316" s="20">
        <f t="shared" si="44"/>
        <v>5</v>
      </c>
    </row>
    <row r="317" spans="1:23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37"/>
        <v>34</v>
      </c>
      <c r="G317" t="s">
        <v>14</v>
      </c>
      <c r="H317">
        <v>31</v>
      </c>
      <c r="I317" s="9">
        <f t="shared" si="3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s="6" t="s">
        <v>33</v>
      </c>
      <c r="Q317" t="str">
        <f t="shared" si="38"/>
        <v>theater</v>
      </c>
      <c r="R317" t="str">
        <f t="shared" si="39"/>
        <v>plays</v>
      </c>
      <c r="S317" s="16">
        <f t="shared" si="40"/>
        <v>41783.208333333336</v>
      </c>
      <c r="T317">
        <f t="shared" si="41"/>
        <v>41812.208333333336</v>
      </c>
      <c r="U317" s="15">
        <f t="shared" si="42"/>
        <v>41783.208333333336</v>
      </c>
      <c r="V317" s="15">
        <f t="shared" si="43"/>
        <v>41812.208333333336</v>
      </c>
      <c r="W317" s="20">
        <f t="shared" si="44"/>
        <v>29</v>
      </c>
    </row>
    <row r="318" spans="1:23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37"/>
        <v>67</v>
      </c>
      <c r="G318" t="s">
        <v>14</v>
      </c>
      <c r="H318">
        <v>108</v>
      </c>
      <c r="I318" s="9">
        <f t="shared" si="3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s="6" t="s">
        <v>17</v>
      </c>
      <c r="Q318" t="str">
        <f t="shared" si="38"/>
        <v>food</v>
      </c>
      <c r="R318" t="str">
        <f t="shared" si="39"/>
        <v>food trucks</v>
      </c>
      <c r="S318" s="16">
        <f t="shared" si="40"/>
        <v>43788.25</v>
      </c>
      <c r="T318">
        <f t="shared" si="41"/>
        <v>43789.25</v>
      </c>
      <c r="U318" s="15">
        <f t="shared" si="42"/>
        <v>43788.25</v>
      </c>
      <c r="V318" s="15">
        <f t="shared" si="43"/>
        <v>43789.25</v>
      </c>
      <c r="W318" s="20">
        <f t="shared" si="44"/>
        <v>1</v>
      </c>
    </row>
    <row r="319" spans="1:23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37"/>
        <v>19</v>
      </c>
      <c r="G319" t="s">
        <v>14</v>
      </c>
      <c r="H319">
        <v>30</v>
      </c>
      <c r="I319" s="9">
        <f t="shared" si="36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s="6" t="s">
        <v>33</v>
      </c>
      <c r="Q319" t="str">
        <f t="shared" si="38"/>
        <v>theater</v>
      </c>
      <c r="R319" t="str">
        <f t="shared" si="39"/>
        <v>plays</v>
      </c>
      <c r="S319" s="16">
        <f t="shared" si="40"/>
        <v>42869.208333333328</v>
      </c>
      <c r="T319">
        <f t="shared" si="41"/>
        <v>42882.208333333328</v>
      </c>
      <c r="U319" s="15">
        <f t="shared" si="42"/>
        <v>42869.208333333328</v>
      </c>
      <c r="V319" s="15">
        <f t="shared" si="43"/>
        <v>42882.208333333328</v>
      </c>
      <c r="W319" s="20">
        <f t="shared" si="44"/>
        <v>13</v>
      </c>
    </row>
    <row r="320" spans="1:23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37"/>
        <v>16</v>
      </c>
      <c r="G320" t="s">
        <v>14</v>
      </c>
      <c r="H320">
        <v>17</v>
      </c>
      <c r="I320" s="9">
        <f t="shared" si="3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s="6" t="s">
        <v>23</v>
      </c>
      <c r="Q320" t="str">
        <f t="shared" si="38"/>
        <v>music</v>
      </c>
      <c r="R320" t="str">
        <f t="shared" si="39"/>
        <v>rock</v>
      </c>
      <c r="S320" s="16">
        <f t="shared" si="40"/>
        <v>41684.25</v>
      </c>
      <c r="T320">
        <f t="shared" si="41"/>
        <v>41686.25</v>
      </c>
      <c r="U320" s="15">
        <f t="shared" si="42"/>
        <v>41684.25</v>
      </c>
      <c r="V320" s="15">
        <f t="shared" si="43"/>
        <v>41686.25</v>
      </c>
      <c r="W320" s="20">
        <f t="shared" si="44"/>
        <v>2</v>
      </c>
    </row>
    <row r="321" spans="1:23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37"/>
        <v>39</v>
      </c>
      <c r="G321" t="s">
        <v>74</v>
      </c>
      <c r="H321">
        <v>64</v>
      </c>
      <c r="I321" s="9">
        <f t="shared" si="36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s="6" t="s">
        <v>28</v>
      </c>
      <c r="Q321" t="str">
        <f t="shared" si="38"/>
        <v>technology</v>
      </c>
      <c r="R321" t="str">
        <f t="shared" si="39"/>
        <v>web</v>
      </c>
      <c r="S321" s="16">
        <f t="shared" si="40"/>
        <v>40402.208333333336</v>
      </c>
      <c r="T321">
        <f t="shared" si="41"/>
        <v>40426.208333333336</v>
      </c>
      <c r="U321" s="15">
        <f t="shared" si="42"/>
        <v>40402.208333333336</v>
      </c>
      <c r="V321" s="15">
        <f t="shared" si="43"/>
        <v>40426.208333333336</v>
      </c>
      <c r="W321" s="20">
        <f t="shared" si="44"/>
        <v>24</v>
      </c>
    </row>
    <row r="322" spans="1:23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37"/>
        <v>10</v>
      </c>
      <c r="G322" t="s">
        <v>14</v>
      </c>
      <c r="H322">
        <v>80</v>
      </c>
      <c r="I322" s="9">
        <f t="shared" ref="I322:I385" si="45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s="6" t="s">
        <v>119</v>
      </c>
      <c r="Q322" t="str">
        <f t="shared" si="38"/>
        <v>publishing</v>
      </c>
      <c r="R322" t="str">
        <f t="shared" si="39"/>
        <v>fiction</v>
      </c>
      <c r="S322" s="16">
        <f t="shared" si="40"/>
        <v>40673.208333333336</v>
      </c>
      <c r="T322">
        <f t="shared" si="41"/>
        <v>40682.208333333336</v>
      </c>
      <c r="U322" s="15">
        <f t="shared" si="42"/>
        <v>40673.208333333336</v>
      </c>
      <c r="V322" s="15">
        <f t="shared" si="43"/>
        <v>40682.208333333336</v>
      </c>
      <c r="W322" s="20">
        <f t="shared" si="44"/>
        <v>9</v>
      </c>
    </row>
    <row r="323" spans="1:23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46">ROUND((E323/D323)*100,0)</f>
        <v>94</v>
      </c>
      <c r="G323" t="s">
        <v>14</v>
      </c>
      <c r="H323">
        <v>2468</v>
      </c>
      <c r="I323" s="9">
        <f t="shared" si="4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s="6" t="s">
        <v>100</v>
      </c>
      <c r="Q323" t="str">
        <f t="shared" ref="Q323:Q386" si="47">LEFT(P323,SEARCH("/",P323)-1)</f>
        <v>film &amp; video</v>
      </c>
      <c r="R323" t="str">
        <f t="shared" ref="R323:R386" si="48">RIGHT(P323,LEN(P323)-SEARCH("/",P323))</f>
        <v>shorts</v>
      </c>
      <c r="S323" s="16">
        <f t="shared" ref="S323:S386" si="49">(((L323/60/60)/24)+DATE(1970,1,1))</f>
        <v>40634.208333333336</v>
      </c>
      <c r="T323">
        <f t="shared" ref="T323:T386" si="50">M323/86400+DATE(1970,1,1)</f>
        <v>40642.208333333336</v>
      </c>
      <c r="U323" s="15">
        <f t="shared" ref="U323:U386" si="51">L323/86400+DATE(1970,1,1)</f>
        <v>40634.208333333336</v>
      </c>
      <c r="V323" s="15">
        <f t="shared" ref="V323:V386" si="52">M323/86400+DATE(1970,1,1)</f>
        <v>40642.208333333336</v>
      </c>
      <c r="W323" s="20">
        <f t="shared" ref="W323:W386" si="53">V323-U323</f>
        <v>8</v>
      </c>
    </row>
    <row r="324" spans="1:23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46"/>
        <v>167</v>
      </c>
      <c r="G324" t="s">
        <v>20</v>
      </c>
      <c r="H324">
        <v>5168</v>
      </c>
      <c r="I324" s="9">
        <f t="shared" si="4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s="6" t="s">
        <v>33</v>
      </c>
      <c r="Q324" t="str">
        <f t="shared" si="47"/>
        <v>theater</v>
      </c>
      <c r="R324" t="str">
        <f t="shared" si="48"/>
        <v>plays</v>
      </c>
      <c r="S324" s="16">
        <f t="shared" si="49"/>
        <v>40507.25</v>
      </c>
      <c r="T324">
        <f t="shared" si="50"/>
        <v>40520.25</v>
      </c>
      <c r="U324" s="15">
        <f t="shared" si="51"/>
        <v>40507.25</v>
      </c>
      <c r="V324" s="15">
        <f t="shared" si="52"/>
        <v>40520.25</v>
      </c>
      <c r="W324" s="20">
        <f t="shared" si="53"/>
        <v>13</v>
      </c>
    </row>
    <row r="325" spans="1:23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46"/>
        <v>24</v>
      </c>
      <c r="G325" t="s">
        <v>14</v>
      </c>
      <c r="H325">
        <v>26</v>
      </c>
      <c r="I325" s="9">
        <f t="shared" si="4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s="6" t="s">
        <v>42</v>
      </c>
      <c r="Q325" t="str">
        <f t="shared" si="47"/>
        <v>film &amp; video</v>
      </c>
      <c r="R325" t="str">
        <f t="shared" si="48"/>
        <v>documentary</v>
      </c>
      <c r="S325" s="16">
        <f t="shared" si="49"/>
        <v>41725.208333333336</v>
      </c>
      <c r="T325">
        <f t="shared" si="50"/>
        <v>41727.208333333336</v>
      </c>
      <c r="U325" s="15">
        <f t="shared" si="51"/>
        <v>41725.208333333336</v>
      </c>
      <c r="V325" s="15">
        <f t="shared" si="52"/>
        <v>41727.208333333336</v>
      </c>
      <c r="W325" s="20">
        <f t="shared" si="53"/>
        <v>2</v>
      </c>
    </row>
    <row r="326" spans="1:23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46"/>
        <v>164</v>
      </c>
      <c r="G326" t="s">
        <v>20</v>
      </c>
      <c r="H326">
        <v>307</v>
      </c>
      <c r="I326" s="9">
        <f t="shared" si="4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s="6" t="s">
        <v>33</v>
      </c>
      <c r="Q326" t="str">
        <f t="shared" si="47"/>
        <v>theater</v>
      </c>
      <c r="R326" t="str">
        <f t="shared" si="48"/>
        <v>plays</v>
      </c>
      <c r="S326" s="16">
        <f t="shared" si="49"/>
        <v>42176.208333333328</v>
      </c>
      <c r="T326">
        <f t="shared" si="50"/>
        <v>42188.208333333328</v>
      </c>
      <c r="U326" s="15">
        <f t="shared" si="51"/>
        <v>42176.208333333328</v>
      </c>
      <c r="V326" s="15">
        <f t="shared" si="52"/>
        <v>42188.208333333328</v>
      </c>
      <c r="W326" s="20">
        <f t="shared" si="53"/>
        <v>12</v>
      </c>
    </row>
    <row r="327" spans="1:23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46"/>
        <v>91</v>
      </c>
      <c r="G327" t="s">
        <v>14</v>
      </c>
      <c r="H327">
        <v>73</v>
      </c>
      <c r="I327" s="9">
        <f t="shared" si="4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s="6" t="s">
        <v>33</v>
      </c>
      <c r="Q327" t="str">
        <f t="shared" si="47"/>
        <v>theater</v>
      </c>
      <c r="R327" t="str">
        <f t="shared" si="48"/>
        <v>plays</v>
      </c>
      <c r="S327" s="16">
        <f t="shared" si="49"/>
        <v>43267.208333333328</v>
      </c>
      <c r="T327">
        <f t="shared" si="50"/>
        <v>43290.208333333328</v>
      </c>
      <c r="U327" s="15">
        <f t="shared" si="51"/>
        <v>43267.208333333328</v>
      </c>
      <c r="V327" s="15">
        <f t="shared" si="52"/>
        <v>43290.208333333328</v>
      </c>
      <c r="W327" s="20">
        <f t="shared" si="53"/>
        <v>23</v>
      </c>
    </row>
    <row r="328" spans="1:23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46"/>
        <v>46</v>
      </c>
      <c r="G328" t="s">
        <v>14</v>
      </c>
      <c r="H328">
        <v>128</v>
      </c>
      <c r="I328" s="9">
        <f t="shared" si="4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s="6" t="s">
        <v>71</v>
      </c>
      <c r="Q328" t="str">
        <f t="shared" si="47"/>
        <v>film &amp; video</v>
      </c>
      <c r="R328" t="str">
        <f t="shared" si="48"/>
        <v>animation</v>
      </c>
      <c r="S328" s="16">
        <f t="shared" si="49"/>
        <v>42364.25</v>
      </c>
      <c r="T328">
        <f t="shared" si="50"/>
        <v>42370.25</v>
      </c>
      <c r="U328" s="15">
        <f t="shared" si="51"/>
        <v>42364.25</v>
      </c>
      <c r="V328" s="15">
        <f t="shared" si="52"/>
        <v>42370.25</v>
      </c>
      <c r="W328" s="20">
        <f t="shared" si="53"/>
        <v>6</v>
      </c>
    </row>
    <row r="329" spans="1:23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46"/>
        <v>39</v>
      </c>
      <c r="G329" t="s">
        <v>14</v>
      </c>
      <c r="H329">
        <v>33</v>
      </c>
      <c r="I329" s="9">
        <f t="shared" si="4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s="6" t="s">
        <v>33</v>
      </c>
      <c r="Q329" t="str">
        <f t="shared" si="47"/>
        <v>theater</v>
      </c>
      <c r="R329" t="str">
        <f t="shared" si="48"/>
        <v>plays</v>
      </c>
      <c r="S329" s="16">
        <f t="shared" si="49"/>
        <v>43705.208333333328</v>
      </c>
      <c r="T329">
        <f t="shared" si="50"/>
        <v>43709.208333333328</v>
      </c>
      <c r="U329" s="15">
        <f t="shared" si="51"/>
        <v>43705.208333333328</v>
      </c>
      <c r="V329" s="15">
        <f t="shared" si="52"/>
        <v>43709.208333333328</v>
      </c>
      <c r="W329" s="20">
        <f t="shared" si="53"/>
        <v>4</v>
      </c>
    </row>
    <row r="330" spans="1:23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46"/>
        <v>134</v>
      </c>
      <c r="G330" t="s">
        <v>20</v>
      </c>
      <c r="H330">
        <v>2441</v>
      </c>
      <c r="I330" s="9">
        <f t="shared" si="4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s="6" t="s">
        <v>23</v>
      </c>
      <c r="Q330" t="str">
        <f t="shared" si="47"/>
        <v>music</v>
      </c>
      <c r="R330" t="str">
        <f t="shared" si="48"/>
        <v>rock</v>
      </c>
      <c r="S330" s="16">
        <f t="shared" si="49"/>
        <v>43434.25</v>
      </c>
      <c r="T330">
        <f t="shared" si="50"/>
        <v>43445.25</v>
      </c>
      <c r="U330" s="15">
        <f t="shared" si="51"/>
        <v>43434.25</v>
      </c>
      <c r="V330" s="15">
        <f t="shared" si="52"/>
        <v>43445.25</v>
      </c>
      <c r="W330" s="20">
        <f t="shared" si="53"/>
        <v>11</v>
      </c>
    </row>
    <row r="331" spans="1:23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46"/>
        <v>23</v>
      </c>
      <c r="G331" t="s">
        <v>47</v>
      </c>
      <c r="H331">
        <v>211</v>
      </c>
      <c r="I331" s="9">
        <f t="shared" si="4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s="6" t="s">
        <v>89</v>
      </c>
      <c r="Q331" t="str">
        <f t="shared" si="47"/>
        <v>games</v>
      </c>
      <c r="R331" t="str">
        <f t="shared" si="48"/>
        <v>video games</v>
      </c>
      <c r="S331" s="16">
        <f t="shared" si="49"/>
        <v>42716.25</v>
      </c>
      <c r="T331">
        <f t="shared" si="50"/>
        <v>42727.25</v>
      </c>
      <c r="U331" s="15">
        <f t="shared" si="51"/>
        <v>42716.25</v>
      </c>
      <c r="V331" s="15">
        <f t="shared" si="52"/>
        <v>42727.25</v>
      </c>
      <c r="W331" s="20">
        <f t="shared" si="53"/>
        <v>11</v>
      </c>
    </row>
    <row r="332" spans="1:23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46"/>
        <v>185</v>
      </c>
      <c r="G332" t="s">
        <v>20</v>
      </c>
      <c r="H332">
        <v>1385</v>
      </c>
      <c r="I332" s="9">
        <f t="shared" si="4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s="6" t="s">
        <v>42</v>
      </c>
      <c r="Q332" t="str">
        <f t="shared" si="47"/>
        <v>film &amp; video</v>
      </c>
      <c r="R332" t="str">
        <f t="shared" si="48"/>
        <v>documentary</v>
      </c>
      <c r="S332" s="16">
        <f t="shared" si="49"/>
        <v>43077.25</v>
      </c>
      <c r="T332">
        <f t="shared" si="50"/>
        <v>43078.25</v>
      </c>
      <c r="U332" s="15">
        <f t="shared" si="51"/>
        <v>43077.25</v>
      </c>
      <c r="V332" s="15">
        <f t="shared" si="52"/>
        <v>43078.25</v>
      </c>
      <c r="W332" s="20">
        <f t="shared" si="53"/>
        <v>1</v>
      </c>
    </row>
    <row r="333" spans="1:23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46"/>
        <v>444</v>
      </c>
      <c r="G333" t="s">
        <v>20</v>
      </c>
      <c r="H333">
        <v>190</v>
      </c>
      <c r="I333" s="9">
        <f t="shared" si="4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s="6" t="s">
        <v>17</v>
      </c>
      <c r="Q333" t="str">
        <f t="shared" si="47"/>
        <v>food</v>
      </c>
      <c r="R333" t="str">
        <f t="shared" si="48"/>
        <v>food trucks</v>
      </c>
      <c r="S333" s="16">
        <f t="shared" si="49"/>
        <v>40896.25</v>
      </c>
      <c r="T333">
        <f t="shared" si="50"/>
        <v>40897.25</v>
      </c>
      <c r="U333" s="15">
        <f t="shared" si="51"/>
        <v>40896.25</v>
      </c>
      <c r="V333" s="15">
        <f t="shared" si="52"/>
        <v>40897.25</v>
      </c>
      <c r="W333" s="20">
        <f t="shared" si="53"/>
        <v>1</v>
      </c>
    </row>
    <row r="334" spans="1:23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46"/>
        <v>200</v>
      </c>
      <c r="G334" t="s">
        <v>20</v>
      </c>
      <c r="H334">
        <v>470</v>
      </c>
      <c r="I334" s="9">
        <f t="shared" si="4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s="6" t="s">
        <v>65</v>
      </c>
      <c r="Q334" t="str">
        <f t="shared" si="47"/>
        <v>technology</v>
      </c>
      <c r="R334" t="str">
        <f t="shared" si="48"/>
        <v>wearables</v>
      </c>
      <c r="S334" s="16">
        <f t="shared" si="49"/>
        <v>41361.208333333336</v>
      </c>
      <c r="T334">
        <f t="shared" si="50"/>
        <v>41362.208333333336</v>
      </c>
      <c r="U334" s="15">
        <f t="shared" si="51"/>
        <v>41361.208333333336</v>
      </c>
      <c r="V334" s="15">
        <f t="shared" si="52"/>
        <v>41362.208333333336</v>
      </c>
      <c r="W334" s="20">
        <f t="shared" si="53"/>
        <v>1</v>
      </c>
    </row>
    <row r="335" spans="1:23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46"/>
        <v>124</v>
      </c>
      <c r="G335" t="s">
        <v>20</v>
      </c>
      <c r="H335">
        <v>253</v>
      </c>
      <c r="I335" s="9">
        <f t="shared" si="4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s="6" t="s">
        <v>33</v>
      </c>
      <c r="Q335" t="str">
        <f t="shared" si="47"/>
        <v>theater</v>
      </c>
      <c r="R335" t="str">
        <f t="shared" si="48"/>
        <v>plays</v>
      </c>
      <c r="S335" s="16">
        <f t="shared" si="49"/>
        <v>43424.25</v>
      </c>
      <c r="T335">
        <f t="shared" si="50"/>
        <v>43452.25</v>
      </c>
      <c r="U335" s="15">
        <f t="shared" si="51"/>
        <v>43424.25</v>
      </c>
      <c r="V335" s="15">
        <f t="shared" si="52"/>
        <v>43452.25</v>
      </c>
      <c r="W335" s="20">
        <f t="shared" si="53"/>
        <v>28</v>
      </c>
    </row>
    <row r="336" spans="1:23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46"/>
        <v>187</v>
      </c>
      <c r="G336" t="s">
        <v>20</v>
      </c>
      <c r="H336">
        <v>1113</v>
      </c>
      <c r="I336" s="9">
        <f t="shared" si="4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s="6" t="s">
        <v>23</v>
      </c>
      <c r="Q336" t="str">
        <f t="shared" si="47"/>
        <v>music</v>
      </c>
      <c r="R336" t="str">
        <f t="shared" si="48"/>
        <v>rock</v>
      </c>
      <c r="S336" s="16">
        <f t="shared" si="49"/>
        <v>43110.25</v>
      </c>
      <c r="T336">
        <f t="shared" si="50"/>
        <v>43117.25</v>
      </c>
      <c r="U336" s="15">
        <f t="shared" si="51"/>
        <v>43110.25</v>
      </c>
      <c r="V336" s="15">
        <f t="shared" si="52"/>
        <v>43117.25</v>
      </c>
      <c r="W336" s="20">
        <f t="shared" si="53"/>
        <v>7</v>
      </c>
    </row>
    <row r="337" spans="1:23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46"/>
        <v>114</v>
      </c>
      <c r="G337" t="s">
        <v>20</v>
      </c>
      <c r="H337">
        <v>2283</v>
      </c>
      <c r="I337" s="9">
        <f t="shared" si="4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s="6" t="s">
        <v>23</v>
      </c>
      <c r="Q337" t="str">
        <f t="shared" si="47"/>
        <v>music</v>
      </c>
      <c r="R337" t="str">
        <f t="shared" si="48"/>
        <v>rock</v>
      </c>
      <c r="S337" s="16">
        <f t="shared" si="49"/>
        <v>43784.25</v>
      </c>
      <c r="T337">
        <f t="shared" si="50"/>
        <v>43797.25</v>
      </c>
      <c r="U337" s="15">
        <f t="shared" si="51"/>
        <v>43784.25</v>
      </c>
      <c r="V337" s="15">
        <f t="shared" si="52"/>
        <v>43797.25</v>
      </c>
      <c r="W337" s="20">
        <f t="shared" si="53"/>
        <v>13</v>
      </c>
    </row>
    <row r="338" spans="1:23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46"/>
        <v>97</v>
      </c>
      <c r="G338" t="s">
        <v>14</v>
      </c>
      <c r="H338">
        <v>1072</v>
      </c>
      <c r="I338" s="9">
        <f t="shared" si="4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s="6" t="s">
        <v>23</v>
      </c>
      <c r="Q338" t="str">
        <f t="shared" si="47"/>
        <v>music</v>
      </c>
      <c r="R338" t="str">
        <f t="shared" si="48"/>
        <v>rock</v>
      </c>
      <c r="S338" s="16">
        <f t="shared" si="49"/>
        <v>40527.25</v>
      </c>
      <c r="T338">
        <f t="shared" si="50"/>
        <v>40528.25</v>
      </c>
      <c r="U338" s="15">
        <f t="shared" si="51"/>
        <v>40527.25</v>
      </c>
      <c r="V338" s="15">
        <f t="shared" si="52"/>
        <v>40528.25</v>
      </c>
      <c r="W338" s="20">
        <f t="shared" si="53"/>
        <v>1</v>
      </c>
    </row>
    <row r="339" spans="1:23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46"/>
        <v>123</v>
      </c>
      <c r="G339" t="s">
        <v>20</v>
      </c>
      <c r="H339">
        <v>1095</v>
      </c>
      <c r="I339" s="9">
        <f t="shared" si="4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s="6" t="s">
        <v>33</v>
      </c>
      <c r="Q339" t="str">
        <f t="shared" si="47"/>
        <v>theater</v>
      </c>
      <c r="R339" t="str">
        <f t="shared" si="48"/>
        <v>plays</v>
      </c>
      <c r="S339" s="16">
        <f t="shared" si="49"/>
        <v>43780.25</v>
      </c>
      <c r="T339">
        <f t="shared" si="50"/>
        <v>43781.25</v>
      </c>
      <c r="U339" s="15">
        <f t="shared" si="51"/>
        <v>43780.25</v>
      </c>
      <c r="V339" s="15">
        <f t="shared" si="52"/>
        <v>43781.25</v>
      </c>
      <c r="W339" s="20">
        <f t="shared" si="53"/>
        <v>1</v>
      </c>
    </row>
    <row r="340" spans="1:23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46"/>
        <v>179</v>
      </c>
      <c r="G340" t="s">
        <v>20</v>
      </c>
      <c r="H340">
        <v>1690</v>
      </c>
      <c r="I340" s="9">
        <f t="shared" si="4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s="6" t="s">
        <v>33</v>
      </c>
      <c r="Q340" t="str">
        <f t="shared" si="47"/>
        <v>theater</v>
      </c>
      <c r="R340" t="str">
        <f t="shared" si="48"/>
        <v>plays</v>
      </c>
      <c r="S340" s="16">
        <f t="shared" si="49"/>
        <v>40821.208333333336</v>
      </c>
      <c r="T340">
        <f t="shared" si="50"/>
        <v>40851.208333333336</v>
      </c>
      <c r="U340" s="15">
        <f t="shared" si="51"/>
        <v>40821.208333333336</v>
      </c>
      <c r="V340" s="15">
        <f t="shared" si="52"/>
        <v>40851.208333333336</v>
      </c>
      <c r="W340" s="20">
        <f t="shared" si="53"/>
        <v>30</v>
      </c>
    </row>
    <row r="341" spans="1:23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46"/>
        <v>80</v>
      </c>
      <c r="G341" t="s">
        <v>74</v>
      </c>
      <c r="H341">
        <v>1297</v>
      </c>
      <c r="I341" s="9">
        <f t="shared" si="4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s="6" t="s">
        <v>33</v>
      </c>
      <c r="Q341" t="str">
        <f t="shared" si="47"/>
        <v>theater</v>
      </c>
      <c r="R341" t="str">
        <f t="shared" si="48"/>
        <v>plays</v>
      </c>
      <c r="S341" s="16">
        <f t="shared" si="49"/>
        <v>42949.208333333328</v>
      </c>
      <c r="T341">
        <f t="shared" si="50"/>
        <v>42963.208333333328</v>
      </c>
      <c r="U341" s="15">
        <f t="shared" si="51"/>
        <v>42949.208333333328</v>
      </c>
      <c r="V341" s="15">
        <f t="shared" si="52"/>
        <v>42963.208333333328</v>
      </c>
      <c r="W341" s="20">
        <f t="shared" si="53"/>
        <v>14</v>
      </c>
    </row>
    <row r="342" spans="1:23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46"/>
        <v>94</v>
      </c>
      <c r="G342" t="s">
        <v>14</v>
      </c>
      <c r="H342">
        <v>393</v>
      </c>
      <c r="I342" s="9">
        <f t="shared" si="4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s="6" t="s">
        <v>122</v>
      </c>
      <c r="Q342" t="str">
        <f t="shared" si="47"/>
        <v>photography</v>
      </c>
      <c r="R342" t="str">
        <f t="shared" si="48"/>
        <v>photography books</v>
      </c>
      <c r="S342" s="16">
        <f t="shared" si="49"/>
        <v>40889.25</v>
      </c>
      <c r="T342">
        <f t="shared" si="50"/>
        <v>40890.25</v>
      </c>
      <c r="U342" s="15">
        <f t="shared" si="51"/>
        <v>40889.25</v>
      </c>
      <c r="V342" s="15">
        <f t="shared" si="52"/>
        <v>40890.25</v>
      </c>
      <c r="W342" s="20">
        <f t="shared" si="53"/>
        <v>1</v>
      </c>
    </row>
    <row r="343" spans="1:23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46"/>
        <v>85</v>
      </c>
      <c r="G343" t="s">
        <v>14</v>
      </c>
      <c r="H343">
        <v>1257</v>
      </c>
      <c r="I343" s="9">
        <f t="shared" si="4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s="6" t="s">
        <v>60</v>
      </c>
      <c r="Q343" t="str">
        <f t="shared" si="47"/>
        <v>music</v>
      </c>
      <c r="R343" t="str">
        <f t="shared" si="48"/>
        <v>indie rock</v>
      </c>
      <c r="S343" s="16">
        <f t="shared" si="49"/>
        <v>42244.208333333328</v>
      </c>
      <c r="T343">
        <f t="shared" si="50"/>
        <v>42251.208333333328</v>
      </c>
      <c r="U343" s="15">
        <f t="shared" si="51"/>
        <v>42244.208333333328</v>
      </c>
      <c r="V343" s="15">
        <f t="shared" si="52"/>
        <v>42251.208333333328</v>
      </c>
      <c r="W343" s="20">
        <f t="shared" si="53"/>
        <v>7</v>
      </c>
    </row>
    <row r="344" spans="1:23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46"/>
        <v>67</v>
      </c>
      <c r="G344" t="s">
        <v>14</v>
      </c>
      <c r="H344">
        <v>328</v>
      </c>
      <c r="I344" s="9">
        <f t="shared" si="4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s="6" t="s">
        <v>33</v>
      </c>
      <c r="Q344" t="str">
        <f t="shared" si="47"/>
        <v>theater</v>
      </c>
      <c r="R344" t="str">
        <f t="shared" si="48"/>
        <v>plays</v>
      </c>
      <c r="S344" s="16">
        <f t="shared" si="49"/>
        <v>41475.208333333336</v>
      </c>
      <c r="T344">
        <f t="shared" si="50"/>
        <v>41487.208333333336</v>
      </c>
      <c r="U344" s="15">
        <f t="shared" si="51"/>
        <v>41475.208333333336</v>
      </c>
      <c r="V344" s="15">
        <f t="shared" si="52"/>
        <v>41487.208333333336</v>
      </c>
      <c r="W344" s="20">
        <f t="shared" si="53"/>
        <v>12</v>
      </c>
    </row>
    <row r="345" spans="1:23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46"/>
        <v>54</v>
      </c>
      <c r="G345" t="s">
        <v>14</v>
      </c>
      <c r="H345">
        <v>147</v>
      </c>
      <c r="I345" s="9">
        <f t="shared" si="4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s="6" t="s">
        <v>33</v>
      </c>
      <c r="Q345" t="str">
        <f t="shared" si="47"/>
        <v>theater</v>
      </c>
      <c r="R345" t="str">
        <f t="shared" si="48"/>
        <v>plays</v>
      </c>
      <c r="S345" s="16">
        <f t="shared" si="49"/>
        <v>41597.25</v>
      </c>
      <c r="T345">
        <f t="shared" si="50"/>
        <v>41650.25</v>
      </c>
      <c r="U345" s="15">
        <f t="shared" si="51"/>
        <v>41597.25</v>
      </c>
      <c r="V345" s="15">
        <f t="shared" si="52"/>
        <v>41650.25</v>
      </c>
      <c r="W345" s="20">
        <f t="shared" si="53"/>
        <v>53</v>
      </c>
    </row>
    <row r="346" spans="1:23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46"/>
        <v>42</v>
      </c>
      <c r="G346" t="s">
        <v>14</v>
      </c>
      <c r="H346">
        <v>830</v>
      </c>
      <c r="I346" s="9">
        <f t="shared" si="4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s="6" t="s">
        <v>89</v>
      </c>
      <c r="Q346" t="str">
        <f t="shared" si="47"/>
        <v>games</v>
      </c>
      <c r="R346" t="str">
        <f t="shared" si="48"/>
        <v>video games</v>
      </c>
      <c r="S346" s="16">
        <f t="shared" si="49"/>
        <v>43122.25</v>
      </c>
      <c r="T346">
        <f t="shared" si="50"/>
        <v>43162.25</v>
      </c>
      <c r="U346" s="15">
        <f t="shared" si="51"/>
        <v>43122.25</v>
      </c>
      <c r="V346" s="15">
        <f t="shared" si="52"/>
        <v>43162.25</v>
      </c>
      <c r="W346" s="20">
        <f t="shared" si="53"/>
        <v>40</v>
      </c>
    </row>
    <row r="347" spans="1:23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46"/>
        <v>15</v>
      </c>
      <c r="G347" t="s">
        <v>14</v>
      </c>
      <c r="H347">
        <v>331</v>
      </c>
      <c r="I347" s="9">
        <f t="shared" si="4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s="6" t="s">
        <v>53</v>
      </c>
      <c r="Q347" t="str">
        <f t="shared" si="47"/>
        <v>film &amp; video</v>
      </c>
      <c r="R347" t="str">
        <f t="shared" si="48"/>
        <v>drama</v>
      </c>
      <c r="S347" s="16">
        <f t="shared" si="49"/>
        <v>42194.208333333328</v>
      </c>
      <c r="T347">
        <f t="shared" si="50"/>
        <v>42195.208333333328</v>
      </c>
      <c r="U347" s="15">
        <f t="shared" si="51"/>
        <v>42194.208333333328</v>
      </c>
      <c r="V347" s="15">
        <f t="shared" si="52"/>
        <v>42195.208333333328</v>
      </c>
      <c r="W347" s="20">
        <f t="shared" si="53"/>
        <v>1</v>
      </c>
    </row>
    <row r="348" spans="1:23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46"/>
        <v>34</v>
      </c>
      <c r="G348" t="s">
        <v>14</v>
      </c>
      <c r="H348">
        <v>25</v>
      </c>
      <c r="I348" s="9">
        <f t="shared" si="4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s="6" t="s">
        <v>60</v>
      </c>
      <c r="Q348" t="str">
        <f t="shared" si="47"/>
        <v>music</v>
      </c>
      <c r="R348" t="str">
        <f t="shared" si="48"/>
        <v>indie rock</v>
      </c>
      <c r="S348" s="16">
        <f t="shared" si="49"/>
        <v>42971.208333333328</v>
      </c>
      <c r="T348">
        <f t="shared" si="50"/>
        <v>43026.208333333328</v>
      </c>
      <c r="U348" s="15">
        <f t="shared" si="51"/>
        <v>42971.208333333328</v>
      </c>
      <c r="V348" s="15">
        <f t="shared" si="52"/>
        <v>43026.208333333328</v>
      </c>
      <c r="W348" s="20">
        <f t="shared" si="53"/>
        <v>55</v>
      </c>
    </row>
    <row r="349" spans="1:23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46"/>
        <v>1401</v>
      </c>
      <c r="G349" t="s">
        <v>20</v>
      </c>
      <c r="H349">
        <v>191</v>
      </c>
      <c r="I349" s="9">
        <f t="shared" si="4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s="6" t="s">
        <v>28</v>
      </c>
      <c r="Q349" t="str">
        <f t="shared" si="47"/>
        <v>technology</v>
      </c>
      <c r="R349" t="str">
        <f t="shared" si="48"/>
        <v>web</v>
      </c>
      <c r="S349" s="16">
        <f t="shared" si="49"/>
        <v>42046.25</v>
      </c>
      <c r="T349">
        <f t="shared" si="50"/>
        <v>42070.25</v>
      </c>
      <c r="U349" s="15">
        <f t="shared" si="51"/>
        <v>42046.25</v>
      </c>
      <c r="V349" s="15">
        <f t="shared" si="52"/>
        <v>42070.25</v>
      </c>
      <c r="W349" s="20">
        <f t="shared" si="53"/>
        <v>24</v>
      </c>
    </row>
    <row r="350" spans="1:23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46"/>
        <v>72</v>
      </c>
      <c r="G350" t="s">
        <v>14</v>
      </c>
      <c r="H350">
        <v>3483</v>
      </c>
      <c r="I350" s="9">
        <f t="shared" si="4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s="6" t="s">
        <v>17</v>
      </c>
      <c r="Q350" t="str">
        <f t="shared" si="47"/>
        <v>food</v>
      </c>
      <c r="R350" t="str">
        <f t="shared" si="48"/>
        <v>food trucks</v>
      </c>
      <c r="S350" s="16">
        <f t="shared" si="49"/>
        <v>42782.25</v>
      </c>
      <c r="T350">
        <f t="shared" si="50"/>
        <v>42795.25</v>
      </c>
      <c r="U350" s="15">
        <f t="shared" si="51"/>
        <v>42782.25</v>
      </c>
      <c r="V350" s="15">
        <f t="shared" si="52"/>
        <v>42795.25</v>
      </c>
      <c r="W350" s="20">
        <f t="shared" si="53"/>
        <v>13</v>
      </c>
    </row>
    <row r="351" spans="1:23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46"/>
        <v>53</v>
      </c>
      <c r="G351" t="s">
        <v>14</v>
      </c>
      <c r="H351">
        <v>923</v>
      </c>
      <c r="I351" s="9">
        <f t="shared" si="4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s="6" t="s">
        <v>33</v>
      </c>
      <c r="Q351" t="str">
        <f t="shared" si="47"/>
        <v>theater</v>
      </c>
      <c r="R351" t="str">
        <f t="shared" si="48"/>
        <v>plays</v>
      </c>
      <c r="S351" s="16">
        <f t="shared" si="49"/>
        <v>42930.208333333328</v>
      </c>
      <c r="T351">
        <f t="shared" si="50"/>
        <v>42960.208333333328</v>
      </c>
      <c r="U351" s="15">
        <f t="shared" si="51"/>
        <v>42930.208333333328</v>
      </c>
      <c r="V351" s="15">
        <f t="shared" si="52"/>
        <v>42960.208333333328</v>
      </c>
      <c r="W351" s="20">
        <f t="shared" si="53"/>
        <v>30</v>
      </c>
    </row>
    <row r="352" spans="1:23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46"/>
        <v>5</v>
      </c>
      <c r="G352" t="s">
        <v>14</v>
      </c>
      <c r="H352">
        <v>1</v>
      </c>
      <c r="I352" s="9">
        <f t="shared" si="4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s="6" t="s">
        <v>159</v>
      </c>
      <c r="Q352" t="str">
        <f t="shared" si="47"/>
        <v>music</v>
      </c>
      <c r="R352" t="str">
        <f t="shared" si="48"/>
        <v>jazz</v>
      </c>
      <c r="S352" s="16">
        <f t="shared" si="49"/>
        <v>42144.208333333328</v>
      </c>
      <c r="T352">
        <f t="shared" si="50"/>
        <v>42162.208333333328</v>
      </c>
      <c r="U352" s="15">
        <f t="shared" si="51"/>
        <v>42144.208333333328</v>
      </c>
      <c r="V352" s="15">
        <f t="shared" si="52"/>
        <v>42162.208333333328</v>
      </c>
      <c r="W352" s="20">
        <f t="shared" si="53"/>
        <v>18</v>
      </c>
    </row>
    <row r="353" spans="1:23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46"/>
        <v>128</v>
      </c>
      <c r="G353" t="s">
        <v>20</v>
      </c>
      <c r="H353">
        <v>2013</v>
      </c>
      <c r="I353" s="9">
        <f t="shared" si="4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s="6" t="s">
        <v>23</v>
      </c>
      <c r="Q353" t="str">
        <f t="shared" si="47"/>
        <v>music</v>
      </c>
      <c r="R353" t="str">
        <f t="shared" si="48"/>
        <v>rock</v>
      </c>
      <c r="S353" s="16">
        <f t="shared" si="49"/>
        <v>42240.208333333328</v>
      </c>
      <c r="T353">
        <f t="shared" si="50"/>
        <v>42254.208333333328</v>
      </c>
      <c r="U353" s="15">
        <f t="shared" si="51"/>
        <v>42240.208333333328</v>
      </c>
      <c r="V353" s="15">
        <f t="shared" si="52"/>
        <v>42254.208333333328</v>
      </c>
      <c r="W353" s="20">
        <f t="shared" si="53"/>
        <v>14</v>
      </c>
    </row>
    <row r="354" spans="1:23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46"/>
        <v>35</v>
      </c>
      <c r="G354" t="s">
        <v>14</v>
      </c>
      <c r="H354">
        <v>33</v>
      </c>
      <c r="I354" s="9">
        <f t="shared" si="4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s="6" t="s">
        <v>33</v>
      </c>
      <c r="Q354" t="str">
        <f t="shared" si="47"/>
        <v>theater</v>
      </c>
      <c r="R354" t="str">
        <f t="shared" si="48"/>
        <v>plays</v>
      </c>
      <c r="S354" s="16">
        <f t="shared" si="49"/>
        <v>42315.25</v>
      </c>
      <c r="T354">
        <f t="shared" si="50"/>
        <v>42323.25</v>
      </c>
      <c r="U354" s="15">
        <f t="shared" si="51"/>
        <v>42315.25</v>
      </c>
      <c r="V354" s="15">
        <f t="shared" si="52"/>
        <v>42323.25</v>
      </c>
      <c r="W354" s="20">
        <f t="shared" si="53"/>
        <v>8</v>
      </c>
    </row>
    <row r="355" spans="1:23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46"/>
        <v>411</v>
      </c>
      <c r="G355" t="s">
        <v>20</v>
      </c>
      <c r="H355">
        <v>1703</v>
      </c>
      <c r="I355" s="9">
        <f t="shared" si="4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s="6" t="s">
        <v>33</v>
      </c>
      <c r="Q355" t="str">
        <f t="shared" si="47"/>
        <v>theater</v>
      </c>
      <c r="R355" t="str">
        <f t="shared" si="48"/>
        <v>plays</v>
      </c>
      <c r="S355" s="16">
        <f t="shared" si="49"/>
        <v>43651.208333333328</v>
      </c>
      <c r="T355">
        <f t="shared" si="50"/>
        <v>43652.208333333328</v>
      </c>
      <c r="U355" s="15">
        <f t="shared" si="51"/>
        <v>43651.208333333328</v>
      </c>
      <c r="V355" s="15">
        <f t="shared" si="52"/>
        <v>43652.208333333328</v>
      </c>
      <c r="W355" s="20">
        <f t="shared" si="53"/>
        <v>1</v>
      </c>
    </row>
    <row r="356" spans="1:23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46"/>
        <v>124</v>
      </c>
      <c r="G356" t="s">
        <v>20</v>
      </c>
      <c r="H356">
        <v>80</v>
      </c>
      <c r="I356" s="9">
        <f t="shared" si="4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s="6" t="s">
        <v>42</v>
      </c>
      <c r="Q356" t="str">
        <f t="shared" si="47"/>
        <v>film &amp; video</v>
      </c>
      <c r="R356" t="str">
        <f t="shared" si="48"/>
        <v>documentary</v>
      </c>
      <c r="S356" s="16">
        <f t="shared" si="49"/>
        <v>41520.208333333336</v>
      </c>
      <c r="T356">
        <f t="shared" si="50"/>
        <v>41527.208333333336</v>
      </c>
      <c r="U356" s="15">
        <f t="shared" si="51"/>
        <v>41520.208333333336</v>
      </c>
      <c r="V356" s="15">
        <f t="shared" si="52"/>
        <v>41527.208333333336</v>
      </c>
      <c r="W356" s="20">
        <f t="shared" si="53"/>
        <v>7</v>
      </c>
    </row>
    <row r="357" spans="1:23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46"/>
        <v>59</v>
      </c>
      <c r="G357" t="s">
        <v>47</v>
      </c>
      <c r="H357">
        <v>86</v>
      </c>
      <c r="I357" s="9">
        <f t="shared" si="4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s="6" t="s">
        <v>65</v>
      </c>
      <c r="Q357" t="str">
        <f t="shared" si="47"/>
        <v>technology</v>
      </c>
      <c r="R357" t="str">
        <f t="shared" si="48"/>
        <v>wearables</v>
      </c>
      <c r="S357" s="16">
        <f t="shared" si="49"/>
        <v>42757.25</v>
      </c>
      <c r="T357">
        <f t="shared" si="50"/>
        <v>42797.25</v>
      </c>
      <c r="U357" s="15">
        <f t="shared" si="51"/>
        <v>42757.25</v>
      </c>
      <c r="V357" s="15">
        <f t="shared" si="52"/>
        <v>42797.25</v>
      </c>
      <c r="W357" s="20">
        <f t="shared" si="53"/>
        <v>40</v>
      </c>
    </row>
    <row r="358" spans="1:23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46"/>
        <v>37</v>
      </c>
      <c r="G358" t="s">
        <v>14</v>
      </c>
      <c r="H358">
        <v>40</v>
      </c>
      <c r="I358" s="9">
        <f t="shared" si="4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s="6" t="s">
        <v>33</v>
      </c>
      <c r="Q358" t="str">
        <f t="shared" si="47"/>
        <v>theater</v>
      </c>
      <c r="R358" t="str">
        <f t="shared" si="48"/>
        <v>plays</v>
      </c>
      <c r="S358" s="16">
        <f t="shared" si="49"/>
        <v>40922.25</v>
      </c>
      <c r="T358">
        <f t="shared" si="50"/>
        <v>40931.25</v>
      </c>
      <c r="U358" s="15">
        <f t="shared" si="51"/>
        <v>40922.25</v>
      </c>
      <c r="V358" s="15">
        <f t="shared" si="52"/>
        <v>40931.25</v>
      </c>
      <c r="W358" s="20">
        <f t="shared" si="53"/>
        <v>9</v>
      </c>
    </row>
    <row r="359" spans="1:23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46"/>
        <v>185</v>
      </c>
      <c r="G359" t="s">
        <v>20</v>
      </c>
      <c r="H359">
        <v>41</v>
      </c>
      <c r="I359" s="9">
        <f t="shared" si="4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s="6" t="s">
        <v>89</v>
      </c>
      <c r="Q359" t="str">
        <f t="shared" si="47"/>
        <v>games</v>
      </c>
      <c r="R359" t="str">
        <f t="shared" si="48"/>
        <v>video games</v>
      </c>
      <c r="S359" s="16">
        <f t="shared" si="49"/>
        <v>42250.208333333328</v>
      </c>
      <c r="T359">
        <f t="shared" si="50"/>
        <v>42275.208333333328</v>
      </c>
      <c r="U359" s="15">
        <f t="shared" si="51"/>
        <v>42250.208333333328</v>
      </c>
      <c r="V359" s="15">
        <f t="shared" si="52"/>
        <v>42275.208333333328</v>
      </c>
      <c r="W359" s="20">
        <f t="shared" si="53"/>
        <v>25</v>
      </c>
    </row>
    <row r="360" spans="1:23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46"/>
        <v>12</v>
      </c>
      <c r="G360" t="s">
        <v>14</v>
      </c>
      <c r="H360">
        <v>23</v>
      </c>
      <c r="I360" s="9">
        <f t="shared" si="4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s="6" t="s">
        <v>122</v>
      </c>
      <c r="Q360" t="str">
        <f t="shared" si="47"/>
        <v>photography</v>
      </c>
      <c r="R360" t="str">
        <f t="shared" si="48"/>
        <v>photography books</v>
      </c>
      <c r="S360" s="16">
        <f t="shared" si="49"/>
        <v>43322.208333333328</v>
      </c>
      <c r="T360">
        <f t="shared" si="50"/>
        <v>43325.208333333328</v>
      </c>
      <c r="U360" s="15">
        <f t="shared" si="51"/>
        <v>43322.208333333328</v>
      </c>
      <c r="V360" s="15">
        <f t="shared" si="52"/>
        <v>43325.208333333328</v>
      </c>
      <c r="W360" s="20">
        <f t="shared" si="53"/>
        <v>3</v>
      </c>
    </row>
    <row r="361" spans="1:23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46"/>
        <v>299</v>
      </c>
      <c r="G361" t="s">
        <v>20</v>
      </c>
      <c r="H361">
        <v>187</v>
      </c>
      <c r="I361" s="9">
        <f t="shared" si="4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s="6" t="s">
        <v>71</v>
      </c>
      <c r="Q361" t="str">
        <f t="shared" si="47"/>
        <v>film &amp; video</v>
      </c>
      <c r="R361" t="str">
        <f t="shared" si="48"/>
        <v>animation</v>
      </c>
      <c r="S361" s="16">
        <f t="shared" si="49"/>
        <v>40782.208333333336</v>
      </c>
      <c r="T361">
        <f t="shared" si="50"/>
        <v>40789.208333333336</v>
      </c>
      <c r="U361" s="15">
        <f t="shared" si="51"/>
        <v>40782.208333333336</v>
      </c>
      <c r="V361" s="15">
        <f t="shared" si="52"/>
        <v>40789.208333333336</v>
      </c>
      <c r="W361" s="20">
        <f t="shared" si="53"/>
        <v>7</v>
      </c>
    </row>
    <row r="362" spans="1:23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46"/>
        <v>226</v>
      </c>
      <c r="G362" t="s">
        <v>20</v>
      </c>
      <c r="H362">
        <v>2875</v>
      </c>
      <c r="I362" s="9">
        <f t="shared" si="4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s="6" t="s">
        <v>33</v>
      </c>
      <c r="Q362" t="str">
        <f t="shared" si="47"/>
        <v>theater</v>
      </c>
      <c r="R362" t="str">
        <f t="shared" si="48"/>
        <v>plays</v>
      </c>
      <c r="S362" s="16">
        <f t="shared" si="49"/>
        <v>40544.25</v>
      </c>
      <c r="T362">
        <f t="shared" si="50"/>
        <v>40558.25</v>
      </c>
      <c r="U362" s="15">
        <f t="shared" si="51"/>
        <v>40544.25</v>
      </c>
      <c r="V362" s="15">
        <f t="shared" si="52"/>
        <v>40558.25</v>
      </c>
      <c r="W362" s="20">
        <f t="shared" si="53"/>
        <v>14</v>
      </c>
    </row>
    <row r="363" spans="1:23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46"/>
        <v>174</v>
      </c>
      <c r="G363" t="s">
        <v>20</v>
      </c>
      <c r="H363">
        <v>88</v>
      </c>
      <c r="I363" s="9">
        <f t="shared" si="4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s="6" t="s">
        <v>33</v>
      </c>
      <c r="Q363" t="str">
        <f t="shared" si="47"/>
        <v>theater</v>
      </c>
      <c r="R363" t="str">
        <f t="shared" si="48"/>
        <v>plays</v>
      </c>
      <c r="S363" s="16">
        <f t="shared" si="49"/>
        <v>43015.208333333328</v>
      </c>
      <c r="T363">
        <f t="shared" si="50"/>
        <v>43039.208333333328</v>
      </c>
      <c r="U363" s="15">
        <f t="shared" si="51"/>
        <v>43015.208333333328</v>
      </c>
      <c r="V363" s="15">
        <f t="shared" si="52"/>
        <v>43039.208333333328</v>
      </c>
      <c r="W363" s="20">
        <f t="shared" si="53"/>
        <v>24</v>
      </c>
    </row>
    <row r="364" spans="1:23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46"/>
        <v>372</v>
      </c>
      <c r="G364" t="s">
        <v>20</v>
      </c>
      <c r="H364">
        <v>191</v>
      </c>
      <c r="I364" s="9">
        <f t="shared" si="4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s="6" t="s">
        <v>23</v>
      </c>
      <c r="Q364" t="str">
        <f t="shared" si="47"/>
        <v>music</v>
      </c>
      <c r="R364" t="str">
        <f t="shared" si="48"/>
        <v>rock</v>
      </c>
      <c r="S364" s="16">
        <f t="shared" si="49"/>
        <v>40570.25</v>
      </c>
      <c r="T364">
        <f t="shared" si="50"/>
        <v>40608.25</v>
      </c>
      <c r="U364" s="15">
        <f t="shared" si="51"/>
        <v>40570.25</v>
      </c>
      <c r="V364" s="15">
        <f t="shared" si="52"/>
        <v>40608.25</v>
      </c>
      <c r="W364" s="20">
        <f t="shared" si="53"/>
        <v>38</v>
      </c>
    </row>
    <row r="365" spans="1:23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46"/>
        <v>160</v>
      </c>
      <c r="G365" t="s">
        <v>20</v>
      </c>
      <c r="H365">
        <v>139</v>
      </c>
      <c r="I365" s="9">
        <f t="shared" si="4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s="6" t="s">
        <v>23</v>
      </c>
      <c r="Q365" t="str">
        <f t="shared" si="47"/>
        <v>music</v>
      </c>
      <c r="R365" t="str">
        <f t="shared" si="48"/>
        <v>rock</v>
      </c>
      <c r="S365" s="16">
        <f t="shared" si="49"/>
        <v>40904.25</v>
      </c>
      <c r="T365">
        <f t="shared" si="50"/>
        <v>40905.25</v>
      </c>
      <c r="U365" s="15">
        <f t="shared" si="51"/>
        <v>40904.25</v>
      </c>
      <c r="V365" s="15">
        <f t="shared" si="52"/>
        <v>40905.25</v>
      </c>
      <c r="W365" s="20">
        <f t="shared" si="53"/>
        <v>1</v>
      </c>
    </row>
    <row r="366" spans="1:23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46"/>
        <v>1616</v>
      </c>
      <c r="G366" t="s">
        <v>20</v>
      </c>
      <c r="H366">
        <v>186</v>
      </c>
      <c r="I366" s="9">
        <f t="shared" si="4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s="6" t="s">
        <v>60</v>
      </c>
      <c r="Q366" t="str">
        <f t="shared" si="47"/>
        <v>music</v>
      </c>
      <c r="R366" t="str">
        <f t="shared" si="48"/>
        <v>indie rock</v>
      </c>
      <c r="S366" s="16">
        <f t="shared" si="49"/>
        <v>43164.25</v>
      </c>
      <c r="T366">
        <f t="shared" si="50"/>
        <v>43194.208333333328</v>
      </c>
      <c r="U366" s="15">
        <f t="shared" si="51"/>
        <v>43164.25</v>
      </c>
      <c r="V366" s="15">
        <f t="shared" si="52"/>
        <v>43194.208333333328</v>
      </c>
      <c r="W366" s="20">
        <f t="shared" si="53"/>
        <v>29.958333333328483</v>
      </c>
    </row>
    <row r="367" spans="1:23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46"/>
        <v>733</v>
      </c>
      <c r="G367" t="s">
        <v>20</v>
      </c>
      <c r="H367">
        <v>112</v>
      </c>
      <c r="I367" s="9">
        <f t="shared" si="4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s="6" t="s">
        <v>33</v>
      </c>
      <c r="Q367" t="str">
        <f t="shared" si="47"/>
        <v>theater</v>
      </c>
      <c r="R367" t="str">
        <f t="shared" si="48"/>
        <v>plays</v>
      </c>
      <c r="S367" s="16">
        <f t="shared" si="49"/>
        <v>42733.25</v>
      </c>
      <c r="T367">
        <f t="shared" si="50"/>
        <v>42760.25</v>
      </c>
      <c r="U367" s="15">
        <f t="shared" si="51"/>
        <v>42733.25</v>
      </c>
      <c r="V367" s="15">
        <f t="shared" si="52"/>
        <v>42760.25</v>
      </c>
      <c r="W367" s="20">
        <f t="shared" si="53"/>
        <v>27</v>
      </c>
    </row>
    <row r="368" spans="1:23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46"/>
        <v>592</v>
      </c>
      <c r="G368" t="s">
        <v>20</v>
      </c>
      <c r="H368">
        <v>101</v>
      </c>
      <c r="I368" s="9">
        <f t="shared" si="4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s="6" t="s">
        <v>33</v>
      </c>
      <c r="Q368" t="str">
        <f t="shared" si="47"/>
        <v>theater</v>
      </c>
      <c r="R368" t="str">
        <f t="shared" si="48"/>
        <v>plays</v>
      </c>
      <c r="S368" s="16">
        <f t="shared" si="49"/>
        <v>40546.25</v>
      </c>
      <c r="T368">
        <f t="shared" si="50"/>
        <v>40547.25</v>
      </c>
      <c r="U368" s="15">
        <f t="shared" si="51"/>
        <v>40546.25</v>
      </c>
      <c r="V368" s="15">
        <f t="shared" si="52"/>
        <v>40547.25</v>
      </c>
      <c r="W368" s="20">
        <f t="shared" si="53"/>
        <v>1</v>
      </c>
    </row>
    <row r="369" spans="1:23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46"/>
        <v>19</v>
      </c>
      <c r="G369" t="s">
        <v>14</v>
      </c>
      <c r="H369">
        <v>75</v>
      </c>
      <c r="I369" s="9">
        <f t="shared" si="4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s="6" t="s">
        <v>33</v>
      </c>
      <c r="Q369" t="str">
        <f t="shared" si="47"/>
        <v>theater</v>
      </c>
      <c r="R369" t="str">
        <f t="shared" si="48"/>
        <v>plays</v>
      </c>
      <c r="S369" s="16">
        <f t="shared" si="49"/>
        <v>41930.208333333336</v>
      </c>
      <c r="T369">
        <f t="shared" si="50"/>
        <v>41954.25</v>
      </c>
      <c r="U369" s="15">
        <f t="shared" si="51"/>
        <v>41930.208333333336</v>
      </c>
      <c r="V369" s="15">
        <f t="shared" si="52"/>
        <v>41954.25</v>
      </c>
      <c r="W369" s="20">
        <f t="shared" si="53"/>
        <v>24.041666666664241</v>
      </c>
    </row>
    <row r="370" spans="1:23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46"/>
        <v>277</v>
      </c>
      <c r="G370" t="s">
        <v>20</v>
      </c>
      <c r="H370">
        <v>206</v>
      </c>
      <c r="I370" s="9">
        <f t="shared" si="4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s="6" t="s">
        <v>42</v>
      </c>
      <c r="Q370" t="str">
        <f t="shared" si="47"/>
        <v>film &amp; video</v>
      </c>
      <c r="R370" t="str">
        <f t="shared" si="48"/>
        <v>documentary</v>
      </c>
      <c r="S370" s="16">
        <f t="shared" si="49"/>
        <v>40464.208333333336</v>
      </c>
      <c r="T370">
        <f t="shared" si="50"/>
        <v>40487.208333333336</v>
      </c>
      <c r="U370" s="15">
        <f t="shared" si="51"/>
        <v>40464.208333333336</v>
      </c>
      <c r="V370" s="15">
        <f t="shared" si="52"/>
        <v>40487.208333333336</v>
      </c>
      <c r="W370" s="20">
        <f t="shared" si="53"/>
        <v>23</v>
      </c>
    </row>
    <row r="371" spans="1:23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46"/>
        <v>273</v>
      </c>
      <c r="G371" t="s">
        <v>20</v>
      </c>
      <c r="H371">
        <v>154</v>
      </c>
      <c r="I371" s="9">
        <f t="shared" si="4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s="6" t="s">
        <v>269</v>
      </c>
      <c r="Q371" t="str">
        <f t="shared" si="47"/>
        <v>film &amp; video</v>
      </c>
      <c r="R371" t="str">
        <f t="shared" si="48"/>
        <v>television</v>
      </c>
      <c r="S371" s="16">
        <f t="shared" si="49"/>
        <v>41308.25</v>
      </c>
      <c r="T371">
        <f t="shared" si="50"/>
        <v>41347.208333333336</v>
      </c>
      <c r="U371" s="15">
        <f t="shared" si="51"/>
        <v>41308.25</v>
      </c>
      <c r="V371" s="15">
        <f t="shared" si="52"/>
        <v>41347.208333333336</v>
      </c>
      <c r="W371" s="20">
        <f t="shared" si="53"/>
        <v>38.958333333335759</v>
      </c>
    </row>
    <row r="372" spans="1:23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46"/>
        <v>159</v>
      </c>
      <c r="G372" t="s">
        <v>20</v>
      </c>
      <c r="H372">
        <v>5966</v>
      </c>
      <c r="I372" s="9">
        <f t="shared" si="4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s="6" t="s">
        <v>33</v>
      </c>
      <c r="Q372" t="str">
        <f t="shared" si="47"/>
        <v>theater</v>
      </c>
      <c r="R372" t="str">
        <f t="shared" si="48"/>
        <v>plays</v>
      </c>
      <c r="S372" s="16">
        <f t="shared" si="49"/>
        <v>43570.208333333328</v>
      </c>
      <c r="T372">
        <f t="shared" si="50"/>
        <v>43576.208333333328</v>
      </c>
      <c r="U372" s="15">
        <f t="shared" si="51"/>
        <v>43570.208333333328</v>
      </c>
      <c r="V372" s="15">
        <f t="shared" si="52"/>
        <v>43576.208333333328</v>
      </c>
      <c r="W372" s="20">
        <f t="shared" si="53"/>
        <v>6</v>
      </c>
    </row>
    <row r="373" spans="1:23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46"/>
        <v>68</v>
      </c>
      <c r="G373" t="s">
        <v>14</v>
      </c>
      <c r="H373">
        <v>2176</v>
      </c>
      <c r="I373" s="9">
        <f t="shared" si="4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s="6" t="s">
        <v>33</v>
      </c>
      <c r="Q373" t="str">
        <f t="shared" si="47"/>
        <v>theater</v>
      </c>
      <c r="R373" t="str">
        <f t="shared" si="48"/>
        <v>plays</v>
      </c>
      <c r="S373" s="16">
        <f t="shared" si="49"/>
        <v>42043.25</v>
      </c>
      <c r="T373">
        <f t="shared" si="50"/>
        <v>42094.208333333328</v>
      </c>
      <c r="U373" s="15">
        <f t="shared" si="51"/>
        <v>42043.25</v>
      </c>
      <c r="V373" s="15">
        <f t="shared" si="52"/>
        <v>42094.208333333328</v>
      </c>
      <c r="W373" s="20">
        <f t="shared" si="53"/>
        <v>50.958333333328483</v>
      </c>
    </row>
    <row r="374" spans="1:23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46"/>
        <v>1592</v>
      </c>
      <c r="G374" t="s">
        <v>20</v>
      </c>
      <c r="H374">
        <v>169</v>
      </c>
      <c r="I374" s="9">
        <f t="shared" si="4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s="6" t="s">
        <v>42</v>
      </c>
      <c r="Q374" t="str">
        <f t="shared" si="47"/>
        <v>film &amp; video</v>
      </c>
      <c r="R374" t="str">
        <f t="shared" si="48"/>
        <v>documentary</v>
      </c>
      <c r="S374" s="16">
        <f t="shared" si="49"/>
        <v>42012.25</v>
      </c>
      <c r="T374">
        <f t="shared" si="50"/>
        <v>42032.25</v>
      </c>
      <c r="U374" s="15">
        <f t="shared" si="51"/>
        <v>42012.25</v>
      </c>
      <c r="V374" s="15">
        <f t="shared" si="52"/>
        <v>42032.25</v>
      </c>
      <c r="W374" s="20">
        <f t="shared" si="53"/>
        <v>20</v>
      </c>
    </row>
    <row r="375" spans="1:23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46"/>
        <v>730</v>
      </c>
      <c r="G375" t="s">
        <v>20</v>
      </c>
      <c r="H375">
        <v>2106</v>
      </c>
      <c r="I375" s="9">
        <f t="shared" si="4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s="6" t="s">
        <v>33</v>
      </c>
      <c r="Q375" t="str">
        <f t="shared" si="47"/>
        <v>theater</v>
      </c>
      <c r="R375" t="str">
        <f t="shared" si="48"/>
        <v>plays</v>
      </c>
      <c r="S375" s="16">
        <f t="shared" si="49"/>
        <v>42964.208333333328</v>
      </c>
      <c r="T375">
        <f t="shared" si="50"/>
        <v>42972.208333333328</v>
      </c>
      <c r="U375" s="15">
        <f t="shared" si="51"/>
        <v>42964.208333333328</v>
      </c>
      <c r="V375" s="15">
        <f t="shared" si="52"/>
        <v>42972.208333333328</v>
      </c>
      <c r="W375" s="20">
        <f t="shared" si="53"/>
        <v>8</v>
      </c>
    </row>
    <row r="376" spans="1:23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46"/>
        <v>13</v>
      </c>
      <c r="G376" t="s">
        <v>14</v>
      </c>
      <c r="H376">
        <v>441</v>
      </c>
      <c r="I376" s="9">
        <f t="shared" si="4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s="6" t="s">
        <v>42</v>
      </c>
      <c r="Q376" t="str">
        <f t="shared" si="47"/>
        <v>film &amp; video</v>
      </c>
      <c r="R376" t="str">
        <f t="shared" si="48"/>
        <v>documentary</v>
      </c>
      <c r="S376" s="16">
        <f t="shared" si="49"/>
        <v>43476.25</v>
      </c>
      <c r="T376">
        <f t="shared" si="50"/>
        <v>43481.25</v>
      </c>
      <c r="U376" s="15">
        <f t="shared" si="51"/>
        <v>43476.25</v>
      </c>
      <c r="V376" s="15">
        <f t="shared" si="52"/>
        <v>43481.25</v>
      </c>
      <c r="W376" s="20">
        <f t="shared" si="53"/>
        <v>5</v>
      </c>
    </row>
    <row r="377" spans="1:23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46"/>
        <v>55</v>
      </c>
      <c r="G377" t="s">
        <v>14</v>
      </c>
      <c r="H377">
        <v>25</v>
      </c>
      <c r="I377" s="9">
        <f t="shared" si="4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s="6" t="s">
        <v>60</v>
      </c>
      <c r="Q377" t="str">
        <f t="shared" si="47"/>
        <v>music</v>
      </c>
      <c r="R377" t="str">
        <f t="shared" si="48"/>
        <v>indie rock</v>
      </c>
      <c r="S377" s="16">
        <f t="shared" si="49"/>
        <v>42293.208333333328</v>
      </c>
      <c r="T377">
        <f t="shared" si="50"/>
        <v>42350.25</v>
      </c>
      <c r="U377" s="15">
        <f t="shared" si="51"/>
        <v>42293.208333333328</v>
      </c>
      <c r="V377" s="15">
        <f t="shared" si="52"/>
        <v>42350.25</v>
      </c>
      <c r="W377" s="20">
        <f t="shared" si="53"/>
        <v>57.041666666671517</v>
      </c>
    </row>
    <row r="378" spans="1:23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46"/>
        <v>361</v>
      </c>
      <c r="G378" t="s">
        <v>20</v>
      </c>
      <c r="H378">
        <v>131</v>
      </c>
      <c r="I378" s="9">
        <f t="shared" si="4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s="6" t="s">
        <v>23</v>
      </c>
      <c r="Q378" t="str">
        <f t="shared" si="47"/>
        <v>music</v>
      </c>
      <c r="R378" t="str">
        <f t="shared" si="48"/>
        <v>rock</v>
      </c>
      <c r="S378" s="16">
        <f t="shared" si="49"/>
        <v>41826.208333333336</v>
      </c>
      <c r="T378">
        <f t="shared" si="50"/>
        <v>41832.208333333336</v>
      </c>
      <c r="U378" s="15">
        <f t="shared" si="51"/>
        <v>41826.208333333336</v>
      </c>
      <c r="V378" s="15">
        <f t="shared" si="52"/>
        <v>41832.208333333336</v>
      </c>
      <c r="W378" s="20">
        <f t="shared" si="53"/>
        <v>6</v>
      </c>
    </row>
    <row r="379" spans="1:23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46"/>
        <v>10</v>
      </c>
      <c r="G379" t="s">
        <v>14</v>
      </c>
      <c r="H379">
        <v>127</v>
      </c>
      <c r="I379" s="9">
        <f t="shared" si="4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s="6" t="s">
        <v>33</v>
      </c>
      <c r="Q379" t="str">
        <f t="shared" si="47"/>
        <v>theater</v>
      </c>
      <c r="R379" t="str">
        <f t="shared" si="48"/>
        <v>plays</v>
      </c>
      <c r="S379" s="16">
        <f t="shared" si="49"/>
        <v>43760.208333333328</v>
      </c>
      <c r="T379">
        <f t="shared" si="50"/>
        <v>43774.25</v>
      </c>
      <c r="U379" s="15">
        <f t="shared" si="51"/>
        <v>43760.208333333328</v>
      </c>
      <c r="V379" s="15">
        <f t="shared" si="52"/>
        <v>43774.25</v>
      </c>
      <c r="W379" s="20">
        <f t="shared" si="53"/>
        <v>14.041666666671517</v>
      </c>
    </row>
    <row r="380" spans="1:23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46"/>
        <v>14</v>
      </c>
      <c r="G380" t="s">
        <v>14</v>
      </c>
      <c r="H380">
        <v>355</v>
      </c>
      <c r="I380" s="9">
        <f t="shared" si="4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s="6" t="s">
        <v>42</v>
      </c>
      <c r="Q380" t="str">
        <f t="shared" si="47"/>
        <v>film &amp; video</v>
      </c>
      <c r="R380" t="str">
        <f t="shared" si="48"/>
        <v>documentary</v>
      </c>
      <c r="S380" s="16">
        <f t="shared" si="49"/>
        <v>43241.208333333328</v>
      </c>
      <c r="T380">
        <f t="shared" si="50"/>
        <v>43279.208333333328</v>
      </c>
      <c r="U380" s="15">
        <f t="shared" si="51"/>
        <v>43241.208333333328</v>
      </c>
      <c r="V380" s="15">
        <f t="shared" si="52"/>
        <v>43279.208333333328</v>
      </c>
      <c r="W380" s="20">
        <f t="shared" si="53"/>
        <v>38</v>
      </c>
    </row>
    <row r="381" spans="1:23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46"/>
        <v>40</v>
      </c>
      <c r="G381" t="s">
        <v>14</v>
      </c>
      <c r="H381">
        <v>44</v>
      </c>
      <c r="I381" s="9">
        <f t="shared" si="4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s="6" t="s">
        <v>33</v>
      </c>
      <c r="Q381" t="str">
        <f t="shared" si="47"/>
        <v>theater</v>
      </c>
      <c r="R381" t="str">
        <f t="shared" si="48"/>
        <v>plays</v>
      </c>
      <c r="S381" s="16">
        <f t="shared" si="49"/>
        <v>40843.208333333336</v>
      </c>
      <c r="T381">
        <f t="shared" si="50"/>
        <v>40857.25</v>
      </c>
      <c r="U381" s="15">
        <f t="shared" si="51"/>
        <v>40843.208333333336</v>
      </c>
      <c r="V381" s="15">
        <f t="shared" si="52"/>
        <v>40857.25</v>
      </c>
      <c r="W381" s="20">
        <f t="shared" si="53"/>
        <v>14.041666666664241</v>
      </c>
    </row>
    <row r="382" spans="1:23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46"/>
        <v>160</v>
      </c>
      <c r="G382" t="s">
        <v>20</v>
      </c>
      <c r="H382">
        <v>84</v>
      </c>
      <c r="I382" s="9">
        <f t="shared" si="4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s="6" t="s">
        <v>33</v>
      </c>
      <c r="Q382" t="str">
        <f t="shared" si="47"/>
        <v>theater</v>
      </c>
      <c r="R382" t="str">
        <f t="shared" si="48"/>
        <v>plays</v>
      </c>
      <c r="S382" s="16">
        <f t="shared" si="49"/>
        <v>41448.208333333336</v>
      </c>
      <c r="T382">
        <f t="shared" si="50"/>
        <v>41453.208333333336</v>
      </c>
      <c r="U382" s="15">
        <f t="shared" si="51"/>
        <v>41448.208333333336</v>
      </c>
      <c r="V382" s="15">
        <f t="shared" si="52"/>
        <v>41453.208333333336</v>
      </c>
      <c r="W382" s="20">
        <f t="shared" si="53"/>
        <v>5</v>
      </c>
    </row>
    <row r="383" spans="1:23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46"/>
        <v>184</v>
      </c>
      <c r="G383" t="s">
        <v>20</v>
      </c>
      <c r="H383">
        <v>155</v>
      </c>
      <c r="I383" s="9">
        <f t="shared" si="4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s="6" t="s">
        <v>33</v>
      </c>
      <c r="Q383" t="str">
        <f t="shared" si="47"/>
        <v>theater</v>
      </c>
      <c r="R383" t="str">
        <f t="shared" si="48"/>
        <v>plays</v>
      </c>
      <c r="S383" s="16">
        <f t="shared" si="49"/>
        <v>42163.208333333328</v>
      </c>
      <c r="T383">
        <f t="shared" si="50"/>
        <v>42209.208333333328</v>
      </c>
      <c r="U383" s="15">
        <f t="shared" si="51"/>
        <v>42163.208333333328</v>
      </c>
      <c r="V383" s="15">
        <f t="shared" si="52"/>
        <v>42209.208333333328</v>
      </c>
      <c r="W383" s="20">
        <f t="shared" si="53"/>
        <v>46</v>
      </c>
    </row>
    <row r="384" spans="1:23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46"/>
        <v>64</v>
      </c>
      <c r="G384" t="s">
        <v>14</v>
      </c>
      <c r="H384">
        <v>67</v>
      </c>
      <c r="I384" s="9">
        <f t="shared" si="4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s="6" t="s">
        <v>122</v>
      </c>
      <c r="Q384" t="str">
        <f t="shared" si="47"/>
        <v>photography</v>
      </c>
      <c r="R384" t="str">
        <f t="shared" si="48"/>
        <v>photography books</v>
      </c>
      <c r="S384" s="16">
        <f t="shared" si="49"/>
        <v>43024.208333333328</v>
      </c>
      <c r="T384">
        <f t="shared" si="50"/>
        <v>43043.208333333328</v>
      </c>
      <c r="U384" s="15">
        <f t="shared" si="51"/>
        <v>43024.208333333328</v>
      </c>
      <c r="V384" s="15">
        <f t="shared" si="52"/>
        <v>43043.208333333328</v>
      </c>
      <c r="W384" s="20">
        <f t="shared" si="53"/>
        <v>19</v>
      </c>
    </row>
    <row r="385" spans="1:23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46"/>
        <v>225</v>
      </c>
      <c r="G385" t="s">
        <v>20</v>
      </c>
      <c r="H385">
        <v>189</v>
      </c>
      <c r="I385" s="9">
        <f t="shared" si="4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s="6" t="s">
        <v>17</v>
      </c>
      <c r="Q385" t="str">
        <f t="shared" si="47"/>
        <v>food</v>
      </c>
      <c r="R385" t="str">
        <f t="shared" si="48"/>
        <v>food trucks</v>
      </c>
      <c r="S385" s="16">
        <f t="shared" si="49"/>
        <v>43509.25</v>
      </c>
      <c r="T385">
        <f t="shared" si="50"/>
        <v>43515.25</v>
      </c>
      <c r="U385" s="15">
        <f t="shared" si="51"/>
        <v>43509.25</v>
      </c>
      <c r="V385" s="15">
        <f t="shared" si="52"/>
        <v>43515.25</v>
      </c>
      <c r="W385" s="20">
        <f t="shared" si="53"/>
        <v>6</v>
      </c>
    </row>
    <row r="386" spans="1:23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46"/>
        <v>172</v>
      </c>
      <c r="G386" t="s">
        <v>20</v>
      </c>
      <c r="H386">
        <v>4799</v>
      </c>
      <c r="I386" s="9">
        <f t="shared" ref="I386:I449" si="54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s="6" t="s">
        <v>42</v>
      </c>
      <c r="Q386" t="str">
        <f t="shared" si="47"/>
        <v>film &amp; video</v>
      </c>
      <c r="R386" t="str">
        <f t="shared" si="48"/>
        <v>documentary</v>
      </c>
      <c r="S386" s="16">
        <f t="shared" si="49"/>
        <v>42776.25</v>
      </c>
      <c r="T386">
        <f t="shared" si="50"/>
        <v>42803.25</v>
      </c>
      <c r="U386" s="15">
        <f t="shared" si="51"/>
        <v>42776.25</v>
      </c>
      <c r="V386" s="15">
        <f t="shared" si="52"/>
        <v>42803.25</v>
      </c>
      <c r="W386" s="20">
        <f t="shared" si="53"/>
        <v>27</v>
      </c>
    </row>
    <row r="387" spans="1:23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55">ROUND((E387/D387)*100,0)</f>
        <v>146</v>
      </c>
      <c r="G387" t="s">
        <v>20</v>
      </c>
      <c r="H387">
        <v>1137</v>
      </c>
      <c r="I387" s="9">
        <f t="shared" si="5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s="6" t="s">
        <v>68</v>
      </c>
      <c r="Q387" t="str">
        <f t="shared" ref="Q387:Q450" si="56">LEFT(P387,SEARCH("/",P387)-1)</f>
        <v>publishing</v>
      </c>
      <c r="R387" t="str">
        <f t="shared" ref="R387:R450" si="57">RIGHT(P387,LEN(P387)-SEARCH("/",P387))</f>
        <v>nonfiction</v>
      </c>
      <c r="S387" s="16">
        <f t="shared" ref="S387:S450" si="58">(((L387/60/60)/24)+DATE(1970,1,1))</f>
        <v>43553.208333333328</v>
      </c>
      <c r="T387">
        <f t="shared" ref="T387:T450" si="59">M387/86400+DATE(1970,1,1)</f>
        <v>43585.208333333328</v>
      </c>
      <c r="U387" s="15">
        <f t="shared" ref="U387:U450" si="60">L387/86400+DATE(1970,1,1)</f>
        <v>43553.208333333328</v>
      </c>
      <c r="V387" s="15">
        <f t="shared" ref="V387:V450" si="61">M387/86400+DATE(1970,1,1)</f>
        <v>43585.208333333328</v>
      </c>
      <c r="W387" s="20">
        <f t="shared" ref="W387:W450" si="62">V387-U387</f>
        <v>32</v>
      </c>
    </row>
    <row r="388" spans="1:23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55"/>
        <v>76</v>
      </c>
      <c r="G388" t="s">
        <v>14</v>
      </c>
      <c r="H388">
        <v>1068</v>
      </c>
      <c r="I388" s="9">
        <f t="shared" si="5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s="6" t="s">
        <v>33</v>
      </c>
      <c r="Q388" t="str">
        <f t="shared" si="56"/>
        <v>theater</v>
      </c>
      <c r="R388" t="str">
        <f t="shared" si="57"/>
        <v>plays</v>
      </c>
      <c r="S388" s="16">
        <f t="shared" si="58"/>
        <v>40355.208333333336</v>
      </c>
      <c r="T388">
        <f t="shared" si="59"/>
        <v>40367.208333333336</v>
      </c>
      <c r="U388" s="15">
        <f t="shared" si="60"/>
        <v>40355.208333333336</v>
      </c>
      <c r="V388" s="15">
        <f t="shared" si="61"/>
        <v>40367.208333333336</v>
      </c>
      <c r="W388" s="20">
        <f t="shared" si="62"/>
        <v>12</v>
      </c>
    </row>
    <row r="389" spans="1:23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55"/>
        <v>39</v>
      </c>
      <c r="G389" t="s">
        <v>14</v>
      </c>
      <c r="H389">
        <v>424</v>
      </c>
      <c r="I389" s="9">
        <f t="shared" si="5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s="6" t="s">
        <v>65</v>
      </c>
      <c r="Q389" t="str">
        <f t="shared" si="56"/>
        <v>technology</v>
      </c>
      <c r="R389" t="str">
        <f t="shared" si="57"/>
        <v>wearables</v>
      </c>
      <c r="S389" s="16">
        <f t="shared" si="58"/>
        <v>41072.208333333336</v>
      </c>
      <c r="T389">
        <f t="shared" si="59"/>
        <v>41077.208333333336</v>
      </c>
      <c r="U389" s="15">
        <f t="shared" si="60"/>
        <v>41072.208333333336</v>
      </c>
      <c r="V389" s="15">
        <f t="shared" si="61"/>
        <v>41077.208333333336</v>
      </c>
      <c r="W389" s="20">
        <f t="shared" si="62"/>
        <v>5</v>
      </c>
    </row>
    <row r="390" spans="1:23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55"/>
        <v>11</v>
      </c>
      <c r="G390" t="s">
        <v>74</v>
      </c>
      <c r="H390">
        <v>145</v>
      </c>
      <c r="I390" s="9">
        <f t="shared" si="5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s="6" t="s">
        <v>60</v>
      </c>
      <c r="Q390" t="str">
        <f t="shared" si="56"/>
        <v>music</v>
      </c>
      <c r="R390" t="str">
        <f t="shared" si="57"/>
        <v>indie rock</v>
      </c>
      <c r="S390" s="16">
        <f t="shared" si="58"/>
        <v>40912.25</v>
      </c>
      <c r="T390">
        <f t="shared" si="59"/>
        <v>40914.25</v>
      </c>
      <c r="U390" s="15">
        <f t="shared" si="60"/>
        <v>40912.25</v>
      </c>
      <c r="V390" s="15">
        <f t="shared" si="61"/>
        <v>40914.25</v>
      </c>
      <c r="W390" s="20">
        <f t="shared" si="62"/>
        <v>2</v>
      </c>
    </row>
    <row r="391" spans="1:23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55"/>
        <v>122</v>
      </c>
      <c r="G391" t="s">
        <v>20</v>
      </c>
      <c r="H391">
        <v>1152</v>
      </c>
      <c r="I391" s="9">
        <f t="shared" si="5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s="6" t="s">
        <v>33</v>
      </c>
      <c r="Q391" t="str">
        <f t="shared" si="56"/>
        <v>theater</v>
      </c>
      <c r="R391" t="str">
        <f t="shared" si="57"/>
        <v>plays</v>
      </c>
      <c r="S391" s="16">
        <f t="shared" si="58"/>
        <v>40479.208333333336</v>
      </c>
      <c r="T391">
        <f t="shared" si="59"/>
        <v>40506.25</v>
      </c>
      <c r="U391" s="15">
        <f t="shared" si="60"/>
        <v>40479.208333333336</v>
      </c>
      <c r="V391" s="15">
        <f t="shared" si="61"/>
        <v>40506.25</v>
      </c>
      <c r="W391" s="20">
        <f t="shared" si="62"/>
        <v>27.041666666664241</v>
      </c>
    </row>
    <row r="392" spans="1:23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55"/>
        <v>187</v>
      </c>
      <c r="G392" t="s">
        <v>20</v>
      </c>
      <c r="H392">
        <v>50</v>
      </c>
      <c r="I392" s="9">
        <f t="shared" si="5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s="6" t="s">
        <v>122</v>
      </c>
      <c r="Q392" t="str">
        <f t="shared" si="56"/>
        <v>photography</v>
      </c>
      <c r="R392" t="str">
        <f t="shared" si="57"/>
        <v>photography books</v>
      </c>
      <c r="S392" s="16">
        <f t="shared" si="58"/>
        <v>41530.208333333336</v>
      </c>
      <c r="T392">
        <f t="shared" si="59"/>
        <v>41545.208333333336</v>
      </c>
      <c r="U392" s="15">
        <f t="shared" si="60"/>
        <v>41530.208333333336</v>
      </c>
      <c r="V392" s="15">
        <f t="shared" si="61"/>
        <v>41545.208333333336</v>
      </c>
      <c r="W392" s="20">
        <f t="shared" si="62"/>
        <v>15</v>
      </c>
    </row>
    <row r="393" spans="1:23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55"/>
        <v>7</v>
      </c>
      <c r="G393" t="s">
        <v>14</v>
      </c>
      <c r="H393">
        <v>151</v>
      </c>
      <c r="I393" s="9">
        <f t="shared" si="5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s="6" t="s">
        <v>68</v>
      </c>
      <c r="Q393" t="str">
        <f t="shared" si="56"/>
        <v>publishing</v>
      </c>
      <c r="R393" t="str">
        <f t="shared" si="57"/>
        <v>nonfiction</v>
      </c>
      <c r="S393" s="16">
        <f t="shared" si="58"/>
        <v>41653.25</v>
      </c>
      <c r="T393">
        <f t="shared" si="59"/>
        <v>41655.25</v>
      </c>
      <c r="U393" s="15">
        <f t="shared" si="60"/>
        <v>41653.25</v>
      </c>
      <c r="V393" s="15">
        <f t="shared" si="61"/>
        <v>41655.25</v>
      </c>
      <c r="W393" s="20">
        <f t="shared" si="62"/>
        <v>2</v>
      </c>
    </row>
    <row r="394" spans="1:23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55"/>
        <v>66</v>
      </c>
      <c r="G394" t="s">
        <v>14</v>
      </c>
      <c r="H394">
        <v>1608</v>
      </c>
      <c r="I394" s="9">
        <f t="shared" si="5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s="6" t="s">
        <v>65</v>
      </c>
      <c r="Q394" t="str">
        <f t="shared" si="56"/>
        <v>technology</v>
      </c>
      <c r="R394" t="str">
        <f t="shared" si="57"/>
        <v>wearables</v>
      </c>
      <c r="S394" s="16">
        <f t="shared" si="58"/>
        <v>40549.25</v>
      </c>
      <c r="T394">
        <f t="shared" si="59"/>
        <v>40551.25</v>
      </c>
      <c r="U394" s="15">
        <f t="shared" si="60"/>
        <v>40549.25</v>
      </c>
      <c r="V394" s="15">
        <f t="shared" si="61"/>
        <v>40551.25</v>
      </c>
      <c r="W394" s="20">
        <f t="shared" si="62"/>
        <v>2</v>
      </c>
    </row>
    <row r="395" spans="1:23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55"/>
        <v>229</v>
      </c>
      <c r="G395" t="s">
        <v>20</v>
      </c>
      <c r="H395">
        <v>3059</v>
      </c>
      <c r="I395" s="9">
        <f t="shared" si="5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s="6" t="s">
        <v>159</v>
      </c>
      <c r="Q395" t="str">
        <f t="shared" si="56"/>
        <v>music</v>
      </c>
      <c r="R395" t="str">
        <f t="shared" si="57"/>
        <v>jazz</v>
      </c>
      <c r="S395" s="16">
        <f t="shared" si="58"/>
        <v>42933.208333333328</v>
      </c>
      <c r="T395">
        <f t="shared" si="59"/>
        <v>42934.208333333328</v>
      </c>
      <c r="U395" s="15">
        <f t="shared" si="60"/>
        <v>42933.208333333328</v>
      </c>
      <c r="V395" s="15">
        <f t="shared" si="61"/>
        <v>42934.208333333328</v>
      </c>
      <c r="W395" s="20">
        <f t="shared" si="62"/>
        <v>1</v>
      </c>
    </row>
    <row r="396" spans="1:23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55"/>
        <v>469</v>
      </c>
      <c r="G396" t="s">
        <v>20</v>
      </c>
      <c r="H396">
        <v>34</v>
      </c>
      <c r="I396" s="9">
        <f t="shared" si="5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s="6" t="s">
        <v>42</v>
      </c>
      <c r="Q396" t="str">
        <f t="shared" si="56"/>
        <v>film &amp; video</v>
      </c>
      <c r="R396" t="str">
        <f t="shared" si="57"/>
        <v>documentary</v>
      </c>
      <c r="S396" s="16">
        <f t="shared" si="58"/>
        <v>41484.208333333336</v>
      </c>
      <c r="T396">
        <f t="shared" si="59"/>
        <v>41494.208333333336</v>
      </c>
      <c r="U396" s="15">
        <f t="shared" si="60"/>
        <v>41484.208333333336</v>
      </c>
      <c r="V396" s="15">
        <f t="shared" si="61"/>
        <v>41494.208333333336</v>
      </c>
      <c r="W396" s="20">
        <f t="shared" si="62"/>
        <v>10</v>
      </c>
    </row>
    <row r="397" spans="1:23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55"/>
        <v>130</v>
      </c>
      <c r="G397" t="s">
        <v>20</v>
      </c>
      <c r="H397">
        <v>220</v>
      </c>
      <c r="I397" s="9">
        <f t="shared" si="5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s="6" t="s">
        <v>33</v>
      </c>
      <c r="Q397" t="str">
        <f t="shared" si="56"/>
        <v>theater</v>
      </c>
      <c r="R397" t="str">
        <f t="shared" si="57"/>
        <v>plays</v>
      </c>
      <c r="S397" s="16">
        <f t="shared" si="58"/>
        <v>40885.25</v>
      </c>
      <c r="T397">
        <f t="shared" si="59"/>
        <v>40886.25</v>
      </c>
      <c r="U397" s="15">
        <f t="shared" si="60"/>
        <v>40885.25</v>
      </c>
      <c r="V397" s="15">
        <f t="shared" si="61"/>
        <v>40886.25</v>
      </c>
      <c r="W397" s="20">
        <f t="shared" si="62"/>
        <v>1</v>
      </c>
    </row>
    <row r="398" spans="1:23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55"/>
        <v>167</v>
      </c>
      <c r="G398" t="s">
        <v>20</v>
      </c>
      <c r="H398">
        <v>1604</v>
      </c>
      <c r="I398" s="9">
        <f t="shared" si="5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s="6" t="s">
        <v>53</v>
      </c>
      <c r="Q398" t="str">
        <f t="shared" si="56"/>
        <v>film &amp; video</v>
      </c>
      <c r="R398" t="str">
        <f t="shared" si="57"/>
        <v>drama</v>
      </c>
      <c r="S398" s="16">
        <f t="shared" si="58"/>
        <v>43378.208333333328</v>
      </c>
      <c r="T398">
        <f t="shared" si="59"/>
        <v>43386.208333333328</v>
      </c>
      <c r="U398" s="15">
        <f t="shared" si="60"/>
        <v>43378.208333333328</v>
      </c>
      <c r="V398" s="15">
        <f t="shared" si="61"/>
        <v>43386.208333333328</v>
      </c>
      <c r="W398" s="20">
        <f t="shared" si="62"/>
        <v>8</v>
      </c>
    </row>
    <row r="399" spans="1:23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55"/>
        <v>174</v>
      </c>
      <c r="G399" t="s">
        <v>20</v>
      </c>
      <c r="H399">
        <v>454</v>
      </c>
      <c r="I399" s="9">
        <f t="shared" si="5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s="6" t="s">
        <v>23</v>
      </c>
      <c r="Q399" t="str">
        <f t="shared" si="56"/>
        <v>music</v>
      </c>
      <c r="R399" t="str">
        <f t="shared" si="57"/>
        <v>rock</v>
      </c>
      <c r="S399" s="16">
        <f t="shared" si="58"/>
        <v>41417.208333333336</v>
      </c>
      <c r="T399">
        <f t="shared" si="59"/>
        <v>41423.208333333336</v>
      </c>
      <c r="U399" s="15">
        <f t="shared" si="60"/>
        <v>41417.208333333336</v>
      </c>
      <c r="V399" s="15">
        <f t="shared" si="61"/>
        <v>41423.208333333336</v>
      </c>
      <c r="W399" s="20">
        <f t="shared" si="62"/>
        <v>6</v>
      </c>
    </row>
    <row r="400" spans="1:23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55"/>
        <v>718</v>
      </c>
      <c r="G400" t="s">
        <v>20</v>
      </c>
      <c r="H400">
        <v>123</v>
      </c>
      <c r="I400" s="9">
        <f t="shared" si="5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s="6" t="s">
        <v>71</v>
      </c>
      <c r="Q400" t="str">
        <f t="shared" si="56"/>
        <v>film &amp; video</v>
      </c>
      <c r="R400" t="str">
        <f t="shared" si="57"/>
        <v>animation</v>
      </c>
      <c r="S400" s="16">
        <f t="shared" si="58"/>
        <v>43228.208333333328</v>
      </c>
      <c r="T400">
        <f t="shared" si="59"/>
        <v>43230.208333333328</v>
      </c>
      <c r="U400" s="15">
        <f t="shared" si="60"/>
        <v>43228.208333333328</v>
      </c>
      <c r="V400" s="15">
        <f t="shared" si="61"/>
        <v>43230.208333333328</v>
      </c>
      <c r="W400" s="20">
        <f t="shared" si="62"/>
        <v>2</v>
      </c>
    </row>
    <row r="401" spans="1:23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55"/>
        <v>64</v>
      </c>
      <c r="G401" t="s">
        <v>14</v>
      </c>
      <c r="H401">
        <v>941</v>
      </c>
      <c r="I401" s="9">
        <f t="shared" si="5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s="6" t="s">
        <v>60</v>
      </c>
      <c r="Q401" t="str">
        <f t="shared" si="56"/>
        <v>music</v>
      </c>
      <c r="R401" t="str">
        <f t="shared" si="57"/>
        <v>indie rock</v>
      </c>
      <c r="S401" s="16">
        <f t="shared" si="58"/>
        <v>40576.25</v>
      </c>
      <c r="T401">
        <f t="shared" si="59"/>
        <v>40583.25</v>
      </c>
      <c r="U401" s="15">
        <f t="shared" si="60"/>
        <v>40576.25</v>
      </c>
      <c r="V401" s="15">
        <f t="shared" si="61"/>
        <v>40583.25</v>
      </c>
      <c r="W401" s="20">
        <f t="shared" si="62"/>
        <v>7</v>
      </c>
    </row>
    <row r="402" spans="1:23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55"/>
        <v>2</v>
      </c>
      <c r="G402" t="s">
        <v>14</v>
      </c>
      <c r="H402">
        <v>1</v>
      </c>
      <c r="I402" s="9">
        <f t="shared" si="5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s="6" t="s">
        <v>122</v>
      </c>
      <c r="Q402" t="str">
        <f t="shared" si="56"/>
        <v>photography</v>
      </c>
      <c r="R402" t="str">
        <f t="shared" si="57"/>
        <v>photography books</v>
      </c>
      <c r="S402" s="16">
        <f t="shared" si="58"/>
        <v>41502.208333333336</v>
      </c>
      <c r="T402">
        <f t="shared" si="59"/>
        <v>41524.208333333336</v>
      </c>
      <c r="U402" s="15">
        <f t="shared" si="60"/>
        <v>41502.208333333336</v>
      </c>
      <c r="V402" s="15">
        <f t="shared" si="61"/>
        <v>41524.208333333336</v>
      </c>
      <c r="W402" s="20">
        <f t="shared" si="62"/>
        <v>22</v>
      </c>
    </row>
    <row r="403" spans="1:23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55"/>
        <v>1530</v>
      </c>
      <c r="G403" t="s">
        <v>20</v>
      </c>
      <c r="H403">
        <v>299</v>
      </c>
      <c r="I403" s="9">
        <f t="shared" si="5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s="6" t="s">
        <v>33</v>
      </c>
      <c r="Q403" t="str">
        <f t="shared" si="56"/>
        <v>theater</v>
      </c>
      <c r="R403" t="str">
        <f t="shared" si="57"/>
        <v>plays</v>
      </c>
      <c r="S403" s="16">
        <f t="shared" si="58"/>
        <v>43765.208333333328</v>
      </c>
      <c r="T403">
        <f t="shared" si="59"/>
        <v>43765.208333333328</v>
      </c>
      <c r="U403" s="15">
        <f t="shared" si="60"/>
        <v>43765.208333333328</v>
      </c>
      <c r="V403" s="15">
        <f t="shared" si="61"/>
        <v>43765.208333333328</v>
      </c>
      <c r="W403" s="20">
        <f t="shared" si="62"/>
        <v>0</v>
      </c>
    </row>
    <row r="404" spans="1:23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55"/>
        <v>40</v>
      </c>
      <c r="G404" t="s">
        <v>14</v>
      </c>
      <c r="H404">
        <v>40</v>
      </c>
      <c r="I404" s="9">
        <f t="shared" si="5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s="6" t="s">
        <v>100</v>
      </c>
      <c r="Q404" t="str">
        <f t="shared" si="56"/>
        <v>film &amp; video</v>
      </c>
      <c r="R404" t="str">
        <f t="shared" si="57"/>
        <v>shorts</v>
      </c>
      <c r="S404" s="16">
        <f t="shared" si="58"/>
        <v>40914.25</v>
      </c>
      <c r="T404">
        <f t="shared" si="59"/>
        <v>40961.25</v>
      </c>
      <c r="U404" s="15">
        <f t="shared" si="60"/>
        <v>40914.25</v>
      </c>
      <c r="V404" s="15">
        <f t="shared" si="61"/>
        <v>40961.25</v>
      </c>
      <c r="W404" s="20">
        <f t="shared" si="62"/>
        <v>47</v>
      </c>
    </row>
    <row r="405" spans="1:23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55"/>
        <v>86</v>
      </c>
      <c r="G405" t="s">
        <v>14</v>
      </c>
      <c r="H405">
        <v>3015</v>
      </c>
      <c r="I405" s="9">
        <f t="shared" si="5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s="6" t="s">
        <v>33</v>
      </c>
      <c r="Q405" t="str">
        <f t="shared" si="56"/>
        <v>theater</v>
      </c>
      <c r="R405" t="str">
        <f t="shared" si="57"/>
        <v>plays</v>
      </c>
      <c r="S405" s="16">
        <f t="shared" si="58"/>
        <v>40310.208333333336</v>
      </c>
      <c r="T405">
        <f t="shared" si="59"/>
        <v>40346.208333333336</v>
      </c>
      <c r="U405" s="15">
        <f t="shared" si="60"/>
        <v>40310.208333333336</v>
      </c>
      <c r="V405" s="15">
        <f t="shared" si="61"/>
        <v>40346.208333333336</v>
      </c>
      <c r="W405" s="20">
        <f t="shared" si="62"/>
        <v>36</v>
      </c>
    </row>
    <row r="406" spans="1:23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55"/>
        <v>316</v>
      </c>
      <c r="G406" t="s">
        <v>20</v>
      </c>
      <c r="H406">
        <v>2237</v>
      </c>
      <c r="I406" s="9">
        <f t="shared" si="5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s="6" t="s">
        <v>33</v>
      </c>
      <c r="Q406" t="str">
        <f t="shared" si="56"/>
        <v>theater</v>
      </c>
      <c r="R406" t="str">
        <f t="shared" si="57"/>
        <v>plays</v>
      </c>
      <c r="S406" s="16">
        <f t="shared" si="58"/>
        <v>43053.25</v>
      </c>
      <c r="T406">
        <f t="shared" si="59"/>
        <v>43056.25</v>
      </c>
      <c r="U406" s="15">
        <f t="shared" si="60"/>
        <v>43053.25</v>
      </c>
      <c r="V406" s="15">
        <f t="shared" si="61"/>
        <v>43056.25</v>
      </c>
      <c r="W406" s="20">
        <f t="shared" si="62"/>
        <v>3</v>
      </c>
    </row>
    <row r="407" spans="1:23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55"/>
        <v>90</v>
      </c>
      <c r="G407" t="s">
        <v>14</v>
      </c>
      <c r="H407">
        <v>435</v>
      </c>
      <c r="I407" s="9">
        <f t="shared" si="5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s="6" t="s">
        <v>33</v>
      </c>
      <c r="Q407" t="str">
        <f t="shared" si="56"/>
        <v>theater</v>
      </c>
      <c r="R407" t="str">
        <f t="shared" si="57"/>
        <v>plays</v>
      </c>
      <c r="S407" s="16">
        <f t="shared" si="58"/>
        <v>43255.208333333328</v>
      </c>
      <c r="T407">
        <f t="shared" si="59"/>
        <v>43305.208333333328</v>
      </c>
      <c r="U407" s="15">
        <f t="shared" si="60"/>
        <v>43255.208333333328</v>
      </c>
      <c r="V407" s="15">
        <f t="shared" si="61"/>
        <v>43305.208333333328</v>
      </c>
      <c r="W407" s="20">
        <f t="shared" si="62"/>
        <v>50</v>
      </c>
    </row>
    <row r="408" spans="1:23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55"/>
        <v>182</v>
      </c>
      <c r="G408" t="s">
        <v>20</v>
      </c>
      <c r="H408">
        <v>645</v>
      </c>
      <c r="I408" s="9">
        <f t="shared" si="5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s="6" t="s">
        <v>42</v>
      </c>
      <c r="Q408" t="str">
        <f t="shared" si="56"/>
        <v>film &amp; video</v>
      </c>
      <c r="R408" t="str">
        <f t="shared" si="57"/>
        <v>documentary</v>
      </c>
      <c r="S408" s="16">
        <f t="shared" si="58"/>
        <v>41304.25</v>
      </c>
      <c r="T408">
        <f t="shared" si="59"/>
        <v>41316.25</v>
      </c>
      <c r="U408" s="15">
        <f t="shared" si="60"/>
        <v>41304.25</v>
      </c>
      <c r="V408" s="15">
        <f t="shared" si="61"/>
        <v>41316.25</v>
      </c>
      <c r="W408" s="20">
        <f t="shared" si="62"/>
        <v>12</v>
      </c>
    </row>
    <row r="409" spans="1:23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55"/>
        <v>356</v>
      </c>
      <c r="G409" t="s">
        <v>20</v>
      </c>
      <c r="H409">
        <v>484</v>
      </c>
      <c r="I409" s="9">
        <f t="shared" si="5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s="6" t="s">
        <v>33</v>
      </c>
      <c r="Q409" t="str">
        <f t="shared" si="56"/>
        <v>theater</v>
      </c>
      <c r="R409" t="str">
        <f t="shared" si="57"/>
        <v>plays</v>
      </c>
      <c r="S409" s="16">
        <f t="shared" si="58"/>
        <v>43751.208333333328</v>
      </c>
      <c r="T409">
        <f t="shared" si="59"/>
        <v>43758.208333333328</v>
      </c>
      <c r="U409" s="15">
        <f t="shared" si="60"/>
        <v>43751.208333333328</v>
      </c>
      <c r="V409" s="15">
        <f t="shared" si="61"/>
        <v>43758.208333333328</v>
      </c>
      <c r="W409" s="20">
        <f t="shared" si="62"/>
        <v>7</v>
      </c>
    </row>
    <row r="410" spans="1:23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55"/>
        <v>132</v>
      </c>
      <c r="G410" t="s">
        <v>20</v>
      </c>
      <c r="H410">
        <v>154</v>
      </c>
      <c r="I410" s="9">
        <f t="shared" si="5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s="6" t="s">
        <v>42</v>
      </c>
      <c r="Q410" t="str">
        <f t="shared" si="56"/>
        <v>film &amp; video</v>
      </c>
      <c r="R410" t="str">
        <f t="shared" si="57"/>
        <v>documentary</v>
      </c>
      <c r="S410" s="16">
        <f t="shared" si="58"/>
        <v>42541.208333333328</v>
      </c>
      <c r="T410">
        <f t="shared" si="59"/>
        <v>42561.208333333328</v>
      </c>
      <c r="U410" s="15">
        <f t="shared" si="60"/>
        <v>42541.208333333328</v>
      </c>
      <c r="V410" s="15">
        <f t="shared" si="61"/>
        <v>42561.208333333328</v>
      </c>
      <c r="W410" s="20">
        <f t="shared" si="62"/>
        <v>20</v>
      </c>
    </row>
    <row r="411" spans="1:23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55"/>
        <v>46</v>
      </c>
      <c r="G411" t="s">
        <v>14</v>
      </c>
      <c r="H411">
        <v>714</v>
      </c>
      <c r="I411" s="9">
        <f t="shared" si="5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s="6" t="s">
        <v>23</v>
      </c>
      <c r="Q411" t="str">
        <f t="shared" si="56"/>
        <v>music</v>
      </c>
      <c r="R411" t="str">
        <f t="shared" si="57"/>
        <v>rock</v>
      </c>
      <c r="S411" s="16">
        <f t="shared" si="58"/>
        <v>42843.208333333328</v>
      </c>
      <c r="T411">
        <f t="shared" si="59"/>
        <v>42847.208333333328</v>
      </c>
      <c r="U411" s="15">
        <f t="shared" si="60"/>
        <v>42843.208333333328</v>
      </c>
      <c r="V411" s="15">
        <f t="shared" si="61"/>
        <v>42847.208333333328</v>
      </c>
      <c r="W411" s="20">
        <f t="shared" si="62"/>
        <v>4</v>
      </c>
    </row>
    <row r="412" spans="1:23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55"/>
        <v>36</v>
      </c>
      <c r="G412" t="s">
        <v>47</v>
      </c>
      <c r="H412">
        <v>1111</v>
      </c>
      <c r="I412" s="9">
        <f t="shared" si="5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s="6" t="s">
        <v>292</v>
      </c>
      <c r="Q412" t="str">
        <f t="shared" si="56"/>
        <v>games</v>
      </c>
      <c r="R412" t="str">
        <f t="shared" si="57"/>
        <v>mobile games</v>
      </c>
      <c r="S412" s="16">
        <f t="shared" si="58"/>
        <v>42122.208333333328</v>
      </c>
      <c r="T412">
        <f t="shared" si="59"/>
        <v>42122.208333333328</v>
      </c>
      <c r="U412" s="15">
        <f t="shared" si="60"/>
        <v>42122.208333333328</v>
      </c>
      <c r="V412" s="15">
        <f t="shared" si="61"/>
        <v>42122.208333333328</v>
      </c>
      <c r="W412" s="20">
        <f t="shared" si="62"/>
        <v>0</v>
      </c>
    </row>
    <row r="413" spans="1:23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55"/>
        <v>105</v>
      </c>
      <c r="G413" t="s">
        <v>20</v>
      </c>
      <c r="H413">
        <v>82</v>
      </c>
      <c r="I413" s="9">
        <f t="shared" si="5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s="6" t="s">
        <v>33</v>
      </c>
      <c r="Q413" t="str">
        <f t="shared" si="56"/>
        <v>theater</v>
      </c>
      <c r="R413" t="str">
        <f t="shared" si="57"/>
        <v>plays</v>
      </c>
      <c r="S413" s="16">
        <f t="shared" si="58"/>
        <v>42884.208333333328</v>
      </c>
      <c r="T413">
        <f t="shared" si="59"/>
        <v>42886.208333333328</v>
      </c>
      <c r="U413" s="15">
        <f t="shared" si="60"/>
        <v>42884.208333333328</v>
      </c>
      <c r="V413" s="15">
        <f t="shared" si="61"/>
        <v>42886.208333333328</v>
      </c>
      <c r="W413" s="20">
        <f t="shared" si="62"/>
        <v>2</v>
      </c>
    </row>
    <row r="414" spans="1:23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55"/>
        <v>669</v>
      </c>
      <c r="G414" t="s">
        <v>20</v>
      </c>
      <c r="H414">
        <v>134</v>
      </c>
      <c r="I414" s="9">
        <f t="shared" si="5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s="6" t="s">
        <v>119</v>
      </c>
      <c r="Q414" t="str">
        <f t="shared" si="56"/>
        <v>publishing</v>
      </c>
      <c r="R414" t="str">
        <f t="shared" si="57"/>
        <v>fiction</v>
      </c>
      <c r="S414" s="16">
        <f t="shared" si="58"/>
        <v>41642.25</v>
      </c>
      <c r="T414">
        <f t="shared" si="59"/>
        <v>41652.25</v>
      </c>
      <c r="U414" s="15">
        <f t="shared" si="60"/>
        <v>41642.25</v>
      </c>
      <c r="V414" s="15">
        <f t="shared" si="61"/>
        <v>41652.25</v>
      </c>
      <c r="W414" s="20">
        <f t="shared" si="62"/>
        <v>10</v>
      </c>
    </row>
    <row r="415" spans="1:23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55"/>
        <v>62</v>
      </c>
      <c r="G415" t="s">
        <v>47</v>
      </c>
      <c r="H415">
        <v>1089</v>
      </c>
      <c r="I415" s="9">
        <f t="shared" si="5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s="6" t="s">
        <v>71</v>
      </c>
      <c r="Q415" t="str">
        <f t="shared" si="56"/>
        <v>film &amp; video</v>
      </c>
      <c r="R415" t="str">
        <f t="shared" si="57"/>
        <v>animation</v>
      </c>
      <c r="S415" s="16">
        <f t="shared" si="58"/>
        <v>43431.25</v>
      </c>
      <c r="T415">
        <f t="shared" si="59"/>
        <v>43458.25</v>
      </c>
      <c r="U415" s="15">
        <f t="shared" si="60"/>
        <v>43431.25</v>
      </c>
      <c r="V415" s="15">
        <f t="shared" si="61"/>
        <v>43458.25</v>
      </c>
      <c r="W415" s="20">
        <f t="shared" si="62"/>
        <v>27</v>
      </c>
    </row>
    <row r="416" spans="1:23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55"/>
        <v>85</v>
      </c>
      <c r="G416" t="s">
        <v>14</v>
      </c>
      <c r="H416">
        <v>5497</v>
      </c>
      <c r="I416" s="9">
        <f t="shared" si="5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s="6" t="s">
        <v>17</v>
      </c>
      <c r="Q416" t="str">
        <f t="shared" si="56"/>
        <v>food</v>
      </c>
      <c r="R416" t="str">
        <f t="shared" si="57"/>
        <v>food trucks</v>
      </c>
      <c r="S416" s="16">
        <f t="shared" si="58"/>
        <v>40288.208333333336</v>
      </c>
      <c r="T416">
        <f t="shared" si="59"/>
        <v>40296.208333333336</v>
      </c>
      <c r="U416" s="15">
        <f t="shared" si="60"/>
        <v>40288.208333333336</v>
      </c>
      <c r="V416" s="15">
        <f t="shared" si="61"/>
        <v>40296.208333333336</v>
      </c>
      <c r="W416" s="20">
        <f t="shared" si="62"/>
        <v>8</v>
      </c>
    </row>
    <row r="417" spans="1:23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55"/>
        <v>11</v>
      </c>
      <c r="G417" t="s">
        <v>14</v>
      </c>
      <c r="H417">
        <v>418</v>
      </c>
      <c r="I417" s="9">
        <f t="shared" si="5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s="6" t="s">
        <v>33</v>
      </c>
      <c r="Q417" t="str">
        <f t="shared" si="56"/>
        <v>theater</v>
      </c>
      <c r="R417" t="str">
        <f t="shared" si="57"/>
        <v>plays</v>
      </c>
      <c r="S417" s="16">
        <f t="shared" si="58"/>
        <v>40921.25</v>
      </c>
      <c r="T417">
        <f t="shared" si="59"/>
        <v>40938.25</v>
      </c>
      <c r="U417" s="15">
        <f t="shared" si="60"/>
        <v>40921.25</v>
      </c>
      <c r="V417" s="15">
        <f t="shared" si="61"/>
        <v>40938.25</v>
      </c>
      <c r="W417" s="20">
        <f t="shared" si="62"/>
        <v>17</v>
      </c>
    </row>
    <row r="418" spans="1:23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55"/>
        <v>44</v>
      </c>
      <c r="G418" t="s">
        <v>14</v>
      </c>
      <c r="H418">
        <v>1439</v>
      </c>
      <c r="I418" s="9">
        <f t="shared" si="5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s="6" t="s">
        <v>42</v>
      </c>
      <c r="Q418" t="str">
        <f t="shared" si="56"/>
        <v>film &amp; video</v>
      </c>
      <c r="R418" t="str">
        <f t="shared" si="57"/>
        <v>documentary</v>
      </c>
      <c r="S418" s="16">
        <f t="shared" si="58"/>
        <v>40560.25</v>
      </c>
      <c r="T418">
        <f t="shared" si="59"/>
        <v>40569.25</v>
      </c>
      <c r="U418" s="15">
        <f t="shared" si="60"/>
        <v>40560.25</v>
      </c>
      <c r="V418" s="15">
        <f t="shared" si="61"/>
        <v>40569.25</v>
      </c>
      <c r="W418" s="20">
        <f t="shared" si="62"/>
        <v>9</v>
      </c>
    </row>
    <row r="419" spans="1:23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55"/>
        <v>55</v>
      </c>
      <c r="G419" t="s">
        <v>14</v>
      </c>
      <c r="H419">
        <v>15</v>
      </c>
      <c r="I419" s="9">
        <f t="shared" si="5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s="6" t="s">
        <v>33</v>
      </c>
      <c r="Q419" t="str">
        <f t="shared" si="56"/>
        <v>theater</v>
      </c>
      <c r="R419" t="str">
        <f t="shared" si="57"/>
        <v>plays</v>
      </c>
      <c r="S419" s="16">
        <f t="shared" si="58"/>
        <v>43407.208333333328</v>
      </c>
      <c r="T419">
        <f t="shared" si="59"/>
        <v>43431.25</v>
      </c>
      <c r="U419" s="15">
        <f t="shared" si="60"/>
        <v>43407.208333333328</v>
      </c>
      <c r="V419" s="15">
        <f t="shared" si="61"/>
        <v>43431.25</v>
      </c>
      <c r="W419" s="20">
        <f t="shared" si="62"/>
        <v>24.041666666671517</v>
      </c>
    </row>
    <row r="420" spans="1:23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55"/>
        <v>57</v>
      </c>
      <c r="G420" t="s">
        <v>14</v>
      </c>
      <c r="H420">
        <v>1999</v>
      </c>
      <c r="I420" s="9">
        <f t="shared" si="5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s="6" t="s">
        <v>42</v>
      </c>
      <c r="Q420" t="str">
        <f t="shared" si="56"/>
        <v>film &amp; video</v>
      </c>
      <c r="R420" t="str">
        <f t="shared" si="57"/>
        <v>documentary</v>
      </c>
      <c r="S420" s="16">
        <f t="shared" si="58"/>
        <v>41035.208333333336</v>
      </c>
      <c r="T420">
        <f t="shared" si="59"/>
        <v>41036.208333333336</v>
      </c>
      <c r="U420" s="15">
        <f t="shared" si="60"/>
        <v>41035.208333333336</v>
      </c>
      <c r="V420" s="15">
        <f t="shared" si="61"/>
        <v>41036.208333333336</v>
      </c>
      <c r="W420" s="20">
        <f t="shared" si="62"/>
        <v>1</v>
      </c>
    </row>
    <row r="421" spans="1:23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55"/>
        <v>123</v>
      </c>
      <c r="G421" t="s">
        <v>20</v>
      </c>
      <c r="H421">
        <v>5203</v>
      </c>
      <c r="I421" s="9">
        <f t="shared" si="5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s="6" t="s">
        <v>28</v>
      </c>
      <c r="Q421" t="str">
        <f t="shared" si="56"/>
        <v>technology</v>
      </c>
      <c r="R421" t="str">
        <f t="shared" si="57"/>
        <v>web</v>
      </c>
      <c r="S421" s="16">
        <f t="shared" si="58"/>
        <v>40899.25</v>
      </c>
      <c r="T421">
        <f t="shared" si="59"/>
        <v>40905.25</v>
      </c>
      <c r="U421" s="15">
        <f t="shared" si="60"/>
        <v>40899.25</v>
      </c>
      <c r="V421" s="15">
        <f t="shared" si="61"/>
        <v>40905.25</v>
      </c>
      <c r="W421" s="20">
        <f t="shared" si="62"/>
        <v>6</v>
      </c>
    </row>
    <row r="422" spans="1:23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55"/>
        <v>128</v>
      </c>
      <c r="G422" t="s">
        <v>20</v>
      </c>
      <c r="H422">
        <v>94</v>
      </c>
      <c r="I422" s="9">
        <f t="shared" si="5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s="6" t="s">
        <v>33</v>
      </c>
      <c r="Q422" t="str">
        <f t="shared" si="56"/>
        <v>theater</v>
      </c>
      <c r="R422" t="str">
        <f t="shared" si="57"/>
        <v>plays</v>
      </c>
      <c r="S422" s="16">
        <f t="shared" si="58"/>
        <v>42911.208333333328</v>
      </c>
      <c r="T422">
        <f t="shared" si="59"/>
        <v>42925.208333333328</v>
      </c>
      <c r="U422" s="15">
        <f t="shared" si="60"/>
        <v>42911.208333333328</v>
      </c>
      <c r="V422" s="15">
        <f t="shared" si="61"/>
        <v>42925.208333333328</v>
      </c>
      <c r="W422" s="20">
        <f t="shared" si="62"/>
        <v>14</v>
      </c>
    </row>
    <row r="423" spans="1:23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55"/>
        <v>64</v>
      </c>
      <c r="G423" t="s">
        <v>14</v>
      </c>
      <c r="H423">
        <v>118</v>
      </c>
      <c r="I423" s="9">
        <f t="shared" si="5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s="6" t="s">
        <v>65</v>
      </c>
      <c r="Q423" t="str">
        <f t="shared" si="56"/>
        <v>technology</v>
      </c>
      <c r="R423" t="str">
        <f t="shared" si="57"/>
        <v>wearables</v>
      </c>
      <c r="S423" s="16">
        <f t="shared" si="58"/>
        <v>42915.208333333328</v>
      </c>
      <c r="T423">
        <f t="shared" si="59"/>
        <v>42945.208333333328</v>
      </c>
      <c r="U423" s="15">
        <f t="shared" si="60"/>
        <v>42915.208333333328</v>
      </c>
      <c r="V423" s="15">
        <f t="shared" si="61"/>
        <v>42945.208333333328</v>
      </c>
      <c r="W423" s="20">
        <f t="shared" si="62"/>
        <v>30</v>
      </c>
    </row>
    <row r="424" spans="1:23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55"/>
        <v>127</v>
      </c>
      <c r="G424" t="s">
        <v>20</v>
      </c>
      <c r="H424">
        <v>205</v>
      </c>
      <c r="I424" s="9">
        <f t="shared" si="5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s="6" t="s">
        <v>33</v>
      </c>
      <c r="Q424" t="str">
        <f t="shared" si="56"/>
        <v>theater</v>
      </c>
      <c r="R424" t="str">
        <f t="shared" si="57"/>
        <v>plays</v>
      </c>
      <c r="S424" s="16">
        <f t="shared" si="58"/>
        <v>40285.208333333336</v>
      </c>
      <c r="T424">
        <f t="shared" si="59"/>
        <v>40305.208333333336</v>
      </c>
      <c r="U424" s="15">
        <f t="shared" si="60"/>
        <v>40285.208333333336</v>
      </c>
      <c r="V424" s="15">
        <f t="shared" si="61"/>
        <v>40305.208333333336</v>
      </c>
      <c r="W424" s="20">
        <f t="shared" si="62"/>
        <v>20</v>
      </c>
    </row>
    <row r="425" spans="1:23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55"/>
        <v>11</v>
      </c>
      <c r="G425" t="s">
        <v>14</v>
      </c>
      <c r="H425">
        <v>162</v>
      </c>
      <c r="I425" s="9">
        <f t="shared" si="5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s="6" t="s">
        <v>17</v>
      </c>
      <c r="Q425" t="str">
        <f t="shared" si="56"/>
        <v>food</v>
      </c>
      <c r="R425" t="str">
        <f t="shared" si="57"/>
        <v>food trucks</v>
      </c>
      <c r="S425" s="16">
        <f t="shared" si="58"/>
        <v>40808.208333333336</v>
      </c>
      <c r="T425">
        <f t="shared" si="59"/>
        <v>40810.208333333336</v>
      </c>
      <c r="U425" s="15">
        <f t="shared" si="60"/>
        <v>40808.208333333336</v>
      </c>
      <c r="V425" s="15">
        <f t="shared" si="61"/>
        <v>40810.208333333336</v>
      </c>
      <c r="W425" s="20">
        <f t="shared" si="62"/>
        <v>2</v>
      </c>
    </row>
    <row r="426" spans="1:23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55"/>
        <v>40</v>
      </c>
      <c r="G426" t="s">
        <v>14</v>
      </c>
      <c r="H426">
        <v>83</v>
      </c>
      <c r="I426" s="9">
        <f t="shared" si="5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s="6" t="s">
        <v>60</v>
      </c>
      <c r="Q426" t="str">
        <f t="shared" si="56"/>
        <v>music</v>
      </c>
      <c r="R426" t="str">
        <f t="shared" si="57"/>
        <v>indie rock</v>
      </c>
      <c r="S426" s="16">
        <f t="shared" si="58"/>
        <v>43208.208333333328</v>
      </c>
      <c r="T426">
        <f t="shared" si="59"/>
        <v>43214.208333333328</v>
      </c>
      <c r="U426" s="15">
        <f t="shared" si="60"/>
        <v>43208.208333333328</v>
      </c>
      <c r="V426" s="15">
        <f t="shared" si="61"/>
        <v>43214.208333333328</v>
      </c>
      <c r="W426" s="20">
        <f t="shared" si="62"/>
        <v>6</v>
      </c>
    </row>
    <row r="427" spans="1:23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55"/>
        <v>288</v>
      </c>
      <c r="G427" t="s">
        <v>20</v>
      </c>
      <c r="H427">
        <v>92</v>
      </c>
      <c r="I427" s="9">
        <f t="shared" si="5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s="6" t="s">
        <v>122</v>
      </c>
      <c r="Q427" t="str">
        <f t="shared" si="56"/>
        <v>photography</v>
      </c>
      <c r="R427" t="str">
        <f t="shared" si="57"/>
        <v>photography books</v>
      </c>
      <c r="S427" s="16">
        <f t="shared" si="58"/>
        <v>42213.208333333328</v>
      </c>
      <c r="T427">
        <f t="shared" si="59"/>
        <v>42219.208333333328</v>
      </c>
      <c r="U427" s="15">
        <f t="shared" si="60"/>
        <v>42213.208333333328</v>
      </c>
      <c r="V427" s="15">
        <f t="shared" si="61"/>
        <v>42219.208333333328</v>
      </c>
      <c r="W427" s="20">
        <f t="shared" si="62"/>
        <v>6</v>
      </c>
    </row>
    <row r="428" spans="1:23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55"/>
        <v>573</v>
      </c>
      <c r="G428" t="s">
        <v>20</v>
      </c>
      <c r="H428">
        <v>219</v>
      </c>
      <c r="I428" s="9">
        <f t="shared" si="5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s="6" t="s">
        <v>33</v>
      </c>
      <c r="Q428" t="str">
        <f t="shared" si="56"/>
        <v>theater</v>
      </c>
      <c r="R428" t="str">
        <f t="shared" si="57"/>
        <v>plays</v>
      </c>
      <c r="S428" s="16">
        <f t="shared" si="58"/>
        <v>41332.25</v>
      </c>
      <c r="T428">
        <f t="shared" si="59"/>
        <v>41339.25</v>
      </c>
      <c r="U428" s="15">
        <f t="shared" si="60"/>
        <v>41332.25</v>
      </c>
      <c r="V428" s="15">
        <f t="shared" si="61"/>
        <v>41339.25</v>
      </c>
      <c r="W428" s="20">
        <f t="shared" si="62"/>
        <v>7</v>
      </c>
    </row>
    <row r="429" spans="1:23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55"/>
        <v>113</v>
      </c>
      <c r="G429" t="s">
        <v>20</v>
      </c>
      <c r="H429">
        <v>2526</v>
      </c>
      <c r="I429" s="9">
        <f t="shared" si="5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s="6" t="s">
        <v>33</v>
      </c>
      <c r="Q429" t="str">
        <f t="shared" si="56"/>
        <v>theater</v>
      </c>
      <c r="R429" t="str">
        <f t="shared" si="57"/>
        <v>plays</v>
      </c>
      <c r="S429" s="16">
        <f t="shared" si="58"/>
        <v>41895.208333333336</v>
      </c>
      <c r="T429">
        <f t="shared" si="59"/>
        <v>41927.208333333336</v>
      </c>
      <c r="U429" s="15">
        <f t="shared" si="60"/>
        <v>41895.208333333336</v>
      </c>
      <c r="V429" s="15">
        <f t="shared" si="61"/>
        <v>41927.208333333336</v>
      </c>
      <c r="W429" s="20">
        <f t="shared" si="62"/>
        <v>32</v>
      </c>
    </row>
    <row r="430" spans="1:23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55"/>
        <v>46</v>
      </c>
      <c r="G430" t="s">
        <v>14</v>
      </c>
      <c r="H430">
        <v>747</v>
      </c>
      <c r="I430" s="9">
        <f t="shared" si="5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s="6" t="s">
        <v>71</v>
      </c>
      <c r="Q430" t="str">
        <f t="shared" si="56"/>
        <v>film &amp; video</v>
      </c>
      <c r="R430" t="str">
        <f t="shared" si="57"/>
        <v>animation</v>
      </c>
      <c r="S430" s="16">
        <f t="shared" si="58"/>
        <v>40585.25</v>
      </c>
      <c r="T430">
        <f t="shared" si="59"/>
        <v>40592.25</v>
      </c>
      <c r="U430" s="15">
        <f t="shared" si="60"/>
        <v>40585.25</v>
      </c>
      <c r="V430" s="15">
        <f t="shared" si="61"/>
        <v>40592.25</v>
      </c>
      <c r="W430" s="20">
        <f t="shared" si="62"/>
        <v>7</v>
      </c>
    </row>
    <row r="431" spans="1:23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55"/>
        <v>91</v>
      </c>
      <c r="G431" t="s">
        <v>74</v>
      </c>
      <c r="H431">
        <v>2138</v>
      </c>
      <c r="I431" s="9">
        <f t="shared" si="5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s="6" t="s">
        <v>122</v>
      </c>
      <c r="Q431" t="str">
        <f t="shared" si="56"/>
        <v>photography</v>
      </c>
      <c r="R431" t="str">
        <f t="shared" si="57"/>
        <v>photography books</v>
      </c>
      <c r="S431" s="16">
        <f t="shared" si="58"/>
        <v>41680.25</v>
      </c>
      <c r="T431">
        <f t="shared" si="59"/>
        <v>41708.208333333336</v>
      </c>
      <c r="U431" s="15">
        <f t="shared" si="60"/>
        <v>41680.25</v>
      </c>
      <c r="V431" s="15">
        <f t="shared" si="61"/>
        <v>41708.208333333336</v>
      </c>
      <c r="W431" s="20">
        <f t="shared" si="62"/>
        <v>27.958333333335759</v>
      </c>
    </row>
    <row r="432" spans="1:23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55"/>
        <v>68</v>
      </c>
      <c r="G432" t="s">
        <v>14</v>
      </c>
      <c r="H432">
        <v>84</v>
      </c>
      <c r="I432" s="9">
        <f t="shared" si="5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s="6" t="s">
        <v>33</v>
      </c>
      <c r="Q432" t="str">
        <f t="shared" si="56"/>
        <v>theater</v>
      </c>
      <c r="R432" t="str">
        <f t="shared" si="57"/>
        <v>plays</v>
      </c>
      <c r="S432" s="16">
        <f t="shared" si="58"/>
        <v>43737.208333333328</v>
      </c>
      <c r="T432">
        <f t="shared" si="59"/>
        <v>43771.208333333328</v>
      </c>
      <c r="U432" s="15">
        <f t="shared" si="60"/>
        <v>43737.208333333328</v>
      </c>
      <c r="V432" s="15">
        <f t="shared" si="61"/>
        <v>43771.208333333328</v>
      </c>
      <c r="W432" s="20">
        <f t="shared" si="62"/>
        <v>34</v>
      </c>
    </row>
    <row r="433" spans="1:23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55"/>
        <v>192</v>
      </c>
      <c r="G433" t="s">
        <v>20</v>
      </c>
      <c r="H433">
        <v>94</v>
      </c>
      <c r="I433" s="9">
        <f t="shared" si="5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s="6" t="s">
        <v>33</v>
      </c>
      <c r="Q433" t="str">
        <f t="shared" si="56"/>
        <v>theater</v>
      </c>
      <c r="R433" t="str">
        <f t="shared" si="57"/>
        <v>plays</v>
      </c>
      <c r="S433" s="16">
        <f t="shared" si="58"/>
        <v>43273.208333333328</v>
      </c>
      <c r="T433">
        <f t="shared" si="59"/>
        <v>43290.208333333328</v>
      </c>
      <c r="U433" s="15">
        <f t="shared" si="60"/>
        <v>43273.208333333328</v>
      </c>
      <c r="V433" s="15">
        <f t="shared" si="61"/>
        <v>43290.208333333328</v>
      </c>
      <c r="W433" s="20">
        <f t="shared" si="62"/>
        <v>17</v>
      </c>
    </row>
    <row r="434" spans="1:23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55"/>
        <v>83</v>
      </c>
      <c r="G434" t="s">
        <v>14</v>
      </c>
      <c r="H434">
        <v>91</v>
      </c>
      <c r="I434" s="9">
        <f t="shared" si="5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s="6" t="s">
        <v>33</v>
      </c>
      <c r="Q434" t="str">
        <f t="shared" si="56"/>
        <v>theater</v>
      </c>
      <c r="R434" t="str">
        <f t="shared" si="57"/>
        <v>plays</v>
      </c>
      <c r="S434" s="16">
        <f t="shared" si="58"/>
        <v>41761.208333333336</v>
      </c>
      <c r="T434">
        <f t="shared" si="59"/>
        <v>41781.208333333336</v>
      </c>
      <c r="U434" s="15">
        <f t="shared" si="60"/>
        <v>41761.208333333336</v>
      </c>
      <c r="V434" s="15">
        <f t="shared" si="61"/>
        <v>41781.208333333336</v>
      </c>
      <c r="W434" s="20">
        <f t="shared" si="62"/>
        <v>20</v>
      </c>
    </row>
    <row r="435" spans="1:23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55"/>
        <v>54</v>
      </c>
      <c r="G435" t="s">
        <v>14</v>
      </c>
      <c r="H435">
        <v>792</v>
      </c>
      <c r="I435" s="9">
        <f t="shared" si="5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s="6" t="s">
        <v>42</v>
      </c>
      <c r="Q435" t="str">
        <f t="shared" si="56"/>
        <v>film &amp; video</v>
      </c>
      <c r="R435" t="str">
        <f t="shared" si="57"/>
        <v>documentary</v>
      </c>
      <c r="S435" s="16">
        <f t="shared" si="58"/>
        <v>41603.25</v>
      </c>
      <c r="T435">
        <f t="shared" si="59"/>
        <v>41619.25</v>
      </c>
      <c r="U435" s="15">
        <f t="shared" si="60"/>
        <v>41603.25</v>
      </c>
      <c r="V435" s="15">
        <f t="shared" si="61"/>
        <v>41619.25</v>
      </c>
      <c r="W435" s="20">
        <f t="shared" si="62"/>
        <v>16</v>
      </c>
    </row>
    <row r="436" spans="1:23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55"/>
        <v>17</v>
      </c>
      <c r="G436" t="s">
        <v>74</v>
      </c>
      <c r="H436">
        <v>10</v>
      </c>
      <c r="I436" s="9">
        <f t="shared" si="5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s="6" t="s">
        <v>33</v>
      </c>
      <c r="Q436" t="str">
        <f t="shared" si="56"/>
        <v>theater</v>
      </c>
      <c r="R436" t="str">
        <f t="shared" si="57"/>
        <v>plays</v>
      </c>
      <c r="S436" s="16">
        <f t="shared" si="58"/>
        <v>42705.25</v>
      </c>
      <c r="T436">
        <f t="shared" si="59"/>
        <v>42719.25</v>
      </c>
      <c r="U436" s="15">
        <f t="shared" si="60"/>
        <v>42705.25</v>
      </c>
      <c r="V436" s="15">
        <f t="shared" si="61"/>
        <v>42719.25</v>
      </c>
      <c r="W436" s="20">
        <f t="shared" si="62"/>
        <v>14</v>
      </c>
    </row>
    <row r="437" spans="1:23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55"/>
        <v>117</v>
      </c>
      <c r="G437" t="s">
        <v>20</v>
      </c>
      <c r="H437">
        <v>1713</v>
      </c>
      <c r="I437" s="9">
        <f t="shared" si="5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s="6" t="s">
        <v>33</v>
      </c>
      <c r="Q437" t="str">
        <f t="shared" si="56"/>
        <v>theater</v>
      </c>
      <c r="R437" t="str">
        <f t="shared" si="57"/>
        <v>plays</v>
      </c>
      <c r="S437" s="16">
        <f t="shared" si="58"/>
        <v>41988.25</v>
      </c>
      <c r="T437">
        <f t="shared" si="59"/>
        <v>42000.25</v>
      </c>
      <c r="U437" s="15">
        <f t="shared" si="60"/>
        <v>41988.25</v>
      </c>
      <c r="V437" s="15">
        <f t="shared" si="61"/>
        <v>42000.25</v>
      </c>
      <c r="W437" s="20">
        <f t="shared" si="62"/>
        <v>12</v>
      </c>
    </row>
    <row r="438" spans="1:23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55"/>
        <v>1052</v>
      </c>
      <c r="G438" t="s">
        <v>20</v>
      </c>
      <c r="H438">
        <v>249</v>
      </c>
      <c r="I438" s="9">
        <f t="shared" si="5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s="6" t="s">
        <v>159</v>
      </c>
      <c r="Q438" t="str">
        <f t="shared" si="56"/>
        <v>music</v>
      </c>
      <c r="R438" t="str">
        <f t="shared" si="57"/>
        <v>jazz</v>
      </c>
      <c r="S438" s="16">
        <f t="shared" si="58"/>
        <v>43575.208333333328</v>
      </c>
      <c r="T438">
        <f t="shared" si="59"/>
        <v>43576.208333333328</v>
      </c>
      <c r="U438" s="15">
        <f t="shared" si="60"/>
        <v>43575.208333333328</v>
      </c>
      <c r="V438" s="15">
        <f t="shared" si="61"/>
        <v>43576.208333333328</v>
      </c>
      <c r="W438" s="20">
        <f t="shared" si="62"/>
        <v>1</v>
      </c>
    </row>
    <row r="439" spans="1:23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55"/>
        <v>123</v>
      </c>
      <c r="G439" t="s">
        <v>20</v>
      </c>
      <c r="H439">
        <v>192</v>
      </c>
      <c r="I439" s="9">
        <f t="shared" si="54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s="6" t="s">
        <v>71</v>
      </c>
      <c r="Q439" t="str">
        <f t="shared" si="56"/>
        <v>film &amp; video</v>
      </c>
      <c r="R439" t="str">
        <f t="shared" si="57"/>
        <v>animation</v>
      </c>
      <c r="S439" s="16">
        <f t="shared" si="58"/>
        <v>42260.208333333328</v>
      </c>
      <c r="T439">
        <f t="shared" si="59"/>
        <v>42263.208333333328</v>
      </c>
      <c r="U439" s="15">
        <f t="shared" si="60"/>
        <v>42260.208333333328</v>
      </c>
      <c r="V439" s="15">
        <f t="shared" si="61"/>
        <v>42263.208333333328</v>
      </c>
      <c r="W439" s="20">
        <f t="shared" si="62"/>
        <v>3</v>
      </c>
    </row>
    <row r="440" spans="1:23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55"/>
        <v>179</v>
      </c>
      <c r="G440" t="s">
        <v>20</v>
      </c>
      <c r="H440">
        <v>247</v>
      </c>
      <c r="I440" s="9">
        <f t="shared" si="5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s="6" t="s">
        <v>33</v>
      </c>
      <c r="Q440" t="str">
        <f t="shared" si="56"/>
        <v>theater</v>
      </c>
      <c r="R440" t="str">
        <f t="shared" si="57"/>
        <v>plays</v>
      </c>
      <c r="S440" s="16">
        <f t="shared" si="58"/>
        <v>41337.25</v>
      </c>
      <c r="T440">
        <f t="shared" si="59"/>
        <v>41367.208333333336</v>
      </c>
      <c r="U440" s="15">
        <f t="shared" si="60"/>
        <v>41337.25</v>
      </c>
      <c r="V440" s="15">
        <f t="shared" si="61"/>
        <v>41367.208333333336</v>
      </c>
      <c r="W440" s="20">
        <f t="shared" si="62"/>
        <v>29.958333333335759</v>
      </c>
    </row>
    <row r="441" spans="1:23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55"/>
        <v>355</v>
      </c>
      <c r="G441" t="s">
        <v>20</v>
      </c>
      <c r="H441">
        <v>2293</v>
      </c>
      <c r="I441" s="9">
        <f t="shared" si="5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s="6" t="s">
        <v>474</v>
      </c>
      <c r="Q441" t="str">
        <f t="shared" si="56"/>
        <v>film &amp; video</v>
      </c>
      <c r="R441" t="str">
        <f t="shared" si="57"/>
        <v>science fiction</v>
      </c>
      <c r="S441" s="16">
        <f t="shared" si="58"/>
        <v>42680.208333333328</v>
      </c>
      <c r="T441">
        <f t="shared" si="59"/>
        <v>42687.25</v>
      </c>
      <c r="U441" s="15">
        <f t="shared" si="60"/>
        <v>42680.208333333328</v>
      </c>
      <c r="V441" s="15">
        <f t="shared" si="61"/>
        <v>42687.25</v>
      </c>
      <c r="W441" s="20">
        <f t="shared" si="62"/>
        <v>7.0416666666715173</v>
      </c>
    </row>
    <row r="442" spans="1:23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55"/>
        <v>162</v>
      </c>
      <c r="G442" t="s">
        <v>20</v>
      </c>
      <c r="H442">
        <v>3131</v>
      </c>
      <c r="I442" s="9">
        <f t="shared" si="5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s="6" t="s">
        <v>269</v>
      </c>
      <c r="Q442" t="str">
        <f t="shared" si="56"/>
        <v>film &amp; video</v>
      </c>
      <c r="R442" t="str">
        <f t="shared" si="57"/>
        <v>television</v>
      </c>
      <c r="S442" s="16">
        <f t="shared" si="58"/>
        <v>42916.208333333328</v>
      </c>
      <c r="T442">
        <f t="shared" si="59"/>
        <v>42926.208333333328</v>
      </c>
      <c r="U442" s="15">
        <f t="shared" si="60"/>
        <v>42916.208333333328</v>
      </c>
      <c r="V442" s="15">
        <f t="shared" si="61"/>
        <v>42926.208333333328</v>
      </c>
      <c r="W442" s="20">
        <f t="shared" si="62"/>
        <v>10</v>
      </c>
    </row>
    <row r="443" spans="1:23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55"/>
        <v>25</v>
      </c>
      <c r="G443" t="s">
        <v>14</v>
      </c>
      <c r="H443">
        <v>32</v>
      </c>
      <c r="I443" s="9">
        <f t="shared" si="5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s="6" t="s">
        <v>65</v>
      </c>
      <c r="Q443" t="str">
        <f t="shared" si="56"/>
        <v>technology</v>
      </c>
      <c r="R443" t="str">
        <f t="shared" si="57"/>
        <v>wearables</v>
      </c>
      <c r="S443" s="16">
        <f t="shared" si="58"/>
        <v>41025.208333333336</v>
      </c>
      <c r="T443">
        <f t="shared" si="59"/>
        <v>41053.208333333336</v>
      </c>
      <c r="U443" s="15">
        <f t="shared" si="60"/>
        <v>41025.208333333336</v>
      </c>
      <c r="V443" s="15">
        <f t="shared" si="61"/>
        <v>41053.208333333336</v>
      </c>
      <c r="W443" s="20">
        <f t="shared" si="62"/>
        <v>28</v>
      </c>
    </row>
    <row r="444" spans="1:23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55"/>
        <v>199</v>
      </c>
      <c r="G444" t="s">
        <v>20</v>
      </c>
      <c r="H444">
        <v>143</v>
      </c>
      <c r="I444" s="9">
        <f t="shared" si="5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s="6" t="s">
        <v>33</v>
      </c>
      <c r="Q444" t="str">
        <f t="shared" si="56"/>
        <v>theater</v>
      </c>
      <c r="R444" t="str">
        <f t="shared" si="57"/>
        <v>plays</v>
      </c>
      <c r="S444" s="16">
        <f t="shared" si="58"/>
        <v>42980.208333333328</v>
      </c>
      <c r="T444">
        <f t="shared" si="59"/>
        <v>42996.208333333328</v>
      </c>
      <c r="U444" s="15">
        <f t="shared" si="60"/>
        <v>42980.208333333328</v>
      </c>
      <c r="V444" s="15">
        <f t="shared" si="61"/>
        <v>42996.208333333328</v>
      </c>
      <c r="W444" s="20">
        <f t="shared" si="62"/>
        <v>16</v>
      </c>
    </row>
    <row r="445" spans="1:23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55"/>
        <v>35</v>
      </c>
      <c r="G445" t="s">
        <v>74</v>
      </c>
      <c r="H445">
        <v>90</v>
      </c>
      <c r="I445" s="9">
        <f t="shared" si="5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s="6" t="s">
        <v>33</v>
      </c>
      <c r="Q445" t="str">
        <f t="shared" si="56"/>
        <v>theater</v>
      </c>
      <c r="R445" t="str">
        <f t="shared" si="57"/>
        <v>plays</v>
      </c>
      <c r="S445" s="16">
        <f t="shared" si="58"/>
        <v>40451.208333333336</v>
      </c>
      <c r="T445">
        <f t="shared" si="59"/>
        <v>40470.208333333336</v>
      </c>
      <c r="U445" s="15">
        <f t="shared" si="60"/>
        <v>40451.208333333336</v>
      </c>
      <c r="V445" s="15">
        <f t="shared" si="61"/>
        <v>40470.208333333336</v>
      </c>
      <c r="W445" s="20">
        <f t="shared" si="62"/>
        <v>19</v>
      </c>
    </row>
    <row r="446" spans="1:23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55"/>
        <v>176</v>
      </c>
      <c r="G446" t="s">
        <v>20</v>
      </c>
      <c r="H446">
        <v>296</v>
      </c>
      <c r="I446" s="9">
        <f t="shared" si="5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s="6" t="s">
        <v>60</v>
      </c>
      <c r="Q446" t="str">
        <f t="shared" si="56"/>
        <v>music</v>
      </c>
      <c r="R446" t="str">
        <f t="shared" si="57"/>
        <v>indie rock</v>
      </c>
      <c r="S446" s="16">
        <f t="shared" si="58"/>
        <v>40748.208333333336</v>
      </c>
      <c r="T446">
        <f t="shared" si="59"/>
        <v>40750.208333333336</v>
      </c>
      <c r="U446" s="15">
        <f t="shared" si="60"/>
        <v>40748.208333333336</v>
      </c>
      <c r="V446" s="15">
        <f t="shared" si="61"/>
        <v>40750.208333333336</v>
      </c>
      <c r="W446" s="20">
        <f t="shared" si="62"/>
        <v>2</v>
      </c>
    </row>
    <row r="447" spans="1:23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55"/>
        <v>511</v>
      </c>
      <c r="G447" t="s">
        <v>20</v>
      </c>
      <c r="H447">
        <v>170</v>
      </c>
      <c r="I447" s="9">
        <f t="shared" si="5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s="6" t="s">
        <v>33</v>
      </c>
      <c r="Q447" t="str">
        <f t="shared" si="56"/>
        <v>theater</v>
      </c>
      <c r="R447" t="str">
        <f t="shared" si="57"/>
        <v>plays</v>
      </c>
      <c r="S447" s="16">
        <f t="shared" si="58"/>
        <v>40515.25</v>
      </c>
      <c r="T447">
        <f t="shared" si="59"/>
        <v>40536.25</v>
      </c>
      <c r="U447" s="15">
        <f t="shared" si="60"/>
        <v>40515.25</v>
      </c>
      <c r="V447" s="15">
        <f t="shared" si="61"/>
        <v>40536.25</v>
      </c>
      <c r="W447" s="20">
        <f t="shared" si="62"/>
        <v>21</v>
      </c>
    </row>
    <row r="448" spans="1:23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55"/>
        <v>82</v>
      </c>
      <c r="G448" t="s">
        <v>14</v>
      </c>
      <c r="H448">
        <v>186</v>
      </c>
      <c r="I448" s="9">
        <f t="shared" si="5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s="6" t="s">
        <v>65</v>
      </c>
      <c r="Q448" t="str">
        <f t="shared" si="56"/>
        <v>technology</v>
      </c>
      <c r="R448" t="str">
        <f t="shared" si="57"/>
        <v>wearables</v>
      </c>
      <c r="S448" s="16">
        <f t="shared" si="58"/>
        <v>41261.25</v>
      </c>
      <c r="T448">
        <f t="shared" si="59"/>
        <v>41263.25</v>
      </c>
      <c r="U448" s="15">
        <f t="shared" si="60"/>
        <v>41261.25</v>
      </c>
      <c r="V448" s="15">
        <f t="shared" si="61"/>
        <v>41263.25</v>
      </c>
      <c r="W448" s="20">
        <f t="shared" si="62"/>
        <v>2</v>
      </c>
    </row>
    <row r="449" spans="1:23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55"/>
        <v>24</v>
      </c>
      <c r="G449" t="s">
        <v>74</v>
      </c>
      <c r="H449">
        <v>439</v>
      </c>
      <c r="I449" s="9">
        <f t="shared" si="5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s="6" t="s">
        <v>269</v>
      </c>
      <c r="Q449" t="str">
        <f t="shared" si="56"/>
        <v>film &amp; video</v>
      </c>
      <c r="R449" t="str">
        <f t="shared" si="57"/>
        <v>television</v>
      </c>
      <c r="S449" s="16">
        <f t="shared" si="58"/>
        <v>43088.25</v>
      </c>
      <c r="T449">
        <f t="shared" si="59"/>
        <v>43104.25</v>
      </c>
      <c r="U449" s="15">
        <f t="shared" si="60"/>
        <v>43088.25</v>
      </c>
      <c r="V449" s="15">
        <f t="shared" si="61"/>
        <v>43104.25</v>
      </c>
      <c r="W449" s="20">
        <f t="shared" si="62"/>
        <v>16</v>
      </c>
    </row>
    <row r="450" spans="1:23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55"/>
        <v>50</v>
      </c>
      <c r="G450" t="s">
        <v>14</v>
      </c>
      <c r="H450">
        <v>605</v>
      </c>
      <c r="I450" s="9">
        <f t="shared" ref="I450:I513" si="63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s="6" t="s">
        <v>89</v>
      </c>
      <c r="Q450" t="str">
        <f t="shared" si="56"/>
        <v>games</v>
      </c>
      <c r="R450" t="str">
        <f t="shared" si="57"/>
        <v>video games</v>
      </c>
      <c r="S450" s="16">
        <f t="shared" si="58"/>
        <v>41378.208333333336</v>
      </c>
      <c r="T450">
        <f t="shared" si="59"/>
        <v>41380.208333333336</v>
      </c>
      <c r="U450" s="15">
        <f t="shared" si="60"/>
        <v>41378.208333333336</v>
      </c>
      <c r="V450" s="15">
        <f t="shared" si="61"/>
        <v>41380.208333333336</v>
      </c>
      <c r="W450" s="20">
        <f t="shared" si="62"/>
        <v>2</v>
      </c>
    </row>
    <row r="451" spans="1:23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64">ROUND((E451/D451)*100,0)</f>
        <v>967</v>
      </c>
      <c r="G451" t="s">
        <v>20</v>
      </c>
      <c r="H451">
        <v>86</v>
      </c>
      <c r="I451" s="9">
        <f t="shared" si="6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s="6" t="s">
        <v>89</v>
      </c>
      <c r="Q451" t="str">
        <f t="shared" ref="Q451:Q514" si="65">LEFT(P451,SEARCH("/",P451)-1)</f>
        <v>games</v>
      </c>
      <c r="R451" t="str">
        <f t="shared" ref="R451:R514" si="66">RIGHT(P451,LEN(P451)-SEARCH("/",P451))</f>
        <v>video games</v>
      </c>
      <c r="S451" s="16">
        <f t="shared" ref="S451:S514" si="67">(((L451/60/60)/24)+DATE(1970,1,1))</f>
        <v>43530.25</v>
      </c>
      <c r="T451">
        <f t="shared" ref="T451:T514" si="68">M451/86400+DATE(1970,1,1)</f>
        <v>43547.208333333328</v>
      </c>
      <c r="U451" s="15">
        <f t="shared" ref="U451:U514" si="69">L451/86400+DATE(1970,1,1)</f>
        <v>43530.25</v>
      </c>
      <c r="V451" s="15">
        <f t="shared" ref="V451:V514" si="70">M451/86400+DATE(1970,1,1)</f>
        <v>43547.208333333328</v>
      </c>
      <c r="W451" s="20">
        <f t="shared" ref="W451:W514" si="71">V451-U451</f>
        <v>16.958333333328483</v>
      </c>
    </row>
    <row r="452" spans="1:23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64"/>
        <v>4</v>
      </c>
      <c r="G452" t="s">
        <v>14</v>
      </c>
      <c r="H452">
        <v>1</v>
      </c>
      <c r="I452" s="9">
        <f t="shared" si="6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s="6" t="s">
        <v>71</v>
      </c>
      <c r="Q452" t="str">
        <f t="shared" si="65"/>
        <v>film &amp; video</v>
      </c>
      <c r="R452" t="str">
        <f t="shared" si="66"/>
        <v>animation</v>
      </c>
      <c r="S452" s="16">
        <f t="shared" si="67"/>
        <v>43394.208333333328</v>
      </c>
      <c r="T452">
        <f t="shared" si="68"/>
        <v>43417.25</v>
      </c>
      <c r="U452" s="15">
        <f t="shared" si="69"/>
        <v>43394.208333333328</v>
      </c>
      <c r="V452" s="15">
        <f t="shared" si="70"/>
        <v>43417.25</v>
      </c>
      <c r="W452" s="20">
        <f t="shared" si="71"/>
        <v>23.041666666671517</v>
      </c>
    </row>
    <row r="453" spans="1:23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64"/>
        <v>123</v>
      </c>
      <c r="G453" t="s">
        <v>20</v>
      </c>
      <c r="H453">
        <v>6286</v>
      </c>
      <c r="I453" s="9">
        <f t="shared" si="6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s="6" t="s">
        <v>23</v>
      </c>
      <c r="Q453" t="str">
        <f t="shared" si="65"/>
        <v>music</v>
      </c>
      <c r="R453" t="str">
        <f t="shared" si="66"/>
        <v>rock</v>
      </c>
      <c r="S453" s="16">
        <f t="shared" si="67"/>
        <v>42935.208333333328</v>
      </c>
      <c r="T453">
        <f t="shared" si="68"/>
        <v>42966.208333333328</v>
      </c>
      <c r="U453" s="15">
        <f t="shared" si="69"/>
        <v>42935.208333333328</v>
      </c>
      <c r="V453" s="15">
        <f t="shared" si="70"/>
        <v>42966.208333333328</v>
      </c>
      <c r="W453" s="20">
        <f t="shared" si="71"/>
        <v>31</v>
      </c>
    </row>
    <row r="454" spans="1:23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64"/>
        <v>63</v>
      </c>
      <c r="G454" t="s">
        <v>14</v>
      </c>
      <c r="H454">
        <v>31</v>
      </c>
      <c r="I454" s="9">
        <f t="shared" si="6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s="6" t="s">
        <v>53</v>
      </c>
      <c r="Q454" t="str">
        <f t="shared" si="65"/>
        <v>film &amp; video</v>
      </c>
      <c r="R454" t="str">
        <f t="shared" si="66"/>
        <v>drama</v>
      </c>
      <c r="S454" s="16">
        <f t="shared" si="67"/>
        <v>40365.208333333336</v>
      </c>
      <c r="T454">
        <f t="shared" si="68"/>
        <v>40366.208333333336</v>
      </c>
      <c r="U454" s="15">
        <f t="shared" si="69"/>
        <v>40365.208333333336</v>
      </c>
      <c r="V454" s="15">
        <f t="shared" si="70"/>
        <v>40366.208333333336</v>
      </c>
      <c r="W454" s="20">
        <f t="shared" si="71"/>
        <v>1</v>
      </c>
    </row>
    <row r="455" spans="1:23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64"/>
        <v>56</v>
      </c>
      <c r="G455" t="s">
        <v>14</v>
      </c>
      <c r="H455">
        <v>1181</v>
      </c>
      <c r="I455" s="9">
        <f t="shared" si="6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s="6" t="s">
        <v>474</v>
      </c>
      <c r="Q455" t="str">
        <f t="shared" si="65"/>
        <v>film &amp; video</v>
      </c>
      <c r="R455" t="str">
        <f t="shared" si="66"/>
        <v>science fiction</v>
      </c>
      <c r="S455" s="16">
        <f t="shared" si="67"/>
        <v>42705.25</v>
      </c>
      <c r="T455">
        <f t="shared" si="68"/>
        <v>42746.25</v>
      </c>
      <c r="U455" s="15">
        <f t="shared" si="69"/>
        <v>42705.25</v>
      </c>
      <c r="V455" s="15">
        <f t="shared" si="70"/>
        <v>42746.25</v>
      </c>
      <c r="W455" s="20">
        <f t="shared" si="71"/>
        <v>41</v>
      </c>
    </row>
    <row r="456" spans="1:23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64"/>
        <v>44</v>
      </c>
      <c r="G456" t="s">
        <v>14</v>
      </c>
      <c r="H456">
        <v>39</v>
      </c>
      <c r="I456" s="9">
        <f t="shared" si="6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s="6" t="s">
        <v>53</v>
      </c>
      <c r="Q456" t="str">
        <f t="shared" si="65"/>
        <v>film &amp; video</v>
      </c>
      <c r="R456" t="str">
        <f t="shared" si="66"/>
        <v>drama</v>
      </c>
      <c r="S456" s="16">
        <f t="shared" si="67"/>
        <v>41568.208333333336</v>
      </c>
      <c r="T456">
        <f t="shared" si="68"/>
        <v>41604.25</v>
      </c>
      <c r="U456" s="15">
        <f t="shared" si="69"/>
        <v>41568.208333333336</v>
      </c>
      <c r="V456" s="15">
        <f t="shared" si="70"/>
        <v>41604.25</v>
      </c>
      <c r="W456" s="20">
        <f t="shared" si="71"/>
        <v>36.041666666664241</v>
      </c>
    </row>
    <row r="457" spans="1:23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64"/>
        <v>118</v>
      </c>
      <c r="G457" t="s">
        <v>20</v>
      </c>
      <c r="H457">
        <v>3727</v>
      </c>
      <c r="I457" s="9">
        <f t="shared" si="6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s="6" t="s">
        <v>33</v>
      </c>
      <c r="Q457" t="str">
        <f t="shared" si="65"/>
        <v>theater</v>
      </c>
      <c r="R457" t="str">
        <f t="shared" si="66"/>
        <v>plays</v>
      </c>
      <c r="S457" s="16">
        <f t="shared" si="67"/>
        <v>40809.208333333336</v>
      </c>
      <c r="T457">
        <f t="shared" si="68"/>
        <v>40832.208333333336</v>
      </c>
      <c r="U457" s="15">
        <f t="shared" si="69"/>
        <v>40809.208333333336</v>
      </c>
      <c r="V457" s="15">
        <f t="shared" si="70"/>
        <v>40832.208333333336</v>
      </c>
      <c r="W457" s="20">
        <f t="shared" si="71"/>
        <v>23</v>
      </c>
    </row>
    <row r="458" spans="1:23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64"/>
        <v>104</v>
      </c>
      <c r="G458" t="s">
        <v>20</v>
      </c>
      <c r="H458">
        <v>1605</v>
      </c>
      <c r="I458" s="9">
        <f t="shared" si="6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s="6" t="s">
        <v>60</v>
      </c>
      <c r="Q458" t="str">
        <f t="shared" si="65"/>
        <v>music</v>
      </c>
      <c r="R458" t="str">
        <f t="shared" si="66"/>
        <v>indie rock</v>
      </c>
      <c r="S458" s="16">
        <f t="shared" si="67"/>
        <v>43141.25</v>
      </c>
      <c r="T458">
        <f t="shared" si="68"/>
        <v>43141.25</v>
      </c>
      <c r="U458" s="15">
        <f t="shared" si="69"/>
        <v>43141.25</v>
      </c>
      <c r="V458" s="15">
        <f t="shared" si="70"/>
        <v>43141.25</v>
      </c>
      <c r="W458" s="20">
        <f t="shared" si="71"/>
        <v>0</v>
      </c>
    </row>
    <row r="459" spans="1:23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64"/>
        <v>27</v>
      </c>
      <c r="G459" t="s">
        <v>14</v>
      </c>
      <c r="H459">
        <v>46</v>
      </c>
      <c r="I459" s="9">
        <f t="shared" si="6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s="6" t="s">
        <v>33</v>
      </c>
      <c r="Q459" t="str">
        <f t="shared" si="65"/>
        <v>theater</v>
      </c>
      <c r="R459" t="str">
        <f t="shared" si="66"/>
        <v>plays</v>
      </c>
      <c r="S459" s="16">
        <f t="shared" si="67"/>
        <v>42657.208333333328</v>
      </c>
      <c r="T459">
        <f t="shared" si="68"/>
        <v>42659.208333333328</v>
      </c>
      <c r="U459" s="15">
        <f t="shared" si="69"/>
        <v>42657.208333333328</v>
      </c>
      <c r="V459" s="15">
        <f t="shared" si="70"/>
        <v>42659.208333333328</v>
      </c>
      <c r="W459" s="20">
        <f t="shared" si="71"/>
        <v>2</v>
      </c>
    </row>
    <row r="460" spans="1:23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64"/>
        <v>351</v>
      </c>
      <c r="G460" t="s">
        <v>20</v>
      </c>
      <c r="H460">
        <v>2120</v>
      </c>
      <c r="I460" s="9">
        <f t="shared" si="6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s="6" t="s">
        <v>33</v>
      </c>
      <c r="Q460" t="str">
        <f t="shared" si="65"/>
        <v>theater</v>
      </c>
      <c r="R460" t="str">
        <f t="shared" si="66"/>
        <v>plays</v>
      </c>
      <c r="S460" s="16">
        <f t="shared" si="67"/>
        <v>40265.208333333336</v>
      </c>
      <c r="T460">
        <f t="shared" si="68"/>
        <v>40309.208333333336</v>
      </c>
      <c r="U460" s="15">
        <f t="shared" si="69"/>
        <v>40265.208333333336</v>
      </c>
      <c r="V460" s="15">
        <f t="shared" si="70"/>
        <v>40309.208333333336</v>
      </c>
      <c r="W460" s="20">
        <f t="shared" si="71"/>
        <v>44</v>
      </c>
    </row>
    <row r="461" spans="1:23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64"/>
        <v>90</v>
      </c>
      <c r="G461" t="s">
        <v>14</v>
      </c>
      <c r="H461">
        <v>105</v>
      </c>
      <c r="I461" s="9">
        <f t="shared" si="6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s="6" t="s">
        <v>42</v>
      </c>
      <c r="Q461" t="str">
        <f t="shared" si="65"/>
        <v>film &amp; video</v>
      </c>
      <c r="R461" t="str">
        <f t="shared" si="66"/>
        <v>documentary</v>
      </c>
      <c r="S461" s="16">
        <f t="shared" si="67"/>
        <v>42001.25</v>
      </c>
      <c r="T461">
        <f t="shared" si="68"/>
        <v>42026.25</v>
      </c>
      <c r="U461" s="15">
        <f t="shared" si="69"/>
        <v>42001.25</v>
      </c>
      <c r="V461" s="15">
        <f t="shared" si="70"/>
        <v>42026.25</v>
      </c>
      <c r="W461" s="20">
        <f t="shared" si="71"/>
        <v>25</v>
      </c>
    </row>
    <row r="462" spans="1:23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64"/>
        <v>172</v>
      </c>
      <c r="G462" t="s">
        <v>20</v>
      </c>
      <c r="H462">
        <v>50</v>
      </c>
      <c r="I462" s="9">
        <f t="shared" si="6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s="6" t="s">
        <v>33</v>
      </c>
      <c r="Q462" t="str">
        <f t="shared" si="65"/>
        <v>theater</v>
      </c>
      <c r="R462" t="str">
        <f t="shared" si="66"/>
        <v>plays</v>
      </c>
      <c r="S462" s="16">
        <f t="shared" si="67"/>
        <v>40399.208333333336</v>
      </c>
      <c r="T462">
        <f t="shared" si="68"/>
        <v>40402.208333333336</v>
      </c>
      <c r="U462" s="15">
        <f t="shared" si="69"/>
        <v>40399.208333333336</v>
      </c>
      <c r="V462" s="15">
        <f t="shared" si="70"/>
        <v>40402.208333333336</v>
      </c>
      <c r="W462" s="20">
        <f t="shared" si="71"/>
        <v>3</v>
      </c>
    </row>
    <row r="463" spans="1:23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64"/>
        <v>141</v>
      </c>
      <c r="G463" t="s">
        <v>20</v>
      </c>
      <c r="H463">
        <v>2080</v>
      </c>
      <c r="I463" s="9">
        <f t="shared" si="6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s="6" t="s">
        <v>53</v>
      </c>
      <c r="Q463" t="str">
        <f t="shared" si="65"/>
        <v>film &amp; video</v>
      </c>
      <c r="R463" t="str">
        <f t="shared" si="66"/>
        <v>drama</v>
      </c>
      <c r="S463" s="16">
        <f t="shared" si="67"/>
        <v>41757.208333333336</v>
      </c>
      <c r="T463">
        <f t="shared" si="68"/>
        <v>41777.208333333336</v>
      </c>
      <c r="U463" s="15">
        <f t="shared" si="69"/>
        <v>41757.208333333336</v>
      </c>
      <c r="V463" s="15">
        <f t="shared" si="70"/>
        <v>41777.208333333336</v>
      </c>
      <c r="W463" s="20">
        <f t="shared" si="71"/>
        <v>20</v>
      </c>
    </row>
    <row r="464" spans="1:23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64"/>
        <v>31</v>
      </c>
      <c r="G464" t="s">
        <v>14</v>
      </c>
      <c r="H464">
        <v>535</v>
      </c>
      <c r="I464" s="9">
        <f t="shared" si="6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s="6" t="s">
        <v>292</v>
      </c>
      <c r="Q464" t="str">
        <f t="shared" si="65"/>
        <v>games</v>
      </c>
      <c r="R464" t="str">
        <f t="shared" si="66"/>
        <v>mobile games</v>
      </c>
      <c r="S464" s="16">
        <f t="shared" si="67"/>
        <v>41304.25</v>
      </c>
      <c r="T464">
        <f t="shared" si="68"/>
        <v>41342.25</v>
      </c>
      <c r="U464" s="15">
        <f t="shared" si="69"/>
        <v>41304.25</v>
      </c>
      <c r="V464" s="15">
        <f t="shared" si="70"/>
        <v>41342.25</v>
      </c>
      <c r="W464" s="20">
        <f t="shared" si="71"/>
        <v>38</v>
      </c>
    </row>
    <row r="465" spans="1:23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64"/>
        <v>108</v>
      </c>
      <c r="G465" t="s">
        <v>20</v>
      </c>
      <c r="H465">
        <v>2105</v>
      </c>
      <c r="I465" s="9">
        <f t="shared" si="6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s="6" t="s">
        <v>71</v>
      </c>
      <c r="Q465" t="str">
        <f t="shared" si="65"/>
        <v>film &amp; video</v>
      </c>
      <c r="R465" t="str">
        <f t="shared" si="66"/>
        <v>animation</v>
      </c>
      <c r="S465" s="16">
        <f t="shared" si="67"/>
        <v>41639.25</v>
      </c>
      <c r="T465">
        <f t="shared" si="68"/>
        <v>41643.25</v>
      </c>
      <c r="U465" s="15">
        <f t="shared" si="69"/>
        <v>41639.25</v>
      </c>
      <c r="V465" s="15">
        <f t="shared" si="70"/>
        <v>41643.25</v>
      </c>
      <c r="W465" s="20">
        <f t="shared" si="71"/>
        <v>4</v>
      </c>
    </row>
    <row r="466" spans="1:23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64"/>
        <v>133</v>
      </c>
      <c r="G466" t="s">
        <v>20</v>
      </c>
      <c r="H466">
        <v>2436</v>
      </c>
      <c r="I466" s="9">
        <f t="shared" si="6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s="6" t="s">
        <v>33</v>
      </c>
      <c r="Q466" t="str">
        <f t="shared" si="65"/>
        <v>theater</v>
      </c>
      <c r="R466" t="str">
        <f t="shared" si="66"/>
        <v>plays</v>
      </c>
      <c r="S466" s="16">
        <f t="shared" si="67"/>
        <v>43142.25</v>
      </c>
      <c r="T466">
        <f t="shared" si="68"/>
        <v>43156.25</v>
      </c>
      <c r="U466" s="15">
        <f t="shared" si="69"/>
        <v>43142.25</v>
      </c>
      <c r="V466" s="15">
        <f t="shared" si="70"/>
        <v>43156.25</v>
      </c>
      <c r="W466" s="20">
        <f t="shared" si="71"/>
        <v>14</v>
      </c>
    </row>
    <row r="467" spans="1:23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64"/>
        <v>188</v>
      </c>
      <c r="G467" t="s">
        <v>20</v>
      </c>
      <c r="H467">
        <v>80</v>
      </c>
      <c r="I467" s="9">
        <f t="shared" si="6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s="6" t="s">
        <v>206</v>
      </c>
      <c r="Q467" t="str">
        <f t="shared" si="65"/>
        <v>publishing</v>
      </c>
      <c r="R467" t="str">
        <f t="shared" si="66"/>
        <v>translations</v>
      </c>
      <c r="S467" s="16">
        <f t="shared" si="67"/>
        <v>43127.25</v>
      </c>
      <c r="T467">
        <f t="shared" si="68"/>
        <v>43136.25</v>
      </c>
      <c r="U467" s="15">
        <f t="shared" si="69"/>
        <v>43127.25</v>
      </c>
      <c r="V467" s="15">
        <f t="shared" si="70"/>
        <v>43136.25</v>
      </c>
      <c r="W467" s="20">
        <f t="shared" si="71"/>
        <v>9</v>
      </c>
    </row>
    <row r="468" spans="1:23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64"/>
        <v>332</v>
      </c>
      <c r="G468" t="s">
        <v>20</v>
      </c>
      <c r="H468">
        <v>42</v>
      </c>
      <c r="I468" s="9">
        <f t="shared" si="6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s="6" t="s">
        <v>65</v>
      </c>
      <c r="Q468" t="str">
        <f t="shared" si="65"/>
        <v>technology</v>
      </c>
      <c r="R468" t="str">
        <f t="shared" si="66"/>
        <v>wearables</v>
      </c>
      <c r="S468" s="16">
        <f t="shared" si="67"/>
        <v>41409.208333333336</v>
      </c>
      <c r="T468">
        <f t="shared" si="68"/>
        <v>41432.208333333336</v>
      </c>
      <c r="U468" s="15">
        <f t="shared" si="69"/>
        <v>41409.208333333336</v>
      </c>
      <c r="V468" s="15">
        <f t="shared" si="70"/>
        <v>41432.208333333336</v>
      </c>
      <c r="W468" s="20">
        <f t="shared" si="71"/>
        <v>23</v>
      </c>
    </row>
    <row r="469" spans="1:23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64"/>
        <v>575</v>
      </c>
      <c r="G469" t="s">
        <v>20</v>
      </c>
      <c r="H469">
        <v>139</v>
      </c>
      <c r="I469" s="9">
        <f t="shared" si="6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s="6" t="s">
        <v>28</v>
      </c>
      <c r="Q469" t="str">
        <f t="shared" si="65"/>
        <v>technology</v>
      </c>
      <c r="R469" t="str">
        <f t="shared" si="66"/>
        <v>web</v>
      </c>
      <c r="S469" s="16">
        <f t="shared" si="67"/>
        <v>42331.25</v>
      </c>
      <c r="T469">
        <f t="shared" si="68"/>
        <v>42338.25</v>
      </c>
      <c r="U469" s="15">
        <f t="shared" si="69"/>
        <v>42331.25</v>
      </c>
      <c r="V469" s="15">
        <f t="shared" si="70"/>
        <v>42338.25</v>
      </c>
      <c r="W469" s="20">
        <f t="shared" si="71"/>
        <v>7</v>
      </c>
    </row>
    <row r="470" spans="1:23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64"/>
        <v>41</v>
      </c>
      <c r="G470" t="s">
        <v>14</v>
      </c>
      <c r="H470">
        <v>16</v>
      </c>
      <c r="I470" s="9">
        <f t="shared" si="6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s="6" t="s">
        <v>33</v>
      </c>
      <c r="Q470" t="str">
        <f t="shared" si="65"/>
        <v>theater</v>
      </c>
      <c r="R470" t="str">
        <f t="shared" si="66"/>
        <v>plays</v>
      </c>
      <c r="S470" s="16">
        <f t="shared" si="67"/>
        <v>43569.208333333328</v>
      </c>
      <c r="T470">
        <f t="shared" si="68"/>
        <v>43585.208333333328</v>
      </c>
      <c r="U470" s="15">
        <f t="shared" si="69"/>
        <v>43569.208333333328</v>
      </c>
      <c r="V470" s="15">
        <f t="shared" si="70"/>
        <v>43585.208333333328</v>
      </c>
      <c r="W470" s="20">
        <f t="shared" si="71"/>
        <v>16</v>
      </c>
    </row>
    <row r="471" spans="1:23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64"/>
        <v>184</v>
      </c>
      <c r="G471" t="s">
        <v>20</v>
      </c>
      <c r="H471">
        <v>159</v>
      </c>
      <c r="I471" s="9">
        <f t="shared" si="6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s="6" t="s">
        <v>53</v>
      </c>
      <c r="Q471" t="str">
        <f t="shared" si="65"/>
        <v>film &amp; video</v>
      </c>
      <c r="R471" t="str">
        <f t="shared" si="66"/>
        <v>drama</v>
      </c>
      <c r="S471" s="16">
        <f t="shared" si="67"/>
        <v>42142.208333333328</v>
      </c>
      <c r="T471">
        <f t="shared" si="68"/>
        <v>42144.208333333328</v>
      </c>
      <c r="U471" s="15">
        <f t="shared" si="69"/>
        <v>42142.208333333328</v>
      </c>
      <c r="V471" s="15">
        <f t="shared" si="70"/>
        <v>42144.208333333328</v>
      </c>
      <c r="W471" s="20">
        <f t="shared" si="71"/>
        <v>2</v>
      </c>
    </row>
    <row r="472" spans="1:23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64"/>
        <v>286</v>
      </c>
      <c r="G472" t="s">
        <v>20</v>
      </c>
      <c r="H472">
        <v>381</v>
      </c>
      <c r="I472" s="9">
        <f t="shared" si="6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s="6" t="s">
        <v>65</v>
      </c>
      <c r="Q472" t="str">
        <f t="shared" si="65"/>
        <v>technology</v>
      </c>
      <c r="R472" t="str">
        <f t="shared" si="66"/>
        <v>wearables</v>
      </c>
      <c r="S472" s="16">
        <f t="shared" si="67"/>
        <v>42716.25</v>
      </c>
      <c r="T472">
        <f t="shared" si="68"/>
        <v>42723.25</v>
      </c>
      <c r="U472" s="15">
        <f t="shared" si="69"/>
        <v>42716.25</v>
      </c>
      <c r="V472" s="15">
        <f t="shared" si="70"/>
        <v>42723.25</v>
      </c>
      <c r="W472" s="20">
        <f t="shared" si="71"/>
        <v>7</v>
      </c>
    </row>
    <row r="473" spans="1:23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64"/>
        <v>319</v>
      </c>
      <c r="G473" t="s">
        <v>20</v>
      </c>
      <c r="H473">
        <v>194</v>
      </c>
      <c r="I473" s="9">
        <f t="shared" si="6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s="6" t="s">
        <v>17</v>
      </c>
      <c r="Q473" t="str">
        <f t="shared" si="65"/>
        <v>food</v>
      </c>
      <c r="R473" t="str">
        <f t="shared" si="66"/>
        <v>food trucks</v>
      </c>
      <c r="S473" s="16">
        <f t="shared" si="67"/>
        <v>41031.208333333336</v>
      </c>
      <c r="T473">
        <f t="shared" si="68"/>
        <v>41031.208333333336</v>
      </c>
      <c r="U473" s="15">
        <f t="shared" si="69"/>
        <v>41031.208333333336</v>
      </c>
      <c r="V473" s="15">
        <f t="shared" si="70"/>
        <v>41031.208333333336</v>
      </c>
      <c r="W473" s="20">
        <f t="shared" si="71"/>
        <v>0</v>
      </c>
    </row>
    <row r="474" spans="1:23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64"/>
        <v>39</v>
      </c>
      <c r="G474" t="s">
        <v>14</v>
      </c>
      <c r="H474">
        <v>575</v>
      </c>
      <c r="I474" s="9">
        <f t="shared" si="6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s="6" t="s">
        <v>23</v>
      </c>
      <c r="Q474" t="str">
        <f t="shared" si="65"/>
        <v>music</v>
      </c>
      <c r="R474" t="str">
        <f t="shared" si="66"/>
        <v>rock</v>
      </c>
      <c r="S474" s="16">
        <f t="shared" si="67"/>
        <v>43535.208333333328</v>
      </c>
      <c r="T474">
        <f t="shared" si="68"/>
        <v>43589.208333333328</v>
      </c>
      <c r="U474" s="15">
        <f t="shared" si="69"/>
        <v>43535.208333333328</v>
      </c>
      <c r="V474" s="15">
        <f t="shared" si="70"/>
        <v>43589.208333333328</v>
      </c>
      <c r="W474" s="20">
        <f t="shared" si="71"/>
        <v>54</v>
      </c>
    </row>
    <row r="475" spans="1:23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64"/>
        <v>178</v>
      </c>
      <c r="G475" t="s">
        <v>20</v>
      </c>
      <c r="H475">
        <v>106</v>
      </c>
      <c r="I475" s="9">
        <f t="shared" si="6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s="6" t="s">
        <v>50</v>
      </c>
      <c r="Q475" t="str">
        <f t="shared" si="65"/>
        <v>music</v>
      </c>
      <c r="R475" t="str">
        <f t="shared" si="66"/>
        <v>electric music</v>
      </c>
      <c r="S475" s="16">
        <f t="shared" si="67"/>
        <v>43277.208333333328</v>
      </c>
      <c r="T475">
        <f t="shared" si="68"/>
        <v>43278.208333333328</v>
      </c>
      <c r="U475" s="15">
        <f t="shared" si="69"/>
        <v>43277.208333333328</v>
      </c>
      <c r="V475" s="15">
        <f t="shared" si="70"/>
        <v>43278.208333333328</v>
      </c>
      <c r="W475" s="20">
        <f t="shared" si="71"/>
        <v>1</v>
      </c>
    </row>
    <row r="476" spans="1:23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64"/>
        <v>365</v>
      </c>
      <c r="G476" t="s">
        <v>20</v>
      </c>
      <c r="H476">
        <v>142</v>
      </c>
      <c r="I476" s="9">
        <f t="shared" si="6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s="6" t="s">
        <v>269</v>
      </c>
      <c r="Q476" t="str">
        <f t="shared" si="65"/>
        <v>film &amp; video</v>
      </c>
      <c r="R476" t="str">
        <f t="shared" si="66"/>
        <v>television</v>
      </c>
      <c r="S476" s="16">
        <f t="shared" si="67"/>
        <v>41989.25</v>
      </c>
      <c r="T476">
        <f t="shared" si="68"/>
        <v>41990.25</v>
      </c>
      <c r="U476" s="15">
        <f t="shared" si="69"/>
        <v>41989.25</v>
      </c>
      <c r="V476" s="15">
        <f t="shared" si="70"/>
        <v>41990.25</v>
      </c>
      <c r="W476" s="20">
        <f t="shared" si="71"/>
        <v>1</v>
      </c>
    </row>
    <row r="477" spans="1:23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64"/>
        <v>114</v>
      </c>
      <c r="G477" t="s">
        <v>20</v>
      </c>
      <c r="H477">
        <v>211</v>
      </c>
      <c r="I477" s="9">
        <f t="shared" si="6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s="6" t="s">
        <v>206</v>
      </c>
      <c r="Q477" t="str">
        <f t="shared" si="65"/>
        <v>publishing</v>
      </c>
      <c r="R477" t="str">
        <f t="shared" si="66"/>
        <v>translations</v>
      </c>
      <c r="S477" s="16">
        <f t="shared" si="67"/>
        <v>41450.208333333336</v>
      </c>
      <c r="T477">
        <f t="shared" si="68"/>
        <v>41454.208333333336</v>
      </c>
      <c r="U477" s="15">
        <f t="shared" si="69"/>
        <v>41450.208333333336</v>
      </c>
      <c r="V477" s="15">
        <f t="shared" si="70"/>
        <v>41454.208333333336</v>
      </c>
      <c r="W477" s="20">
        <f t="shared" si="71"/>
        <v>4</v>
      </c>
    </row>
    <row r="478" spans="1:23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64"/>
        <v>30</v>
      </c>
      <c r="G478" t="s">
        <v>14</v>
      </c>
      <c r="H478">
        <v>1120</v>
      </c>
      <c r="I478" s="9">
        <f t="shared" si="6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s="6" t="s">
        <v>119</v>
      </c>
      <c r="Q478" t="str">
        <f t="shared" si="65"/>
        <v>publishing</v>
      </c>
      <c r="R478" t="str">
        <f t="shared" si="66"/>
        <v>fiction</v>
      </c>
      <c r="S478" s="16">
        <f t="shared" si="67"/>
        <v>43322.208333333328</v>
      </c>
      <c r="T478">
        <f t="shared" si="68"/>
        <v>43328.208333333328</v>
      </c>
      <c r="U478" s="15">
        <f t="shared" si="69"/>
        <v>43322.208333333328</v>
      </c>
      <c r="V478" s="15">
        <f t="shared" si="70"/>
        <v>43328.208333333328</v>
      </c>
      <c r="W478" s="20">
        <f t="shared" si="71"/>
        <v>6</v>
      </c>
    </row>
    <row r="479" spans="1:23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64"/>
        <v>54</v>
      </c>
      <c r="G479" t="s">
        <v>14</v>
      </c>
      <c r="H479">
        <v>113</v>
      </c>
      <c r="I479" s="9">
        <f t="shared" si="6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s="6" t="s">
        <v>474</v>
      </c>
      <c r="Q479" t="str">
        <f t="shared" si="65"/>
        <v>film &amp; video</v>
      </c>
      <c r="R479" t="str">
        <f t="shared" si="66"/>
        <v>science fiction</v>
      </c>
      <c r="S479" s="16">
        <f t="shared" si="67"/>
        <v>40720.208333333336</v>
      </c>
      <c r="T479">
        <f t="shared" si="68"/>
        <v>40747.208333333336</v>
      </c>
      <c r="U479" s="15">
        <f t="shared" si="69"/>
        <v>40720.208333333336</v>
      </c>
      <c r="V479" s="15">
        <f t="shared" si="70"/>
        <v>40747.208333333336</v>
      </c>
      <c r="W479" s="20">
        <f t="shared" si="71"/>
        <v>27</v>
      </c>
    </row>
    <row r="480" spans="1:23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64"/>
        <v>236</v>
      </c>
      <c r="G480" t="s">
        <v>20</v>
      </c>
      <c r="H480">
        <v>2756</v>
      </c>
      <c r="I480" s="9">
        <f t="shared" si="6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s="6" t="s">
        <v>65</v>
      </c>
      <c r="Q480" t="str">
        <f t="shared" si="65"/>
        <v>technology</v>
      </c>
      <c r="R480" t="str">
        <f t="shared" si="66"/>
        <v>wearables</v>
      </c>
      <c r="S480" s="16">
        <f t="shared" si="67"/>
        <v>42072.208333333328</v>
      </c>
      <c r="T480">
        <f t="shared" si="68"/>
        <v>42084.208333333328</v>
      </c>
      <c r="U480" s="15">
        <f t="shared" si="69"/>
        <v>42072.208333333328</v>
      </c>
      <c r="V480" s="15">
        <f t="shared" si="70"/>
        <v>42084.208333333328</v>
      </c>
      <c r="W480" s="20">
        <f t="shared" si="71"/>
        <v>12</v>
      </c>
    </row>
    <row r="481" spans="1:23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64"/>
        <v>513</v>
      </c>
      <c r="G481" t="s">
        <v>20</v>
      </c>
      <c r="H481">
        <v>173</v>
      </c>
      <c r="I481" s="9">
        <f t="shared" si="6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s="6" t="s">
        <v>17</v>
      </c>
      <c r="Q481" t="str">
        <f t="shared" si="65"/>
        <v>food</v>
      </c>
      <c r="R481" t="str">
        <f t="shared" si="66"/>
        <v>food trucks</v>
      </c>
      <c r="S481" s="16">
        <f t="shared" si="67"/>
        <v>42945.208333333328</v>
      </c>
      <c r="T481">
        <f t="shared" si="68"/>
        <v>42947.208333333328</v>
      </c>
      <c r="U481" s="15">
        <f t="shared" si="69"/>
        <v>42945.208333333328</v>
      </c>
      <c r="V481" s="15">
        <f t="shared" si="70"/>
        <v>42947.208333333328</v>
      </c>
      <c r="W481" s="20">
        <f t="shared" si="71"/>
        <v>2</v>
      </c>
    </row>
    <row r="482" spans="1:23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64"/>
        <v>101</v>
      </c>
      <c r="G482" t="s">
        <v>20</v>
      </c>
      <c r="H482">
        <v>87</v>
      </c>
      <c r="I482" s="9">
        <f t="shared" si="6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s="6" t="s">
        <v>122</v>
      </c>
      <c r="Q482" t="str">
        <f t="shared" si="65"/>
        <v>photography</v>
      </c>
      <c r="R482" t="str">
        <f t="shared" si="66"/>
        <v>photography books</v>
      </c>
      <c r="S482" s="16">
        <f t="shared" si="67"/>
        <v>40248.25</v>
      </c>
      <c r="T482">
        <f t="shared" si="68"/>
        <v>40257.208333333336</v>
      </c>
      <c r="U482" s="15">
        <f t="shared" si="69"/>
        <v>40248.25</v>
      </c>
      <c r="V482" s="15">
        <f t="shared" si="70"/>
        <v>40257.208333333336</v>
      </c>
      <c r="W482" s="20">
        <f t="shared" si="71"/>
        <v>8.9583333333357587</v>
      </c>
    </row>
    <row r="483" spans="1:23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64"/>
        <v>81</v>
      </c>
      <c r="G483" t="s">
        <v>14</v>
      </c>
      <c r="H483">
        <v>1538</v>
      </c>
      <c r="I483" s="9">
        <f t="shared" si="6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s="6" t="s">
        <v>33</v>
      </c>
      <c r="Q483" t="str">
        <f t="shared" si="65"/>
        <v>theater</v>
      </c>
      <c r="R483" t="str">
        <f t="shared" si="66"/>
        <v>plays</v>
      </c>
      <c r="S483" s="16">
        <f t="shared" si="67"/>
        <v>41913.208333333336</v>
      </c>
      <c r="T483">
        <f t="shared" si="68"/>
        <v>41955.25</v>
      </c>
      <c r="U483" s="15">
        <f t="shared" si="69"/>
        <v>41913.208333333336</v>
      </c>
      <c r="V483" s="15">
        <f t="shared" si="70"/>
        <v>41955.25</v>
      </c>
      <c r="W483" s="20">
        <f t="shared" si="71"/>
        <v>42.041666666664241</v>
      </c>
    </row>
    <row r="484" spans="1:23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64"/>
        <v>16</v>
      </c>
      <c r="G484" t="s">
        <v>14</v>
      </c>
      <c r="H484">
        <v>9</v>
      </c>
      <c r="I484" s="9">
        <f t="shared" si="6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s="6" t="s">
        <v>119</v>
      </c>
      <c r="Q484" t="str">
        <f t="shared" si="65"/>
        <v>publishing</v>
      </c>
      <c r="R484" t="str">
        <f t="shared" si="66"/>
        <v>fiction</v>
      </c>
      <c r="S484" s="16">
        <f t="shared" si="67"/>
        <v>40963.25</v>
      </c>
      <c r="T484">
        <f t="shared" si="68"/>
        <v>40974.25</v>
      </c>
      <c r="U484" s="15">
        <f t="shared" si="69"/>
        <v>40963.25</v>
      </c>
      <c r="V484" s="15">
        <f t="shared" si="70"/>
        <v>40974.25</v>
      </c>
      <c r="W484" s="20">
        <f t="shared" si="71"/>
        <v>11</v>
      </c>
    </row>
    <row r="485" spans="1:23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64"/>
        <v>53</v>
      </c>
      <c r="G485" t="s">
        <v>14</v>
      </c>
      <c r="H485">
        <v>554</v>
      </c>
      <c r="I485" s="9">
        <f t="shared" si="6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s="6" t="s">
        <v>33</v>
      </c>
      <c r="Q485" t="str">
        <f t="shared" si="65"/>
        <v>theater</v>
      </c>
      <c r="R485" t="str">
        <f t="shared" si="66"/>
        <v>plays</v>
      </c>
      <c r="S485" s="16">
        <f t="shared" si="67"/>
        <v>43811.25</v>
      </c>
      <c r="T485">
        <f t="shared" si="68"/>
        <v>43818.25</v>
      </c>
      <c r="U485" s="15">
        <f t="shared" si="69"/>
        <v>43811.25</v>
      </c>
      <c r="V485" s="15">
        <f t="shared" si="70"/>
        <v>43818.25</v>
      </c>
      <c r="W485" s="20">
        <f t="shared" si="71"/>
        <v>7</v>
      </c>
    </row>
    <row r="486" spans="1:23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64"/>
        <v>260</v>
      </c>
      <c r="G486" t="s">
        <v>20</v>
      </c>
      <c r="H486">
        <v>1572</v>
      </c>
      <c r="I486" s="9">
        <f t="shared" si="6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s="6" t="s">
        <v>17</v>
      </c>
      <c r="Q486" t="str">
        <f t="shared" si="65"/>
        <v>food</v>
      </c>
      <c r="R486" t="str">
        <f t="shared" si="66"/>
        <v>food trucks</v>
      </c>
      <c r="S486" s="16">
        <f t="shared" si="67"/>
        <v>41855.208333333336</v>
      </c>
      <c r="T486">
        <f t="shared" si="68"/>
        <v>41904.208333333336</v>
      </c>
      <c r="U486" s="15">
        <f t="shared" si="69"/>
        <v>41855.208333333336</v>
      </c>
      <c r="V486" s="15">
        <f t="shared" si="70"/>
        <v>41904.208333333336</v>
      </c>
      <c r="W486" s="20">
        <f t="shared" si="71"/>
        <v>49</v>
      </c>
    </row>
    <row r="487" spans="1:23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64"/>
        <v>31</v>
      </c>
      <c r="G487" t="s">
        <v>14</v>
      </c>
      <c r="H487">
        <v>648</v>
      </c>
      <c r="I487" s="9">
        <f t="shared" si="6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s="6" t="s">
        <v>33</v>
      </c>
      <c r="Q487" t="str">
        <f t="shared" si="65"/>
        <v>theater</v>
      </c>
      <c r="R487" t="str">
        <f t="shared" si="66"/>
        <v>plays</v>
      </c>
      <c r="S487" s="16">
        <f t="shared" si="67"/>
        <v>43626.208333333328</v>
      </c>
      <c r="T487">
        <f t="shared" si="68"/>
        <v>43667.208333333328</v>
      </c>
      <c r="U487" s="15">
        <f t="shared" si="69"/>
        <v>43626.208333333328</v>
      </c>
      <c r="V487" s="15">
        <f t="shared" si="70"/>
        <v>43667.208333333328</v>
      </c>
      <c r="W487" s="20">
        <f t="shared" si="71"/>
        <v>41</v>
      </c>
    </row>
    <row r="488" spans="1:23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64"/>
        <v>14</v>
      </c>
      <c r="G488" t="s">
        <v>14</v>
      </c>
      <c r="H488">
        <v>21</v>
      </c>
      <c r="I488" s="9">
        <f t="shared" si="6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s="6" t="s">
        <v>206</v>
      </c>
      <c r="Q488" t="str">
        <f t="shared" si="65"/>
        <v>publishing</v>
      </c>
      <c r="R488" t="str">
        <f t="shared" si="66"/>
        <v>translations</v>
      </c>
      <c r="S488" s="16">
        <f t="shared" si="67"/>
        <v>43168.25</v>
      </c>
      <c r="T488">
        <f t="shared" si="68"/>
        <v>43183.208333333328</v>
      </c>
      <c r="U488" s="15">
        <f t="shared" si="69"/>
        <v>43168.25</v>
      </c>
      <c r="V488" s="15">
        <f t="shared" si="70"/>
        <v>43183.208333333328</v>
      </c>
      <c r="W488" s="20">
        <f t="shared" si="71"/>
        <v>14.958333333328483</v>
      </c>
    </row>
    <row r="489" spans="1:23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64"/>
        <v>179</v>
      </c>
      <c r="G489" t="s">
        <v>20</v>
      </c>
      <c r="H489">
        <v>2346</v>
      </c>
      <c r="I489" s="9">
        <f t="shared" si="6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s="6" t="s">
        <v>33</v>
      </c>
      <c r="Q489" t="str">
        <f t="shared" si="65"/>
        <v>theater</v>
      </c>
      <c r="R489" t="str">
        <f t="shared" si="66"/>
        <v>plays</v>
      </c>
      <c r="S489" s="16">
        <f t="shared" si="67"/>
        <v>42845.208333333328</v>
      </c>
      <c r="T489">
        <f t="shared" si="68"/>
        <v>42878.208333333328</v>
      </c>
      <c r="U489" s="15">
        <f t="shared" si="69"/>
        <v>42845.208333333328</v>
      </c>
      <c r="V489" s="15">
        <f t="shared" si="70"/>
        <v>42878.208333333328</v>
      </c>
      <c r="W489" s="20">
        <f t="shared" si="71"/>
        <v>33</v>
      </c>
    </row>
    <row r="490" spans="1:23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64"/>
        <v>220</v>
      </c>
      <c r="G490" t="s">
        <v>20</v>
      </c>
      <c r="H490">
        <v>115</v>
      </c>
      <c r="I490" s="9">
        <f t="shared" si="6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s="6" t="s">
        <v>33</v>
      </c>
      <c r="Q490" t="str">
        <f t="shared" si="65"/>
        <v>theater</v>
      </c>
      <c r="R490" t="str">
        <f t="shared" si="66"/>
        <v>plays</v>
      </c>
      <c r="S490" s="16">
        <f t="shared" si="67"/>
        <v>42403.25</v>
      </c>
      <c r="T490">
        <f t="shared" si="68"/>
        <v>42420.25</v>
      </c>
      <c r="U490" s="15">
        <f t="shared" si="69"/>
        <v>42403.25</v>
      </c>
      <c r="V490" s="15">
        <f t="shared" si="70"/>
        <v>42420.25</v>
      </c>
      <c r="W490" s="20">
        <f t="shared" si="71"/>
        <v>17</v>
      </c>
    </row>
    <row r="491" spans="1:23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64"/>
        <v>102</v>
      </c>
      <c r="G491" t="s">
        <v>20</v>
      </c>
      <c r="H491">
        <v>85</v>
      </c>
      <c r="I491" s="9">
        <f t="shared" si="6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s="6" t="s">
        <v>65</v>
      </c>
      <c r="Q491" t="str">
        <f t="shared" si="65"/>
        <v>technology</v>
      </c>
      <c r="R491" t="str">
        <f t="shared" si="66"/>
        <v>wearables</v>
      </c>
      <c r="S491" s="16">
        <f t="shared" si="67"/>
        <v>40406.208333333336</v>
      </c>
      <c r="T491">
        <f t="shared" si="68"/>
        <v>40411.208333333336</v>
      </c>
      <c r="U491" s="15">
        <f t="shared" si="69"/>
        <v>40406.208333333336</v>
      </c>
      <c r="V491" s="15">
        <f t="shared" si="70"/>
        <v>40411.208333333336</v>
      </c>
      <c r="W491" s="20">
        <f t="shared" si="71"/>
        <v>5</v>
      </c>
    </row>
    <row r="492" spans="1:23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64"/>
        <v>192</v>
      </c>
      <c r="G492" t="s">
        <v>20</v>
      </c>
      <c r="H492">
        <v>144</v>
      </c>
      <c r="I492" s="9">
        <f t="shared" si="6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s="6" t="s">
        <v>1029</v>
      </c>
      <c r="Q492" t="str">
        <f t="shared" si="65"/>
        <v>journalism</v>
      </c>
      <c r="R492" t="str">
        <f t="shared" si="66"/>
        <v>audio</v>
      </c>
      <c r="S492" s="16">
        <f t="shared" si="67"/>
        <v>43786.25</v>
      </c>
      <c r="T492">
        <f t="shared" si="68"/>
        <v>43793.25</v>
      </c>
      <c r="U492" s="15">
        <f t="shared" si="69"/>
        <v>43786.25</v>
      </c>
      <c r="V492" s="15">
        <f t="shared" si="70"/>
        <v>43793.25</v>
      </c>
      <c r="W492" s="20">
        <f t="shared" si="71"/>
        <v>7</v>
      </c>
    </row>
    <row r="493" spans="1:23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64"/>
        <v>305</v>
      </c>
      <c r="G493" t="s">
        <v>20</v>
      </c>
      <c r="H493">
        <v>2443</v>
      </c>
      <c r="I493" s="9">
        <f t="shared" si="6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s="6" t="s">
        <v>17</v>
      </c>
      <c r="Q493" t="str">
        <f t="shared" si="65"/>
        <v>food</v>
      </c>
      <c r="R493" t="str">
        <f t="shared" si="66"/>
        <v>food trucks</v>
      </c>
      <c r="S493" s="16">
        <f t="shared" si="67"/>
        <v>41456.208333333336</v>
      </c>
      <c r="T493">
        <f t="shared" si="68"/>
        <v>41482.208333333336</v>
      </c>
      <c r="U493" s="15">
        <f t="shared" si="69"/>
        <v>41456.208333333336</v>
      </c>
      <c r="V493" s="15">
        <f t="shared" si="70"/>
        <v>41482.208333333336</v>
      </c>
      <c r="W493" s="20">
        <f t="shared" si="71"/>
        <v>26</v>
      </c>
    </row>
    <row r="494" spans="1:23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64"/>
        <v>24</v>
      </c>
      <c r="G494" t="s">
        <v>74</v>
      </c>
      <c r="H494">
        <v>595</v>
      </c>
      <c r="I494" s="9">
        <f t="shared" si="6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s="6" t="s">
        <v>100</v>
      </c>
      <c r="Q494" t="str">
        <f t="shared" si="65"/>
        <v>film &amp; video</v>
      </c>
      <c r="R494" t="str">
        <f t="shared" si="66"/>
        <v>shorts</v>
      </c>
      <c r="S494" s="16">
        <f t="shared" si="67"/>
        <v>40336.208333333336</v>
      </c>
      <c r="T494">
        <f t="shared" si="68"/>
        <v>40371.208333333336</v>
      </c>
      <c r="U494" s="15">
        <f t="shared" si="69"/>
        <v>40336.208333333336</v>
      </c>
      <c r="V494" s="15">
        <f t="shared" si="70"/>
        <v>40371.208333333336</v>
      </c>
      <c r="W494" s="20">
        <f t="shared" si="71"/>
        <v>35</v>
      </c>
    </row>
    <row r="495" spans="1:23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64"/>
        <v>724</v>
      </c>
      <c r="G495" t="s">
        <v>20</v>
      </c>
      <c r="H495">
        <v>64</v>
      </c>
      <c r="I495" s="9">
        <f t="shared" si="6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s="6" t="s">
        <v>122</v>
      </c>
      <c r="Q495" t="str">
        <f t="shared" si="65"/>
        <v>photography</v>
      </c>
      <c r="R495" t="str">
        <f t="shared" si="66"/>
        <v>photography books</v>
      </c>
      <c r="S495" s="16">
        <f t="shared" si="67"/>
        <v>43645.208333333328</v>
      </c>
      <c r="T495">
        <f t="shared" si="68"/>
        <v>43658.208333333328</v>
      </c>
      <c r="U495" s="15">
        <f t="shared" si="69"/>
        <v>43645.208333333328</v>
      </c>
      <c r="V495" s="15">
        <f t="shared" si="70"/>
        <v>43658.208333333328</v>
      </c>
      <c r="W495" s="20">
        <f t="shared" si="71"/>
        <v>13</v>
      </c>
    </row>
    <row r="496" spans="1:23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64"/>
        <v>547</v>
      </c>
      <c r="G496" t="s">
        <v>20</v>
      </c>
      <c r="H496">
        <v>268</v>
      </c>
      <c r="I496" s="9">
        <f t="shared" si="6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s="6" t="s">
        <v>65</v>
      </c>
      <c r="Q496" t="str">
        <f t="shared" si="65"/>
        <v>technology</v>
      </c>
      <c r="R496" t="str">
        <f t="shared" si="66"/>
        <v>wearables</v>
      </c>
      <c r="S496" s="16">
        <f t="shared" si="67"/>
        <v>40990.208333333336</v>
      </c>
      <c r="T496">
        <f t="shared" si="68"/>
        <v>40991.208333333336</v>
      </c>
      <c r="U496" s="15">
        <f t="shared" si="69"/>
        <v>40990.208333333336</v>
      </c>
      <c r="V496" s="15">
        <f t="shared" si="70"/>
        <v>40991.208333333336</v>
      </c>
      <c r="W496" s="20">
        <f t="shared" si="71"/>
        <v>1</v>
      </c>
    </row>
    <row r="497" spans="1:23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64"/>
        <v>415</v>
      </c>
      <c r="G497" t="s">
        <v>20</v>
      </c>
      <c r="H497">
        <v>195</v>
      </c>
      <c r="I497" s="9">
        <f t="shared" si="6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s="6" t="s">
        <v>33</v>
      </c>
      <c r="Q497" t="str">
        <f t="shared" si="65"/>
        <v>theater</v>
      </c>
      <c r="R497" t="str">
        <f t="shared" si="66"/>
        <v>plays</v>
      </c>
      <c r="S497" s="16">
        <f t="shared" si="67"/>
        <v>41800.208333333336</v>
      </c>
      <c r="T497">
        <f t="shared" si="68"/>
        <v>41804.208333333336</v>
      </c>
      <c r="U497" s="15">
        <f t="shared" si="69"/>
        <v>41800.208333333336</v>
      </c>
      <c r="V497" s="15">
        <f t="shared" si="70"/>
        <v>41804.208333333336</v>
      </c>
      <c r="W497" s="20">
        <f t="shared" si="71"/>
        <v>4</v>
      </c>
    </row>
    <row r="498" spans="1:23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64"/>
        <v>1</v>
      </c>
      <c r="G498" t="s">
        <v>14</v>
      </c>
      <c r="H498">
        <v>54</v>
      </c>
      <c r="I498" s="9">
        <f t="shared" si="6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s="6" t="s">
        <v>71</v>
      </c>
      <c r="Q498" t="str">
        <f t="shared" si="65"/>
        <v>film &amp; video</v>
      </c>
      <c r="R498" t="str">
        <f t="shared" si="66"/>
        <v>animation</v>
      </c>
      <c r="S498" s="16">
        <f t="shared" si="67"/>
        <v>42876.208333333328</v>
      </c>
      <c r="T498">
        <f t="shared" si="68"/>
        <v>42893.208333333328</v>
      </c>
      <c r="U498" s="15">
        <f t="shared" si="69"/>
        <v>42876.208333333328</v>
      </c>
      <c r="V498" s="15">
        <f t="shared" si="70"/>
        <v>42893.208333333328</v>
      </c>
      <c r="W498" s="20">
        <f t="shared" si="71"/>
        <v>17</v>
      </c>
    </row>
    <row r="499" spans="1:23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64"/>
        <v>34</v>
      </c>
      <c r="G499" t="s">
        <v>14</v>
      </c>
      <c r="H499">
        <v>120</v>
      </c>
      <c r="I499" s="9">
        <f t="shared" si="6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s="6" t="s">
        <v>65</v>
      </c>
      <c r="Q499" t="str">
        <f t="shared" si="65"/>
        <v>technology</v>
      </c>
      <c r="R499" t="str">
        <f t="shared" si="66"/>
        <v>wearables</v>
      </c>
      <c r="S499" s="16">
        <f t="shared" si="67"/>
        <v>42724.25</v>
      </c>
      <c r="T499">
        <f t="shared" si="68"/>
        <v>42724.25</v>
      </c>
      <c r="U499" s="15">
        <f t="shared" si="69"/>
        <v>42724.25</v>
      </c>
      <c r="V499" s="15">
        <f t="shared" si="70"/>
        <v>42724.25</v>
      </c>
      <c r="W499" s="20">
        <f t="shared" si="71"/>
        <v>0</v>
      </c>
    </row>
    <row r="500" spans="1:23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64"/>
        <v>24</v>
      </c>
      <c r="G500" t="s">
        <v>14</v>
      </c>
      <c r="H500">
        <v>579</v>
      </c>
      <c r="I500" s="9">
        <f t="shared" si="6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s="6" t="s">
        <v>28</v>
      </c>
      <c r="Q500" t="str">
        <f t="shared" si="65"/>
        <v>technology</v>
      </c>
      <c r="R500" t="str">
        <f t="shared" si="66"/>
        <v>web</v>
      </c>
      <c r="S500" s="16">
        <f t="shared" si="67"/>
        <v>42005.25</v>
      </c>
      <c r="T500">
        <f t="shared" si="68"/>
        <v>42007.25</v>
      </c>
      <c r="U500" s="15">
        <f t="shared" si="69"/>
        <v>42005.25</v>
      </c>
      <c r="V500" s="15">
        <f t="shared" si="70"/>
        <v>42007.25</v>
      </c>
      <c r="W500" s="20">
        <f t="shared" si="71"/>
        <v>2</v>
      </c>
    </row>
    <row r="501" spans="1:23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64"/>
        <v>48</v>
      </c>
      <c r="G501" t="s">
        <v>14</v>
      </c>
      <c r="H501">
        <v>2072</v>
      </c>
      <c r="I501" s="9">
        <f t="shared" si="6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s="6" t="s">
        <v>42</v>
      </c>
      <c r="Q501" t="str">
        <f t="shared" si="65"/>
        <v>film &amp; video</v>
      </c>
      <c r="R501" t="str">
        <f t="shared" si="66"/>
        <v>documentary</v>
      </c>
      <c r="S501" s="16">
        <f t="shared" si="67"/>
        <v>42444.208333333328</v>
      </c>
      <c r="T501">
        <f t="shared" si="68"/>
        <v>42449.208333333328</v>
      </c>
      <c r="U501" s="15">
        <f t="shared" si="69"/>
        <v>42444.208333333328</v>
      </c>
      <c r="V501" s="15">
        <f t="shared" si="70"/>
        <v>42449.208333333328</v>
      </c>
      <c r="W501" s="20">
        <f t="shared" si="71"/>
        <v>5</v>
      </c>
    </row>
    <row r="502" spans="1:23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64"/>
        <v>0</v>
      </c>
      <c r="G502" t="s">
        <v>14</v>
      </c>
      <c r="H502">
        <v>0</v>
      </c>
      <c r="I502" s="9">
        <f t="shared" si="6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s="6" t="s">
        <v>33</v>
      </c>
      <c r="Q502" t="str">
        <f t="shared" si="65"/>
        <v>theater</v>
      </c>
      <c r="R502" t="str">
        <f t="shared" si="66"/>
        <v>plays</v>
      </c>
      <c r="S502" s="16">
        <f t="shared" si="67"/>
        <v>41395.208333333336</v>
      </c>
      <c r="T502">
        <f t="shared" si="68"/>
        <v>41423.208333333336</v>
      </c>
      <c r="U502" s="15">
        <f t="shared" si="69"/>
        <v>41395.208333333336</v>
      </c>
      <c r="V502" s="15">
        <f t="shared" si="70"/>
        <v>41423.208333333336</v>
      </c>
      <c r="W502" s="20">
        <f t="shared" si="71"/>
        <v>28</v>
      </c>
    </row>
    <row r="503" spans="1:23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64"/>
        <v>70</v>
      </c>
      <c r="G503" t="s">
        <v>14</v>
      </c>
      <c r="H503">
        <v>1796</v>
      </c>
      <c r="I503" s="9">
        <f t="shared" si="6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s="6" t="s">
        <v>42</v>
      </c>
      <c r="Q503" t="str">
        <f t="shared" si="65"/>
        <v>film &amp; video</v>
      </c>
      <c r="R503" t="str">
        <f t="shared" si="66"/>
        <v>documentary</v>
      </c>
      <c r="S503" s="16">
        <f t="shared" si="67"/>
        <v>41345.208333333336</v>
      </c>
      <c r="T503">
        <f t="shared" si="68"/>
        <v>41347.208333333336</v>
      </c>
      <c r="U503" s="15">
        <f t="shared" si="69"/>
        <v>41345.208333333336</v>
      </c>
      <c r="V503" s="15">
        <f t="shared" si="70"/>
        <v>41347.208333333336</v>
      </c>
      <c r="W503" s="20">
        <f t="shared" si="71"/>
        <v>2</v>
      </c>
    </row>
    <row r="504" spans="1:23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64"/>
        <v>530</v>
      </c>
      <c r="G504" t="s">
        <v>20</v>
      </c>
      <c r="H504">
        <v>186</v>
      </c>
      <c r="I504" s="9">
        <f t="shared" si="6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s="6" t="s">
        <v>89</v>
      </c>
      <c r="Q504" t="str">
        <f t="shared" si="65"/>
        <v>games</v>
      </c>
      <c r="R504" t="str">
        <f t="shared" si="66"/>
        <v>video games</v>
      </c>
      <c r="S504" s="16">
        <f t="shared" si="67"/>
        <v>41117.208333333336</v>
      </c>
      <c r="T504">
        <f t="shared" si="68"/>
        <v>41146.208333333336</v>
      </c>
      <c r="U504" s="15">
        <f t="shared" si="69"/>
        <v>41117.208333333336</v>
      </c>
      <c r="V504" s="15">
        <f t="shared" si="70"/>
        <v>41146.208333333336</v>
      </c>
      <c r="W504" s="20">
        <f t="shared" si="71"/>
        <v>29</v>
      </c>
    </row>
    <row r="505" spans="1:23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64"/>
        <v>180</v>
      </c>
      <c r="G505" t="s">
        <v>20</v>
      </c>
      <c r="H505">
        <v>460</v>
      </c>
      <c r="I505" s="9">
        <f t="shared" si="6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s="6" t="s">
        <v>53</v>
      </c>
      <c r="Q505" t="str">
        <f t="shared" si="65"/>
        <v>film &amp; video</v>
      </c>
      <c r="R505" t="str">
        <f t="shared" si="66"/>
        <v>drama</v>
      </c>
      <c r="S505" s="16">
        <f t="shared" si="67"/>
        <v>42186.208333333328</v>
      </c>
      <c r="T505">
        <f t="shared" si="68"/>
        <v>42206.208333333328</v>
      </c>
      <c r="U505" s="15">
        <f t="shared" si="69"/>
        <v>42186.208333333328</v>
      </c>
      <c r="V505" s="15">
        <f t="shared" si="70"/>
        <v>42206.208333333328</v>
      </c>
      <c r="W505" s="20">
        <f t="shared" si="71"/>
        <v>20</v>
      </c>
    </row>
    <row r="506" spans="1:23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64"/>
        <v>92</v>
      </c>
      <c r="G506" t="s">
        <v>14</v>
      </c>
      <c r="H506">
        <v>62</v>
      </c>
      <c r="I506" s="9">
        <f t="shared" si="6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s="6" t="s">
        <v>23</v>
      </c>
      <c r="Q506" t="str">
        <f t="shared" si="65"/>
        <v>music</v>
      </c>
      <c r="R506" t="str">
        <f t="shared" si="66"/>
        <v>rock</v>
      </c>
      <c r="S506" s="16">
        <f t="shared" si="67"/>
        <v>42142.208333333328</v>
      </c>
      <c r="T506">
        <f t="shared" si="68"/>
        <v>42143.208333333328</v>
      </c>
      <c r="U506" s="15">
        <f t="shared" si="69"/>
        <v>42142.208333333328</v>
      </c>
      <c r="V506" s="15">
        <f t="shared" si="70"/>
        <v>42143.208333333328</v>
      </c>
      <c r="W506" s="20">
        <f t="shared" si="71"/>
        <v>1</v>
      </c>
    </row>
    <row r="507" spans="1:23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64"/>
        <v>14</v>
      </c>
      <c r="G507" t="s">
        <v>14</v>
      </c>
      <c r="H507">
        <v>347</v>
      </c>
      <c r="I507" s="9">
        <f t="shared" si="6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s="6" t="s">
        <v>133</v>
      </c>
      <c r="Q507" t="str">
        <f t="shared" si="65"/>
        <v>publishing</v>
      </c>
      <c r="R507" t="str">
        <f t="shared" si="66"/>
        <v>radio &amp; podcasts</v>
      </c>
      <c r="S507" s="16">
        <f t="shared" si="67"/>
        <v>41341.25</v>
      </c>
      <c r="T507">
        <f t="shared" si="68"/>
        <v>41383.208333333336</v>
      </c>
      <c r="U507" s="15">
        <f t="shared" si="69"/>
        <v>41341.25</v>
      </c>
      <c r="V507" s="15">
        <f t="shared" si="70"/>
        <v>41383.208333333336</v>
      </c>
      <c r="W507" s="20">
        <f t="shared" si="71"/>
        <v>41.958333333335759</v>
      </c>
    </row>
    <row r="508" spans="1:23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64"/>
        <v>927</v>
      </c>
      <c r="G508" t="s">
        <v>20</v>
      </c>
      <c r="H508">
        <v>2528</v>
      </c>
      <c r="I508" s="9">
        <f t="shared" si="6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s="6" t="s">
        <v>33</v>
      </c>
      <c r="Q508" t="str">
        <f t="shared" si="65"/>
        <v>theater</v>
      </c>
      <c r="R508" t="str">
        <f t="shared" si="66"/>
        <v>plays</v>
      </c>
      <c r="S508" s="16">
        <f t="shared" si="67"/>
        <v>43062.25</v>
      </c>
      <c r="T508">
        <f t="shared" si="68"/>
        <v>43079.25</v>
      </c>
      <c r="U508" s="15">
        <f t="shared" si="69"/>
        <v>43062.25</v>
      </c>
      <c r="V508" s="15">
        <f t="shared" si="70"/>
        <v>43079.25</v>
      </c>
      <c r="W508" s="20">
        <f t="shared" si="71"/>
        <v>17</v>
      </c>
    </row>
    <row r="509" spans="1:23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64"/>
        <v>40</v>
      </c>
      <c r="G509" t="s">
        <v>14</v>
      </c>
      <c r="H509">
        <v>19</v>
      </c>
      <c r="I509" s="9">
        <f t="shared" si="6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s="6" t="s">
        <v>28</v>
      </c>
      <c r="Q509" t="str">
        <f t="shared" si="65"/>
        <v>technology</v>
      </c>
      <c r="R509" t="str">
        <f t="shared" si="66"/>
        <v>web</v>
      </c>
      <c r="S509" s="16">
        <f t="shared" si="67"/>
        <v>41373.208333333336</v>
      </c>
      <c r="T509">
        <f t="shared" si="68"/>
        <v>41422.208333333336</v>
      </c>
      <c r="U509" s="15">
        <f t="shared" si="69"/>
        <v>41373.208333333336</v>
      </c>
      <c r="V509" s="15">
        <f t="shared" si="70"/>
        <v>41422.208333333336</v>
      </c>
      <c r="W509" s="20">
        <f t="shared" si="71"/>
        <v>49</v>
      </c>
    </row>
    <row r="510" spans="1:23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64"/>
        <v>112</v>
      </c>
      <c r="G510" t="s">
        <v>20</v>
      </c>
      <c r="H510">
        <v>3657</v>
      </c>
      <c r="I510" s="9">
        <f t="shared" si="6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s="6" t="s">
        <v>33</v>
      </c>
      <c r="Q510" t="str">
        <f t="shared" si="65"/>
        <v>theater</v>
      </c>
      <c r="R510" t="str">
        <f t="shared" si="66"/>
        <v>plays</v>
      </c>
      <c r="S510" s="16">
        <f t="shared" si="67"/>
        <v>43310.208333333328</v>
      </c>
      <c r="T510">
        <f t="shared" si="68"/>
        <v>43331.208333333328</v>
      </c>
      <c r="U510" s="15">
        <f t="shared" si="69"/>
        <v>43310.208333333328</v>
      </c>
      <c r="V510" s="15">
        <f t="shared" si="70"/>
        <v>43331.208333333328</v>
      </c>
      <c r="W510" s="20">
        <f t="shared" si="71"/>
        <v>21</v>
      </c>
    </row>
    <row r="511" spans="1:23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64"/>
        <v>71</v>
      </c>
      <c r="G511" t="s">
        <v>14</v>
      </c>
      <c r="H511">
        <v>1258</v>
      </c>
      <c r="I511" s="9">
        <f t="shared" si="6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s="6" t="s">
        <v>33</v>
      </c>
      <c r="Q511" t="str">
        <f t="shared" si="65"/>
        <v>theater</v>
      </c>
      <c r="R511" t="str">
        <f t="shared" si="66"/>
        <v>plays</v>
      </c>
      <c r="S511" s="16">
        <f t="shared" si="67"/>
        <v>41034.208333333336</v>
      </c>
      <c r="T511">
        <f t="shared" si="68"/>
        <v>41044.208333333336</v>
      </c>
      <c r="U511" s="15">
        <f t="shared" si="69"/>
        <v>41034.208333333336</v>
      </c>
      <c r="V511" s="15">
        <f t="shared" si="70"/>
        <v>41044.208333333336</v>
      </c>
      <c r="W511" s="20">
        <f t="shared" si="71"/>
        <v>10</v>
      </c>
    </row>
    <row r="512" spans="1:23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64"/>
        <v>119</v>
      </c>
      <c r="G512" t="s">
        <v>20</v>
      </c>
      <c r="H512">
        <v>131</v>
      </c>
      <c r="I512" s="9">
        <f t="shared" si="6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s="6" t="s">
        <v>53</v>
      </c>
      <c r="Q512" t="str">
        <f t="shared" si="65"/>
        <v>film &amp; video</v>
      </c>
      <c r="R512" t="str">
        <f t="shared" si="66"/>
        <v>drama</v>
      </c>
      <c r="S512" s="16">
        <f t="shared" si="67"/>
        <v>43251.208333333328</v>
      </c>
      <c r="T512">
        <f t="shared" si="68"/>
        <v>43275.208333333328</v>
      </c>
      <c r="U512" s="15">
        <f t="shared" si="69"/>
        <v>43251.208333333328</v>
      </c>
      <c r="V512" s="15">
        <f t="shared" si="70"/>
        <v>43275.208333333328</v>
      </c>
      <c r="W512" s="20">
        <f t="shared" si="71"/>
        <v>24</v>
      </c>
    </row>
    <row r="513" spans="1:23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64"/>
        <v>24</v>
      </c>
      <c r="G513" t="s">
        <v>14</v>
      </c>
      <c r="H513">
        <v>362</v>
      </c>
      <c r="I513" s="9">
        <f t="shared" si="6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s="6" t="s">
        <v>33</v>
      </c>
      <c r="Q513" t="str">
        <f t="shared" si="65"/>
        <v>theater</v>
      </c>
      <c r="R513" t="str">
        <f t="shared" si="66"/>
        <v>plays</v>
      </c>
      <c r="S513" s="16">
        <f t="shared" si="67"/>
        <v>43671.208333333328</v>
      </c>
      <c r="T513">
        <f t="shared" si="68"/>
        <v>43681.208333333328</v>
      </c>
      <c r="U513" s="15">
        <f t="shared" si="69"/>
        <v>43671.208333333328</v>
      </c>
      <c r="V513" s="15">
        <f t="shared" si="70"/>
        <v>43681.208333333328</v>
      </c>
      <c r="W513" s="20">
        <f t="shared" si="71"/>
        <v>10</v>
      </c>
    </row>
    <row r="514" spans="1:23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64"/>
        <v>139</v>
      </c>
      <c r="G514" t="s">
        <v>20</v>
      </c>
      <c r="H514">
        <v>239</v>
      </c>
      <c r="I514" s="9">
        <f t="shared" ref="I514:I577" si="72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s="6" t="s">
        <v>89</v>
      </c>
      <c r="Q514" t="str">
        <f t="shared" si="65"/>
        <v>games</v>
      </c>
      <c r="R514" t="str">
        <f t="shared" si="66"/>
        <v>video games</v>
      </c>
      <c r="S514" s="16">
        <f t="shared" si="67"/>
        <v>41825.208333333336</v>
      </c>
      <c r="T514">
        <f t="shared" si="68"/>
        <v>41826.208333333336</v>
      </c>
      <c r="U514" s="15">
        <f t="shared" si="69"/>
        <v>41825.208333333336</v>
      </c>
      <c r="V514" s="15">
        <f t="shared" si="70"/>
        <v>41826.208333333336</v>
      </c>
      <c r="W514" s="20">
        <f t="shared" si="71"/>
        <v>1</v>
      </c>
    </row>
    <row r="515" spans="1:23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73">ROUND((E515/D515)*100,0)</f>
        <v>39</v>
      </c>
      <c r="G515" t="s">
        <v>74</v>
      </c>
      <c r="H515">
        <v>35</v>
      </c>
      <c r="I515" s="9">
        <f t="shared" si="7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s="6" t="s">
        <v>269</v>
      </c>
      <c r="Q515" t="str">
        <f t="shared" ref="Q515:Q578" si="74">LEFT(P515,SEARCH("/",P515)-1)</f>
        <v>film &amp; video</v>
      </c>
      <c r="R515" t="str">
        <f t="shared" ref="R515:R578" si="75">RIGHT(P515,LEN(P515)-SEARCH("/",P515))</f>
        <v>television</v>
      </c>
      <c r="S515" s="16">
        <f t="shared" ref="S515:S578" si="76">(((L515/60/60)/24)+DATE(1970,1,1))</f>
        <v>40430.208333333336</v>
      </c>
      <c r="T515">
        <f t="shared" ref="T515:T578" si="77">M515/86400+DATE(1970,1,1)</f>
        <v>40432.208333333336</v>
      </c>
      <c r="U515" s="15">
        <f t="shared" ref="U515:U578" si="78">L515/86400+DATE(1970,1,1)</f>
        <v>40430.208333333336</v>
      </c>
      <c r="V515" s="15">
        <f t="shared" ref="V515:V578" si="79">M515/86400+DATE(1970,1,1)</f>
        <v>40432.208333333336</v>
      </c>
      <c r="W515" s="20">
        <f t="shared" ref="W515:W578" si="80">V515-U515</f>
        <v>2</v>
      </c>
    </row>
    <row r="516" spans="1:23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73"/>
        <v>22</v>
      </c>
      <c r="G516" t="s">
        <v>74</v>
      </c>
      <c r="H516">
        <v>528</v>
      </c>
      <c r="I516" s="9">
        <f t="shared" si="7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s="6" t="s">
        <v>23</v>
      </c>
      <c r="Q516" t="str">
        <f t="shared" si="74"/>
        <v>music</v>
      </c>
      <c r="R516" t="str">
        <f t="shared" si="75"/>
        <v>rock</v>
      </c>
      <c r="S516" s="16">
        <f t="shared" si="76"/>
        <v>41614.25</v>
      </c>
      <c r="T516">
        <f t="shared" si="77"/>
        <v>41619.25</v>
      </c>
      <c r="U516" s="15">
        <f t="shared" si="78"/>
        <v>41614.25</v>
      </c>
      <c r="V516" s="15">
        <f t="shared" si="79"/>
        <v>41619.25</v>
      </c>
      <c r="W516" s="20">
        <f t="shared" si="80"/>
        <v>5</v>
      </c>
    </row>
    <row r="517" spans="1:23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73"/>
        <v>56</v>
      </c>
      <c r="G517" t="s">
        <v>14</v>
      </c>
      <c r="H517">
        <v>133</v>
      </c>
      <c r="I517" s="9">
        <f t="shared" si="7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s="6" t="s">
        <v>33</v>
      </c>
      <c r="Q517" t="str">
        <f t="shared" si="74"/>
        <v>theater</v>
      </c>
      <c r="R517" t="str">
        <f t="shared" si="75"/>
        <v>plays</v>
      </c>
      <c r="S517" s="16">
        <f t="shared" si="76"/>
        <v>40900.25</v>
      </c>
      <c r="T517">
        <f t="shared" si="77"/>
        <v>40902.25</v>
      </c>
      <c r="U517" s="15">
        <f t="shared" si="78"/>
        <v>40900.25</v>
      </c>
      <c r="V517" s="15">
        <f t="shared" si="79"/>
        <v>40902.25</v>
      </c>
      <c r="W517" s="20">
        <f t="shared" si="80"/>
        <v>2</v>
      </c>
    </row>
    <row r="518" spans="1:23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73"/>
        <v>43</v>
      </c>
      <c r="G518" t="s">
        <v>14</v>
      </c>
      <c r="H518">
        <v>846</v>
      </c>
      <c r="I518" s="9">
        <f t="shared" si="7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s="6" t="s">
        <v>68</v>
      </c>
      <c r="Q518" t="str">
        <f t="shared" si="74"/>
        <v>publishing</v>
      </c>
      <c r="R518" t="str">
        <f t="shared" si="75"/>
        <v>nonfiction</v>
      </c>
      <c r="S518" s="16">
        <f t="shared" si="76"/>
        <v>40396.208333333336</v>
      </c>
      <c r="T518">
        <f t="shared" si="77"/>
        <v>40434.208333333336</v>
      </c>
      <c r="U518" s="15">
        <f t="shared" si="78"/>
        <v>40396.208333333336</v>
      </c>
      <c r="V518" s="15">
        <f t="shared" si="79"/>
        <v>40434.208333333336</v>
      </c>
      <c r="W518" s="20">
        <f t="shared" si="80"/>
        <v>38</v>
      </c>
    </row>
    <row r="519" spans="1:23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73"/>
        <v>112</v>
      </c>
      <c r="G519" t="s">
        <v>20</v>
      </c>
      <c r="H519">
        <v>78</v>
      </c>
      <c r="I519" s="9">
        <f t="shared" si="7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s="6" t="s">
        <v>17</v>
      </c>
      <c r="Q519" t="str">
        <f t="shared" si="74"/>
        <v>food</v>
      </c>
      <c r="R519" t="str">
        <f t="shared" si="75"/>
        <v>food trucks</v>
      </c>
      <c r="S519" s="16">
        <f t="shared" si="76"/>
        <v>42860.208333333328</v>
      </c>
      <c r="T519">
        <f t="shared" si="77"/>
        <v>42865.208333333328</v>
      </c>
      <c r="U519" s="15">
        <f t="shared" si="78"/>
        <v>42860.208333333328</v>
      </c>
      <c r="V519" s="15">
        <f t="shared" si="79"/>
        <v>42865.208333333328</v>
      </c>
      <c r="W519" s="20">
        <f t="shared" si="80"/>
        <v>5</v>
      </c>
    </row>
    <row r="520" spans="1:23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73"/>
        <v>7</v>
      </c>
      <c r="G520" t="s">
        <v>14</v>
      </c>
      <c r="H520">
        <v>10</v>
      </c>
      <c r="I520" s="9">
        <f t="shared" si="72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s="6" t="s">
        <v>71</v>
      </c>
      <c r="Q520" t="str">
        <f t="shared" si="74"/>
        <v>film &amp; video</v>
      </c>
      <c r="R520" t="str">
        <f t="shared" si="75"/>
        <v>animation</v>
      </c>
      <c r="S520" s="16">
        <f t="shared" si="76"/>
        <v>43154.25</v>
      </c>
      <c r="T520">
        <f t="shared" si="77"/>
        <v>43156.25</v>
      </c>
      <c r="U520" s="15">
        <f t="shared" si="78"/>
        <v>43154.25</v>
      </c>
      <c r="V520" s="15">
        <f t="shared" si="79"/>
        <v>43156.25</v>
      </c>
      <c r="W520" s="20">
        <f t="shared" si="80"/>
        <v>2</v>
      </c>
    </row>
    <row r="521" spans="1:23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73"/>
        <v>102</v>
      </c>
      <c r="G521" t="s">
        <v>20</v>
      </c>
      <c r="H521">
        <v>1773</v>
      </c>
      <c r="I521" s="9">
        <f t="shared" si="7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s="6" t="s">
        <v>23</v>
      </c>
      <c r="Q521" t="str">
        <f t="shared" si="74"/>
        <v>music</v>
      </c>
      <c r="R521" t="str">
        <f t="shared" si="75"/>
        <v>rock</v>
      </c>
      <c r="S521" s="16">
        <f t="shared" si="76"/>
        <v>42012.25</v>
      </c>
      <c r="T521">
        <f t="shared" si="77"/>
        <v>42026.25</v>
      </c>
      <c r="U521" s="15">
        <f t="shared" si="78"/>
        <v>42012.25</v>
      </c>
      <c r="V521" s="15">
        <f t="shared" si="79"/>
        <v>42026.25</v>
      </c>
      <c r="W521" s="20">
        <f t="shared" si="80"/>
        <v>14</v>
      </c>
    </row>
    <row r="522" spans="1:23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73"/>
        <v>426</v>
      </c>
      <c r="G522" t="s">
        <v>20</v>
      </c>
      <c r="H522">
        <v>32</v>
      </c>
      <c r="I522" s="9">
        <f t="shared" si="72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s="6" t="s">
        <v>33</v>
      </c>
      <c r="Q522" t="str">
        <f t="shared" si="74"/>
        <v>theater</v>
      </c>
      <c r="R522" t="str">
        <f t="shared" si="75"/>
        <v>plays</v>
      </c>
      <c r="S522" s="16">
        <f t="shared" si="76"/>
        <v>43574.208333333328</v>
      </c>
      <c r="T522">
        <f t="shared" si="77"/>
        <v>43577.208333333328</v>
      </c>
      <c r="U522" s="15">
        <f t="shared" si="78"/>
        <v>43574.208333333328</v>
      </c>
      <c r="V522" s="15">
        <f t="shared" si="79"/>
        <v>43577.208333333328</v>
      </c>
      <c r="W522" s="20">
        <f t="shared" si="80"/>
        <v>3</v>
      </c>
    </row>
    <row r="523" spans="1:23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73"/>
        <v>146</v>
      </c>
      <c r="G523" t="s">
        <v>20</v>
      </c>
      <c r="H523">
        <v>369</v>
      </c>
      <c r="I523" s="9">
        <f t="shared" si="7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s="6" t="s">
        <v>53</v>
      </c>
      <c r="Q523" t="str">
        <f t="shared" si="74"/>
        <v>film &amp; video</v>
      </c>
      <c r="R523" t="str">
        <f t="shared" si="75"/>
        <v>drama</v>
      </c>
      <c r="S523" s="16">
        <f t="shared" si="76"/>
        <v>42605.208333333328</v>
      </c>
      <c r="T523">
        <f t="shared" si="77"/>
        <v>42611.208333333328</v>
      </c>
      <c r="U523" s="15">
        <f t="shared" si="78"/>
        <v>42605.208333333328</v>
      </c>
      <c r="V523" s="15">
        <f t="shared" si="79"/>
        <v>42611.208333333328</v>
      </c>
      <c r="W523" s="20">
        <f t="shared" si="80"/>
        <v>6</v>
      </c>
    </row>
    <row r="524" spans="1:23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73"/>
        <v>32</v>
      </c>
      <c r="G524" t="s">
        <v>14</v>
      </c>
      <c r="H524">
        <v>191</v>
      </c>
      <c r="I524" s="9">
        <f t="shared" si="7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s="6" t="s">
        <v>100</v>
      </c>
      <c r="Q524" t="str">
        <f t="shared" si="74"/>
        <v>film &amp; video</v>
      </c>
      <c r="R524" t="str">
        <f t="shared" si="75"/>
        <v>shorts</v>
      </c>
      <c r="S524" s="16">
        <f t="shared" si="76"/>
        <v>41093.208333333336</v>
      </c>
      <c r="T524">
        <f t="shared" si="77"/>
        <v>41105.208333333336</v>
      </c>
      <c r="U524" s="15">
        <f t="shared" si="78"/>
        <v>41093.208333333336</v>
      </c>
      <c r="V524" s="15">
        <f t="shared" si="79"/>
        <v>41105.208333333336</v>
      </c>
      <c r="W524" s="20">
        <f t="shared" si="80"/>
        <v>12</v>
      </c>
    </row>
    <row r="525" spans="1:23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73"/>
        <v>700</v>
      </c>
      <c r="G525" t="s">
        <v>20</v>
      </c>
      <c r="H525">
        <v>89</v>
      </c>
      <c r="I525" s="9">
        <f t="shared" si="7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s="6" t="s">
        <v>100</v>
      </c>
      <c r="Q525" t="str">
        <f t="shared" si="74"/>
        <v>film &amp; video</v>
      </c>
      <c r="R525" t="str">
        <f t="shared" si="75"/>
        <v>shorts</v>
      </c>
      <c r="S525" s="16">
        <f t="shared" si="76"/>
        <v>40241.25</v>
      </c>
      <c r="T525">
        <f t="shared" si="77"/>
        <v>40246.25</v>
      </c>
      <c r="U525" s="15">
        <f t="shared" si="78"/>
        <v>40241.25</v>
      </c>
      <c r="V525" s="15">
        <f t="shared" si="79"/>
        <v>40246.25</v>
      </c>
      <c r="W525" s="20">
        <f t="shared" si="80"/>
        <v>5</v>
      </c>
    </row>
    <row r="526" spans="1:23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73"/>
        <v>84</v>
      </c>
      <c r="G526" t="s">
        <v>14</v>
      </c>
      <c r="H526">
        <v>1979</v>
      </c>
      <c r="I526" s="9">
        <f t="shared" si="7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s="6" t="s">
        <v>33</v>
      </c>
      <c r="Q526" t="str">
        <f t="shared" si="74"/>
        <v>theater</v>
      </c>
      <c r="R526" t="str">
        <f t="shared" si="75"/>
        <v>plays</v>
      </c>
      <c r="S526" s="16">
        <f t="shared" si="76"/>
        <v>40294.208333333336</v>
      </c>
      <c r="T526">
        <f t="shared" si="77"/>
        <v>40307.208333333336</v>
      </c>
      <c r="U526" s="15">
        <f t="shared" si="78"/>
        <v>40294.208333333336</v>
      </c>
      <c r="V526" s="15">
        <f t="shared" si="79"/>
        <v>40307.208333333336</v>
      </c>
      <c r="W526" s="20">
        <f t="shared" si="80"/>
        <v>13</v>
      </c>
    </row>
    <row r="527" spans="1:23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73"/>
        <v>84</v>
      </c>
      <c r="G527" t="s">
        <v>14</v>
      </c>
      <c r="H527">
        <v>63</v>
      </c>
      <c r="I527" s="9">
        <f t="shared" si="7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s="6" t="s">
        <v>65</v>
      </c>
      <c r="Q527" t="str">
        <f t="shared" si="74"/>
        <v>technology</v>
      </c>
      <c r="R527" t="str">
        <f t="shared" si="75"/>
        <v>wearables</v>
      </c>
      <c r="S527" s="16">
        <f t="shared" si="76"/>
        <v>40505.25</v>
      </c>
      <c r="T527">
        <f t="shared" si="77"/>
        <v>40509.25</v>
      </c>
      <c r="U527" s="15">
        <f t="shared" si="78"/>
        <v>40505.25</v>
      </c>
      <c r="V527" s="15">
        <f t="shared" si="79"/>
        <v>40509.25</v>
      </c>
      <c r="W527" s="20">
        <f t="shared" si="80"/>
        <v>4</v>
      </c>
    </row>
    <row r="528" spans="1:23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73"/>
        <v>156</v>
      </c>
      <c r="G528" t="s">
        <v>20</v>
      </c>
      <c r="H528">
        <v>147</v>
      </c>
      <c r="I528" s="9">
        <f t="shared" si="7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s="6" t="s">
        <v>33</v>
      </c>
      <c r="Q528" t="str">
        <f t="shared" si="74"/>
        <v>theater</v>
      </c>
      <c r="R528" t="str">
        <f t="shared" si="75"/>
        <v>plays</v>
      </c>
      <c r="S528" s="16">
        <f t="shared" si="76"/>
        <v>42364.25</v>
      </c>
      <c r="T528">
        <f t="shared" si="77"/>
        <v>42401.25</v>
      </c>
      <c r="U528" s="15">
        <f t="shared" si="78"/>
        <v>42364.25</v>
      </c>
      <c r="V528" s="15">
        <f t="shared" si="79"/>
        <v>42401.25</v>
      </c>
      <c r="W528" s="20">
        <f t="shared" si="80"/>
        <v>37</v>
      </c>
    </row>
    <row r="529" spans="1:23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73"/>
        <v>100</v>
      </c>
      <c r="G529" t="s">
        <v>14</v>
      </c>
      <c r="H529">
        <v>6080</v>
      </c>
      <c r="I529" s="9">
        <f t="shared" si="7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s="6" t="s">
        <v>71</v>
      </c>
      <c r="Q529" t="str">
        <f t="shared" si="74"/>
        <v>film &amp; video</v>
      </c>
      <c r="R529" t="str">
        <f t="shared" si="75"/>
        <v>animation</v>
      </c>
      <c r="S529" s="16">
        <f t="shared" si="76"/>
        <v>42405.25</v>
      </c>
      <c r="T529">
        <f t="shared" si="77"/>
        <v>42441.25</v>
      </c>
      <c r="U529" s="15">
        <f t="shared" si="78"/>
        <v>42405.25</v>
      </c>
      <c r="V529" s="15">
        <f t="shared" si="79"/>
        <v>42441.25</v>
      </c>
      <c r="W529" s="20">
        <f t="shared" si="80"/>
        <v>36</v>
      </c>
    </row>
    <row r="530" spans="1:23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73"/>
        <v>80</v>
      </c>
      <c r="G530" t="s">
        <v>14</v>
      </c>
      <c r="H530">
        <v>80</v>
      </c>
      <c r="I530" s="9">
        <f t="shared" si="7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s="6" t="s">
        <v>60</v>
      </c>
      <c r="Q530" t="str">
        <f t="shared" si="74"/>
        <v>music</v>
      </c>
      <c r="R530" t="str">
        <f t="shared" si="75"/>
        <v>indie rock</v>
      </c>
      <c r="S530" s="16">
        <f t="shared" si="76"/>
        <v>41601.25</v>
      </c>
      <c r="T530">
        <f t="shared" si="77"/>
        <v>41646.25</v>
      </c>
      <c r="U530" s="15">
        <f t="shared" si="78"/>
        <v>41601.25</v>
      </c>
      <c r="V530" s="15">
        <f t="shared" si="79"/>
        <v>41646.25</v>
      </c>
      <c r="W530" s="20">
        <f t="shared" si="80"/>
        <v>45</v>
      </c>
    </row>
    <row r="531" spans="1:23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73"/>
        <v>11</v>
      </c>
      <c r="G531" t="s">
        <v>14</v>
      </c>
      <c r="H531">
        <v>9</v>
      </c>
      <c r="I531" s="9">
        <f t="shared" si="7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s="6" t="s">
        <v>89</v>
      </c>
      <c r="Q531" t="str">
        <f t="shared" si="74"/>
        <v>games</v>
      </c>
      <c r="R531" t="str">
        <f t="shared" si="75"/>
        <v>video games</v>
      </c>
      <c r="S531" s="16">
        <f t="shared" si="76"/>
        <v>41769.208333333336</v>
      </c>
      <c r="T531">
        <f t="shared" si="77"/>
        <v>41797.208333333336</v>
      </c>
      <c r="U531" s="15">
        <f t="shared" si="78"/>
        <v>41769.208333333336</v>
      </c>
      <c r="V531" s="15">
        <f t="shared" si="79"/>
        <v>41797.208333333336</v>
      </c>
      <c r="W531" s="20">
        <f t="shared" si="80"/>
        <v>28</v>
      </c>
    </row>
    <row r="532" spans="1:23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73"/>
        <v>92</v>
      </c>
      <c r="G532" t="s">
        <v>14</v>
      </c>
      <c r="H532">
        <v>1784</v>
      </c>
      <c r="I532" s="9">
        <f t="shared" si="7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s="6" t="s">
        <v>119</v>
      </c>
      <c r="Q532" t="str">
        <f t="shared" si="74"/>
        <v>publishing</v>
      </c>
      <c r="R532" t="str">
        <f t="shared" si="75"/>
        <v>fiction</v>
      </c>
      <c r="S532" s="16">
        <f t="shared" si="76"/>
        <v>40421.208333333336</v>
      </c>
      <c r="T532">
        <f t="shared" si="77"/>
        <v>40435.208333333336</v>
      </c>
      <c r="U532" s="15">
        <f t="shared" si="78"/>
        <v>40421.208333333336</v>
      </c>
      <c r="V532" s="15">
        <f t="shared" si="79"/>
        <v>40435.208333333336</v>
      </c>
      <c r="W532" s="20">
        <f t="shared" si="80"/>
        <v>14</v>
      </c>
    </row>
    <row r="533" spans="1:23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73"/>
        <v>96</v>
      </c>
      <c r="G533" t="s">
        <v>47</v>
      </c>
      <c r="H533">
        <v>3640</v>
      </c>
      <c r="I533" s="9">
        <f t="shared" si="7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s="6" t="s">
        <v>89</v>
      </c>
      <c r="Q533" t="str">
        <f t="shared" si="74"/>
        <v>games</v>
      </c>
      <c r="R533" t="str">
        <f t="shared" si="75"/>
        <v>video games</v>
      </c>
      <c r="S533" s="16">
        <f t="shared" si="76"/>
        <v>41589.25</v>
      </c>
      <c r="T533">
        <f t="shared" si="77"/>
        <v>41645.25</v>
      </c>
      <c r="U533" s="15">
        <f t="shared" si="78"/>
        <v>41589.25</v>
      </c>
      <c r="V533" s="15">
        <f t="shared" si="79"/>
        <v>41645.25</v>
      </c>
      <c r="W533" s="20">
        <f t="shared" si="80"/>
        <v>56</v>
      </c>
    </row>
    <row r="534" spans="1:23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73"/>
        <v>503</v>
      </c>
      <c r="G534" t="s">
        <v>20</v>
      </c>
      <c r="H534">
        <v>126</v>
      </c>
      <c r="I534" s="9">
        <f t="shared" si="7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s="6" t="s">
        <v>33</v>
      </c>
      <c r="Q534" t="str">
        <f t="shared" si="74"/>
        <v>theater</v>
      </c>
      <c r="R534" t="str">
        <f t="shared" si="75"/>
        <v>plays</v>
      </c>
      <c r="S534" s="16">
        <f t="shared" si="76"/>
        <v>43125.25</v>
      </c>
      <c r="T534">
        <f t="shared" si="77"/>
        <v>43126.25</v>
      </c>
      <c r="U534" s="15">
        <f t="shared" si="78"/>
        <v>43125.25</v>
      </c>
      <c r="V534" s="15">
        <f t="shared" si="79"/>
        <v>43126.25</v>
      </c>
      <c r="W534" s="20">
        <f t="shared" si="80"/>
        <v>1</v>
      </c>
    </row>
    <row r="535" spans="1:23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73"/>
        <v>159</v>
      </c>
      <c r="G535" t="s">
        <v>20</v>
      </c>
      <c r="H535">
        <v>2218</v>
      </c>
      <c r="I535" s="9">
        <f t="shared" si="7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s="6" t="s">
        <v>60</v>
      </c>
      <c r="Q535" t="str">
        <f t="shared" si="74"/>
        <v>music</v>
      </c>
      <c r="R535" t="str">
        <f t="shared" si="75"/>
        <v>indie rock</v>
      </c>
      <c r="S535" s="16">
        <f t="shared" si="76"/>
        <v>41479.208333333336</v>
      </c>
      <c r="T535">
        <f t="shared" si="77"/>
        <v>41515.208333333336</v>
      </c>
      <c r="U535" s="15">
        <f t="shared" si="78"/>
        <v>41479.208333333336</v>
      </c>
      <c r="V535" s="15">
        <f t="shared" si="79"/>
        <v>41515.208333333336</v>
      </c>
      <c r="W535" s="20">
        <f t="shared" si="80"/>
        <v>36</v>
      </c>
    </row>
    <row r="536" spans="1:23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73"/>
        <v>15</v>
      </c>
      <c r="G536" t="s">
        <v>14</v>
      </c>
      <c r="H536">
        <v>243</v>
      </c>
      <c r="I536" s="9">
        <f t="shared" si="7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s="6" t="s">
        <v>53</v>
      </c>
      <c r="Q536" t="str">
        <f t="shared" si="74"/>
        <v>film &amp; video</v>
      </c>
      <c r="R536" t="str">
        <f t="shared" si="75"/>
        <v>drama</v>
      </c>
      <c r="S536" s="16">
        <f t="shared" si="76"/>
        <v>43329.208333333328</v>
      </c>
      <c r="T536">
        <f t="shared" si="77"/>
        <v>43330.208333333328</v>
      </c>
      <c r="U536" s="15">
        <f t="shared" si="78"/>
        <v>43329.208333333328</v>
      </c>
      <c r="V536" s="15">
        <f t="shared" si="79"/>
        <v>43330.208333333328</v>
      </c>
      <c r="W536" s="20">
        <f t="shared" si="80"/>
        <v>1</v>
      </c>
    </row>
    <row r="537" spans="1:23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73"/>
        <v>482</v>
      </c>
      <c r="G537" t="s">
        <v>20</v>
      </c>
      <c r="H537">
        <v>202</v>
      </c>
      <c r="I537" s="9">
        <f t="shared" si="7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s="6" t="s">
        <v>33</v>
      </c>
      <c r="Q537" t="str">
        <f t="shared" si="74"/>
        <v>theater</v>
      </c>
      <c r="R537" t="str">
        <f t="shared" si="75"/>
        <v>plays</v>
      </c>
      <c r="S537" s="16">
        <f t="shared" si="76"/>
        <v>43259.208333333328</v>
      </c>
      <c r="T537">
        <f t="shared" si="77"/>
        <v>43261.208333333328</v>
      </c>
      <c r="U537" s="15">
        <f t="shared" si="78"/>
        <v>43259.208333333328</v>
      </c>
      <c r="V537" s="15">
        <f t="shared" si="79"/>
        <v>43261.208333333328</v>
      </c>
      <c r="W537" s="20">
        <f t="shared" si="80"/>
        <v>2</v>
      </c>
    </row>
    <row r="538" spans="1:23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73"/>
        <v>150</v>
      </c>
      <c r="G538" t="s">
        <v>20</v>
      </c>
      <c r="H538">
        <v>140</v>
      </c>
      <c r="I538" s="9">
        <f t="shared" si="7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s="6" t="s">
        <v>119</v>
      </c>
      <c r="Q538" t="str">
        <f t="shared" si="74"/>
        <v>publishing</v>
      </c>
      <c r="R538" t="str">
        <f t="shared" si="75"/>
        <v>fiction</v>
      </c>
      <c r="S538" s="16">
        <f t="shared" si="76"/>
        <v>40414.208333333336</v>
      </c>
      <c r="T538">
        <f t="shared" si="77"/>
        <v>40440.208333333336</v>
      </c>
      <c r="U538" s="15">
        <f t="shared" si="78"/>
        <v>40414.208333333336</v>
      </c>
      <c r="V538" s="15">
        <f t="shared" si="79"/>
        <v>40440.208333333336</v>
      </c>
      <c r="W538" s="20">
        <f t="shared" si="80"/>
        <v>26</v>
      </c>
    </row>
    <row r="539" spans="1:23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73"/>
        <v>117</v>
      </c>
      <c r="G539" t="s">
        <v>20</v>
      </c>
      <c r="H539">
        <v>1052</v>
      </c>
      <c r="I539" s="9">
        <f t="shared" si="7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s="6" t="s">
        <v>42</v>
      </c>
      <c r="Q539" t="str">
        <f t="shared" si="74"/>
        <v>film &amp; video</v>
      </c>
      <c r="R539" t="str">
        <f t="shared" si="75"/>
        <v>documentary</v>
      </c>
      <c r="S539" s="16">
        <f t="shared" si="76"/>
        <v>43342.208333333328</v>
      </c>
      <c r="T539">
        <f t="shared" si="77"/>
        <v>43365.208333333328</v>
      </c>
      <c r="U539" s="15">
        <f t="shared" si="78"/>
        <v>43342.208333333328</v>
      </c>
      <c r="V539" s="15">
        <f t="shared" si="79"/>
        <v>43365.208333333328</v>
      </c>
      <c r="W539" s="20">
        <f t="shared" si="80"/>
        <v>23</v>
      </c>
    </row>
    <row r="540" spans="1:23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73"/>
        <v>38</v>
      </c>
      <c r="G540" t="s">
        <v>14</v>
      </c>
      <c r="H540">
        <v>1296</v>
      </c>
      <c r="I540" s="9">
        <f t="shared" si="7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s="6" t="s">
        <v>292</v>
      </c>
      <c r="Q540" t="str">
        <f t="shared" si="74"/>
        <v>games</v>
      </c>
      <c r="R540" t="str">
        <f t="shared" si="75"/>
        <v>mobile games</v>
      </c>
      <c r="S540" s="16">
        <f t="shared" si="76"/>
        <v>41539.208333333336</v>
      </c>
      <c r="T540">
        <f t="shared" si="77"/>
        <v>41555.208333333336</v>
      </c>
      <c r="U540" s="15">
        <f t="shared" si="78"/>
        <v>41539.208333333336</v>
      </c>
      <c r="V540" s="15">
        <f t="shared" si="79"/>
        <v>41555.208333333336</v>
      </c>
      <c r="W540" s="20">
        <f t="shared" si="80"/>
        <v>16</v>
      </c>
    </row>
    <row r="541" spans="1:23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73"/>
        <v>73</v>
      </c>
      <c r="G541" t="s">
        <v>14</v>
      </c>
      <c r="H541">
        <v>77</v>
      </c>
      <c r="I541" s="9">
        <f t="shared" si="7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s="6" t="s">
        <v>17</v>
      </c>
      <c r="Q541" t="str">
        <f t="shared" si="74"/>
        <v>food</v>
      </c>
      <c r="R541" t="str">
        <f t="shared" si="75"/>
        <v>food trucks</v>
      </c>
      <c r="S541" s="16">
        <f t="shared" si="76"/>
        <v>43647.208333333328</v>
      </c>
      <c r="T541">
        <f t="shared" si="77"/>
        <v>43653.208333333328</v>
      </c>
      <c r="U541" s="15">
        <f t="shared" si="78"/>
        <v>43647.208333333328</v>
      </c>
      <c r="V541" s="15">
        <f t="shared" si="79"/>
        <v>43653.208333333328</v>
      </c>
      <c r="W541" s="20">
        <f t="shared" si="80"/>
        <v>6</v>
      </c>
    </row>
    <row r="542" spans="1:23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73"/>
        <v>266</v>
      </c>
      <c r="G542" t="s">
        <v>20</v>
      </c>
      <c r="H542">
        <v>247</v>
      </c>
      <c r="I542" s="9">
        <f t="shared" si="7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s="6" t="s">
        <v>122</v>
      </c>
      <c r="Q542" t="str">
        <f t="shared" si="74"/>
        <v>photography</v>
      </c>
      <c r="R542" t="str">
        <f t="shared" si="75"/>
        <v>photography books</v>
      </c>
      <c r="S542" s="16">
        <f t="shared" si="76"/>
        <v>43225.208333333328</v>
      </c>
      <c r="T542">
        <f t="shared" si="77"/>
        <v>43247.208333333328</v>
      </c>
      <c r="U542" s="15">
        <f t="shared" si="78"/>
        <v>43225.208333333328</v>
      </c>
      <c r="V542" s="15">
        <f t="shared" si="79"/>
        <v>43247.208333333328</v>
      </c>
      <c r="W542" s="20">
        <f t="shared" si="80"/>
        <v>22</v>
      </c>
    </row>
    <row r="543" spans="1:23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73"/>
        <v>24</v>
      </c>
      <c r="G543" t="s">
        <v>14</v>
      </c>
      <c r="H543">
        <v>395</v>
      </c>
      <c r="I543" s="9">
        <f t="shared" si="7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s="6" t="s">
        <v>292</v>
      </c>
      <c r="Q543" t="str">
        <f t="shared" si="74"/>
        <v>games</v>
      </c>
      <c r="R543" t="str">
        <f t="shared" si="75"/>
        <v>mobile games</v>
      </c>
      <c r="S543" s="16">
        <f t="shared" si="76"/>
        <v>42165.208333333328</v>
      </c>
      <c r="T543">
        <f t="shared" si="77"/>
        <v>42191.208333333328</v>
      </c>
      <c r="U543" s="15">
        <f t="shared" si="78"/>
        <v>42165.208333333328</v>
      </c>
      <c r="V543" s="15">
        <f t="shared" si="79"/>
        <v>42191.208333333328</v>
      </c>
      <c r="W543" s="20">
        <f t="shared" si="80"/>
        <v>26</v>
      </c>
    </row>
    <row r="544" spans="1:23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73"/>
        <v>3</v>
      </c>
      <c r="G544" t="s">
        <v>14</v>
      </c>
      <c r="H544">
        <v>49</v>
      </c>
      <c r="I544" s="9">
        <f t="shared" si="7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s="6" t="s">
        <v>60</v>
      </c>
      <c r="Q544" t="str">
        <f t="shared" si="74"/>
        <v>music</v>
      </c>
      <c r="R544" t="str">
        <f t="shared" si="75"/>
        <v>indie rock</v>
      </c>
      <c r="S544" s="16">
        <f t="shared" si="76"/>
        <v>42391.25</v>
      </c>
      <c r="T544">
        <f t="shared" si="77"/>
        <v>42421.25</v>
      </c>
      <c r="U544" s="15">
        <f t="shared" si="78"/>
        <v>42391.25</v>
      </c>
      <c r="V544" s="15">
        <f t="shared" si="79"/>
        <v>42421.25</v>
      </c>
      <c r="W544" s="20">
        <f t="shared" si="80"/>
        <v>30</v>
      </c>
    </row>
    <row r="545" spans="1:23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73"/>
        <v>16</v>
      </c>
      <c r="G545" t="s">
        <v>14</v>
      </c>
      <c r="H545">
        <v>180</v>
      </c>
      <c r="I545" s="9">
        <f t="shared" si="7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s="6" t="s">
        <v>89</v>
      </c>
      <c r="Q545" t="str">
        <f t="shared" si="74"/>
        <v>games</v>
      </c>
      <c r="R545" t="str">
        <f t="shared" si="75"/>
        <v>video games</v>
      </c>
      <c r="S545" s="16">
        <f t="shared" si="76"/>
        <v>41528.208333333336</v>
      </c>
      <c r="T545">
        <f t="shared" si="77"/>
        <v>41543.208333333336</v>
      </c>
      <c r="U545" s="15">
        <f t="shared" si="78"/>
        <v>41528.208333333336</v>
      </c>
      <c r="V545" s="15">
        <f t="shared" si="79"/>
        <v>41543.208333333336</v>
      </c>
      <c r="W545" s="20">
        <f t="shared" si="80"/>
        <v>15</v>
      </c>
    </row>
    <row r="546" spans="1:23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73"/>
        <v>277</v>
      </c>
      <c r="G546" t="s">
        <v>20</v>
      </c>
      <c r="H546">
        <v>84</v>
      </c>
      <c r="I546" s="9">
        <f t="shared" si="7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s="6" t="s">
        <v>23</v>
      </c>
      <c r="Q546" t="str">
        <f t="shared" si="74"/>
        <v>music</v>
      </c>
      <c r="R546" t="str">
        <f t="shared" si="75"/>
        <v>rock</v>
      </c>
      <c r="S546" s="16">
        <f t="shared" si="76"/>
        <v>42377.25</v>
      </c>
      <c r="T546">
        <f t="shared" si="77"/>
        <v>42390.25</v>
      </c>
      <c r="U546" s="15">
        <f t="shared" si="78"/>
        <v>42377.25</v>
      </c>
      <c r="V546" s="15">
        <f t="shared" si="79"/>
        <v>42390.25</v>
      </c>
      <c r="W546" s="20">
        <f t="shared" si="80"/>
        <v>13</v>
      </c>
    </row>
    <row r="547" spans="1:23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73"/>
        <v>89</v>
      </c>
      <c r="G547" t="s">
        <v>14</v>
      </c>
      <c r="H547">
        <v>2690</v>
      </c>
      <c r="I547" s="9">
        <f t="shared" si="7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s="6" t="s">
        <v>33</v>
      </c>
      <c r="Q547" t="str">
        <f t="shared" si="74"/>
        <v>theater</v>
      </c>
      <c r="R547" t="str">
        <f t="shared" si="75"/>
        <v>plays</v>
      </c>
      <c r="S547" s="16">
        <f t="shared" si="76"/>
        <v>43824.25</v>
      </c>
      <c r="T547">
        <f t="shared" si="77"/>
        <v>43844.25</v>
      </c>
      <c r="U547" s="15">
        <f t="shared" si="78"/>
        <v>43824.25</v>
      </c>
      <c r="V547" s="15">
        <f t="shared" si="79"/>
        <v>43844.25</v>
      </c>
      <c r="W547" s="20">
        <f t="shared" si="80"/>
        <v>20</v>
      </c>
    </row>
    <row r="548" spans="1:23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73"/>
        <v>164</v>
      </c>
      <c r="G548" t="s">
        <v>20</v>
      </c>
      <c r="H548">
        <v>88</v>
      </c>
      <c r="I548" s="9">
        <f t="shared" si="7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s="6" t="s">
        <v>33</v>
      </c>
      <c r="Q548" t="str">
        <f t="shared" si="74"/>
        <v>theater</v>
      </c>
      <c r="R548" t="str">
        <f t="shared" si="75"/>
        <v>plays</v>
      </c>
      <c r="S548" s="16">
        <f t="shared" si="76"/>
        <v>43360.208333333328</v>
      </c>
      <c r="T548">
        <f t="shared" si="77"/>
        <v>43363.208333333328</v>
      </c>
      <c r="U548" s="15">
        <f t="shared" si="78"/>
        <v>43360.208333333328</v>
      </c>
      <c r="V548" s="15">
        <f t="shared" si="79"/>
        <v>43363.208333333328</v>
      </c>
      <c r="W548" s="20">
        <f t="shared" si="80"/>
        <v>3</v>
      </c>
    </row>
    <row r="549" spans="1:23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73"/>
        <v>969</v>
      </c>
      <c r="G549" t="s">
        <v>20</v>
      </c>
      <c r="H549">
        <v>156</v>
      </c>
      <c r="I549" s="9">
        <f t="shared" si="72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s="6" t="s">
        <v>53</v>
      </c>
      <c r="Q549" t="str">
        <f t="shared" si="74"/>
        <v>film &amp; video</v>
      </c>
      <c r="R549" t="str">
        <f t="shared" si="75"/>
        <v>drama</v>
      </c>
      <c r="S549" s="16">
        <f t="shared" si="76"/>
        <v>42029.25</v>
      </c>
      <c r="T549">
        <f t="shared" si="77"/>
        <v>42041.25</v>
      </c>
      <c r="U549" s="15">
        <f t="shared" si="78"/>
        <v>42029.25</v>
      </c>
      <c r="V549" s="15">
        <f t="shared" si="79"/>
        <v>42041.25</v>
      </c>
      <c r="W549" s="20">
        <f t="shared" si="80"/>
        <v>12</v>
      </c>
    </row>
    <row r="550" spans="1:23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73"/>
        <v>271</v>
      </c>
      <c r="G550" t="s">
        <v>20</v>
      </c>
      <c r="H550">
        <v>2985</v>
      </c>
      <c r="I550" s="9">
        <f t="shared" si="7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s="6" t="s">
        <v>33</v>
      </c>
      <c r="Q550" t="str">
        <f t="shared" si="74"/>
        <v>theater</v>
      </c>
      <c r="R550" t="str">
        <f t="shared" si="75"/>
        <v>plays</v>
      </c>
      <c r="S550" s="16">
        <f t="shared" si="76"/>
        <v>42461.208333333328</v>
      </c>
      <c r="T550">
        <f t="shared" si="77"/>
        <v>42474.208333333328</v>
      </c>
      <c r="U550" s="15">
        <f t="shared" si="78"/>
        <v>42461.208333333328</v>
      </c>
      <c r="V550" s="15">
        <f t="shared" si="79"/>
        <v>42474.208333333328</v>
      </c>
      <c r="W550" s="20">
        <f t="shared" si="80"/>
        <v>13</v>
      </c>
    </row>
    <row r="551" spans="1:23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73"/>
        <v>284</v>
      </c>
      <c r="G551" t="s">
        <v>20</v>
      </c>
      <c r="H551">
        <v>762</v>
      </c>
      <c r="I551" s="9">
        <f t="shared" si="7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s="6" t="s">
        <v>65</v>
      </c>
      <c r="Q551" t="str">
        <f t="shared" si="74"/>
        <v>technology</v>
      </c>
      <c r="R551" t="str">
        <f t="shared" si="75"/>
        <v>wearables</v>
      </c>
      <c r="S551" s="16">
        <f t="shared" si="76"/>
        <v>41422.208333333336</v>
      </c>
      <c r="T551">
        <f t="shared" si="77"/>
        <v>41431.208333333336</v>
      </c>
      <c r="U551" s="15">
        <f t="shared" si="78"/>
        <v>41422.208333333336</v>
      </c>
      <c r="V551" s="15">
        <f t="shared" si="79"/>
        <v>41431.208333333336</v>
      </c>
      <c r="W551" s="20">
        <f t="shared" si="80"/>
        <v>9</v>
      </c>
    </row>
    <row r="552" spans="1:23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73"/>
        <v>4</v>
      </c>
      <c r="G552" t="s">
        <v>74</v>
      </c>
      <c r="H552">
        <v>1</v>
      </c>
      <c r="I552" s="9">
        <f t="shared" si="72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s="6" t="s">
        <v>60</v>
      </c>
      <c r="Q552" t="str">
        <f t="shared" si="74"/>
        <v>music</v>
      </c>
      <c r="R552" t="str">
        <f t="shared" si="75"/>
        <v>indie rock</v>
      </c>
      <c r="S552" s="16">
        <f t="shared" si="76"/>
        <v>40968.25</v>
      </c>
      <c r="T552">
        <f t="shared" si="77"/>
        <v>40989.208333333336</v>
      </c>
      <c r="U552" s="15">
        <f t="shared" si="78"/>
        <v>40968.25</v>
      </c>
      <c r="V552" s="15">
        <f t="shared" si="79"/>
        <v>40989.208333333336</v>
      </c>
      <c r="W552" s="20">
        <f t="shared" si="80"/>
        <v>20.958333333335759</v>
      </c>
    </row>
    <row r="553" spans="1:23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73"/>
        <v>59</v>
      </c>
      <c r="G553" t="s">
        <v>14</v>
      </c>
      <c r="H553">
        <v>2779</v>
      </c>
      <c r="I553" s="9">
        <f t="shared" si="7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s="6" t="s">
        <v>28</v>
      </c>
      <c r="Q553" t="str">
        <f t="shared" si="74"/>
        <v>technology</v>
      </c>
      <c r="R553" t="str">
        <f t="shared" si="75"/>
        <v>web</v>
      </c>
      <c r="S553" s="16">
        <f t="shared" si="76"/>
        <v>41993.25</v>
      </c>
      <c r="T553">
        <f t="shared" si="77"/>
        <v>42033.25</v>
      </c>
      <c r="U553" s="15">
        <f t="shared" si="78"/>
        <v>41993.25</v>
      </c>
      <c r="V553" s="15">
        <f t="shared" si="79"/>
        <v>42033.25</v>
      </c>
      <c r="W553" s="20">
        <f t="shared" si="80"/>
        <v>40</v>
      </c>
    </row>
    <row r="554" spans="1:23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73"/>
        <v>99</v>
      </c>
      <c r="G554" t="s">
        <v>14</v>
      </c>
      <c r="H554">
        <v>92</v>
      </c>
      <c r="I554" s="9">
        <f t="shared" si="7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s="6" t="s">
        <v>33</v>
      </c>
      <c r="Q554" t="str">
        <f t="shared" si="74"/>
        <v>theater</v>
      </c>
      <c r="R554" t="str">
        <f t="shared" si="75"/>
        <v>plays</v>
      </c>
      <c r="S554" s="16">
        <f t="shared" si="76"/>
        <v>42700.25</v>
      </c>
      <c r="T554">
        <f t="shared" si="77"/>
        <v>42702.25</v>
      </c>
      <c r="U554" s="15">
        <f t="shared" si="78"/>
        <v>42700.25</v>
      </c>
      <c r="V554" s="15">
        <f t="shared" si="79"/>
        <v>42702.25</v>
      </c>
      <c r="W554" s="20">
        <f t="shared" si="80"/>
        <v>2</v>
      </c>
    </row>
    <row r="555" spans="1:23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73"/>
        <v>44</v>
      </c>
      <c r="G555" t="s">
        <v>14</v>
      </c>
      <c r="H555">
        <v>1028</v>
      </c>
      <c r="I555" s="9">
        <f t="shared" si="7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s="6" t="s">
        <v>23</v>
      </c>
      <c r="Q555" t="str">
        <f t="shared" si="74"/>
        <v>music</v>
      </c>
      <c r="R555" t="str">
        <f t="shared" si="75"/>
        <v>rock</v>
      </c>
      <c r="S555" s="16">
        <f t="shared" si="76"/>
        <v>40545.25</v>
      </c>
      <c r="T555">
        <f t="shared" si="77"/>
        <v>40546.25</v>
      </c>
      <c r="U555" s="15">
        <f t="shared" si="78"/>
        <v>40545.25</v>
      </c>
      <c r="V555" s="15">
        <f t="shared" si="79"/>
        <v>40546.25</v>
      </c>
      <c r="W555" s="20">
        <f t="shared" si="80"/>
        <v>1</v>
      </c>
    </row>
    <row r="556" spans="1:23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73"/>
        <v>152</v>
      </c>
      <c r="G556" t="s">
        <v>20</v>
      </c>
      <c r="H556">
        <v>554</v>
      </c>
      <c r="I556" s="9">
        <f t="shared" si="7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s="6" t="s">
        <v>60</v>
      </c>
      <c r="Q556" t="str">
        <f t="shared" si="74"/>
        <v>music</v>
      </c>
      <c r="R556" t="str">
        <f t="shared" si="75"/>
        <v>indie rock</v>
      </c>
      <c r="S556" s="16">
        <f t="shared" si="76"/>
        <v>42723.25</v>
      </c>
      <c r="T556">
        <f t="shared" si="77"/>
        <v>42729.25</v>
      </c>
      <c r="U556" s="15">
        <f t="shared" si="78"/>
        <v>42723.25</v>
      </c>
      <c r="V556" s="15">
        <f t="shared" si="79"/>
        <v>42729.25</v>
      </c>
      <c r="W556" s="20">
        <f t="shared" si="80"/>
        <v>6</v>
      </c>
    </row>
    <row r="557" spans="1:23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73"/>
        <v>224</v>
      </c>
      <c r="G557" t="s">
        <v>20</v>
      </c>
      <c r="H557">
        <v>135</v>
      </c>
      <c r="I557" s="9">
        <f t="shared" si="7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s="6" t="s">
        <v>23</v>
      </c>
      <c r="Q557" t="str">
        <f t="shared" si="74"/>
        <v>music</v>
      </c>
      <c r="R557" t="str">
        <f t="shared" si="75"/>
        <v>rock</v>
      </c>
      <c r="S557" s="16">
        <f t="shared" si="76"/>
        <v>41731.208333333336</v>
      </c>
      <c r="T557">
        <f t="shared" si="77"/>
        <v>41762.208333333336</v>
      </c>
      <c r="U557" s="15">
        <f t="shared" si="78"/>
        <v>41731.208333333336</v>
      </c>
      <c r="V557" s="15">
        <f t="shared" si="79"/>
        <v>41762.208333333336</v>
      </c>
      <c r="W557" s="20">
        <f t="shared" si="80"/>
        <v>31</v>
      </c>
    </row>
    <row r="558" spans="1:23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73"/>
        <v>240</v>
      </c>
      <c r="G558" t="s">
        <v>20</v>
      </c>
      <c r="H558">
        <v>122</v>
      </c>
      <c r="I558" s="9">
        <f t="shared" si="7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s="6" t="s">
        <v>206</v>
      </c>
      <c r="Q558" t="str">
        <f t="shared" si="74"/>
        <v>publishing</v>
      </c>
      <c r="R558" t="str">
        <f t="shared" si="75"/>
        <v>translations</v>
      </c>
      <c r="S558" s="16">
        <f t="shared" si="76"/>
        <v>40792.208333333336</v>
      </c>
      <c r="T558">
        <f t="shared" si="77"/>
        <v>40799.208333333336</v>
      </c>
      <c r="U558" s="15">
        <f t="shared" si="78"/>
        <v>40792.208333333336</v>
      </c>
      <c r="V558" s="15">
        <f t="shared" si="79"/>
        <v>40799.208333333336</v>
      </c>
      <c r="W558" s="20">
        <f t="shared" si="80"/>
        <v>7</v>
      </c>
    </row>
    <row r="559" spans="1:23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73"/>
        <v>199</v>
      </c>
      <c r="G559" t="s">
        <v>20</v>
      </c>
      <c r="H559">
        <v>221</v>
      </c>
      <c r="I559" s="9">
        <f t="shared" si="7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s="6" t="s">
        <v>474</v>
      </c>
      <c r="Q559" t="str">
        <f t="shared" si="74"/>
        <v>film &amp; video</v>
      </c>
      <c r="R559" t="str">
        <f t="shared" si="75"/>
        <v>science fiction</v>
      </c>
      <c r="S559" s="16">
        <f t="shared" si="76"/>
        <v>42279.208333333328</v>
      </c>
      <c r="T559">
        <f t="shared" si="77"/>
        <v>42282.208333333328</v>
      </c>
      <c r="U559" s="15">
        <f t="shared" si="78"/>
        <v>42279.208333333328</v>
      </c>
      <c r="V559" s="15">
        <f t="shared" si="79"/>
        <v>42282.208333333328</v>
      </c>
      <c r="W559" s="20">
        <f t="shared" si="80"/>
        <v>3</v>
      </c>
    </row>
    <row r="560" spans="1:23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73"/>
        <v>137</v>
      </c>
      <c r="G560" t="s">
        <v>20</v>
      </c>
      <c r="H560">
        <v>126</v>
      </c>
      <c r="I560" s="9">
        <f t="shared" si="7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s="6" t="s">
        <v>33</v>
      </c>
      <c r="Q560" t="str">
        <f t="shared" si="74"/>
        <v>theater</v>
      </c>
      <c r="R560" t="str">
        <f t="shared" si="75"/>
        <v>plays</v>
      </c>
      <c r="S560" s="16">
        <f t="shared" si="76"/>
        <v>42424.25</v>
      </c>
      <c r="T560">
        <f t="shared" si="77"/>
        <v>42467.208333333328</v>
      </c>
      <c r="U560" s="15">
        <f t="shared" si="78"/>
        <v>42424.25</v>
      </c>
      <c r="V560" s="15">
        <f t="shared" si="79"/>
        <v>42467.208333333328</v>
      </c>
      <c r="W560" s="20">
        <f t="shared" si="80"/>
        <v>42.958333333328483</v>
      </c>
    </row>
    <row r="561" spans="1:23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73"/>
        <v>101</v>
      </c>
      <c r="G561" t="s">
        <v>20</v>
      </c>
      <c r="H561">
        <v>1022</v>
      </c>
      <c r="I561" s="9">
        <f t="shared" si="7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s="6" t="s">
        <v>33</v>
      </c>
      <c r="Q561" t="str">
        <f t="shared" si="74"/>
        <v>theater</v>
      </c>
      <c r="R561" t="str">
        <f t="shared" si="75"/>
        <v>plays</v>
      </c>
      <c r="S561" s="16">
        <f t="shared" si="76"/>
        <v>42584.208333333328</v>
      </c>
      <c r="T561">
        <f t="shared" si="77"/>
        <v>42591.208333333328</v>
      </c>
      <c r="U561" s="15">
        <f t="shared" si="78"/>
        <v>42584.208333333328</v>
      </c>
      <c r="V561" s="15">
        <f t="shared" si="79"/>
        <v>42591.208333333328</v>
      </c>
      <c r="W561" s="20">
        <f t="shared" si="80"/>
        <v>7</v>
      </c>
    </row>
    <row r="562" spans="1:23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73"/>
        <v>794</v>
      </c>
      <c r="G562" t="s">
        <v>20</v>
      </c>
      <c r="H562">
        <v>3177</v>
      </c>
      <c r="I562" s="9">
        <f t="shared" si="7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s="6" t="s">
        <v>71</v>
      </c>
      <c r="Q562" t="str">
        <f t="shared" si="74"/>
        <v>film &amp; video</v>
      </c>
      <c r="R562" t="str">
        <f t="shared" si="75"/>
        <v>animation</v>
      </c>
      <c r="S562" s="16">
        <f t="shared" si="76"/>
        <v>40865.25</v>
      </c>
      <c r="T562">
        <f t="shared" si="77"/>
        <v>40905.25</v>
      </c>
      <c r="U562" s="15">
        <f t="shared" si="78"/>
        <v>40865.25</v>
      </c>
      <c r="V562" s="15">
        <f t="shared" si="79"/>
        <v>40905.25</v>
      </c>
      <c r="W562" s="20">
        <f t="shared" si="80"/>
        <v>40</v>
      </c>
    </row>
    <row r="563" spans="1:23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73"/>
        <v>370</v>
      </c>
      <c r="G563" t="s">
        <v>20</v>
      </c>
      <c r="H563">
        <v>198</v>
      </c>
      <c r="I563" s="9">
        <f t="shared" si="7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s="6" t="s">
        <v>33</v>
      </c>
      <c r="Q563" t="str">
        <f t="shared" si="74"/>
        <v>theater</v>
      </c>
      <c r="R563" t="str">
        <f t="shared" si="75"/>
        <v>plays</v>
      </c>
      <c r="S563" s="16">
        <f t="shared" si="76"/>
        <v>40833.208333333336</v>
      </c>
      <c r="T563">
        <f t="shared" si="77"/>
        <v>40835.208333333336</v>
      </c>
      <c r="U563" s="15">
        <f t="shared" si="78"/>
        <v>40833.208333333336</v>
      </c>
      <c r="V563" s="15">
        <f t="shared" si="79"/>
        <v>40835.208333333336</v>
      </c>
      <c r="W563" s="20">
        <f t="shared" si="80"/>
        <v>2</v>
      </c>
    </row>
    <row r="564" spans="1:23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73"/>
        <v>13</v>
      </c>
      <c r="G564" t="s">
        <v>14</v>
      </c>
      <c r="H564">
        <v>26</v>
      </c>
      <c r="I564" s="9">
        <f t="shared" si="7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s="6" t="s">
        <v>23</v>
      </c>
      <c r="Q564" t="str">
        <f t="shared" si="74"/>
        <v>music</v>
      </c>
      <c r="R564" t="str">
        <f t="shared" si="75"/>
        <v>rock</v>
      </c>
      <c r="S564" s="16">
        <f t="shared" si="76"/>
        <v>43536.208333333328</v>
      </c>
      <c r="T564">
        <f t="shared" si="77"/>
        <v>43538.208333333328</v>
      </c>
      <c r="U564" s="15">
        <f t="shared" si="78"/>
        <v>43536.208333333328</v>
      </c>
      <c r="V564" s="15">
        <f t="shared" si="79"/>
        <v>43538.208333333328</v>
      </c>
      <c r="W564" s="20">
        <f t="shared" si="80"/>
        <v>2</v>
      </c>
    </row>
    <row r="565" spans="1:23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73"/>
        <v>138</v>
      </c>
      <c r="G565" t="s">
        <v>20</v>
      </c>
      <c r="H565">
        <v>85</v>
      </c>
      <c r="I565" s="9">
        <f t="shared" si="7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s="6" t="s">
        <v>42</v>
      </c>
      <c r="Q565" t="str">
        <f t="shared" si="74"/>
        <v>film &amp; video</v>
      </c>
      <c r="R565" t="str">
        <f t="shared" si="75"/>
        <v>documentary</v>
      </c>
      <c r="S565" s="16">
        <f t="shared" si="76"/>
        <v>43417.25</v>
      </c>
      <c r="T565">
        <f t="shared" si="77"/>
        <v>43437.25</v>
      </c>
      <c r="U565" s="15">
        <f t="shared" si="78"/>
        <v>43417.25</v>
      </c>
      <c r="V565" s="15">
        <f t="shared" si="79"/>
        <v>43437.25</v>
      </c>
      <c r="W565" s="20">
        <f t="shared" si="80"/>
        <v>20</v>
      </c>
    </row>
    <row r="566" spans="1:23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73"/>
        <v>84</v>
      </c>
      <c r="G566" t="s">
        <v>14</v>
      </c>
      <c r="H566">
        <v>1790</v>
      </c>
      <c r="I566" s="9">
        <f t="shared" si="7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s="6" t="s">
        <v>33</v>
      </c>
      <c r="Q566" t="str">
        <f t="shared" si="74"/>
        <v>theater</v>
      </c>
      <c r="R566" t="str">
        <f t="shared" si="75"/>
        <v>plays</v>
      </c>
      <c r="S566" s="16">
        <f t="shared" si="76"/>
        <v>42078.208333333328</v>
      </c>
      <c r="T566">
        <f t="shared" si="77"/>
        <v>42086.208333333328</v>
      </c>
      <c r="U566" s="15">
        <f t="shared" si="78"/>
        <v>42078.208333333328</v>
      </c>
      <c r="V566" s="15">
        <f t="shared" si="79"/>
        <v>42086.208333333328</v>
      </c>
      <c r="W566" s="20">
        <f t="shared" si="80"/>
        <v>8</v>
      </c>
    </row>
    <row r="567" spans="1:23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73"/>
        <v>205</v>
      </c>
      <c r="G567" t="s">
        <v>20</v>
      </c>
      <c r="H567">
        <v>3596</v>
      </c>
      <c r="I567" s="9">
        <f t="shared" si="7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s="6" t="s">
        <v>33</v>
      </c>
      <c r="Q567" t="str">
        <f t="shared" si="74"/>
        <v>theater</v>
      </c>
      <c r="R567" t="str">
        <f t="shared" si="75"/>
        <v>plays</v>
      </c>
      <c r="S567" s="16">
        <f t="shared" si="76"/>
        <v>40862.25</v>
      </c>
      <c r="T567">
        <f t="shared" si="77"/>
        <v>40882.25</v>
      </c>
      <c r="U567" s="15">
        <f t="shared" si="78"/>
        <v>40862.25</v>
      </c>
      <c r="V567" s="15">
        <f t="shared" si="79"/>
        <v>40882.25</v>
      </c>
      <c r="W567" s="20">
        <f t="shared" si="80"/>
        <v>20</v>
      </c>
    </row>
    <row r="568" spans="1:23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73"/>
        <v>44</v>
      </c>
      <c r="G568" t="s">
        <v>14</v>
      </c>
      <c r="H568">
        <v>37</v>
      </c>
      <c r="I568" s="9">
        <f t="shared" si="7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s="6" t="s">
        <v>50</v>
      </c>
      <c r="Q568" t="str">
        <f t="shared" si="74"/>
        <v>music</v>
      </c>
      <c r="R568" t="str">
        <f t="shared" si="75"/>
        <v>electric music</v>
      </c>
      <c r="S568" s="16">
        <f t="shared" si="76"/>
        <v>42424.25</v>
      </c>
      <c r="T568">
        <f t="shared" si="77"/>
        <v>42447.208333333328</v>
      </c>
      <c r="U568" s="15">
        <f t="shared" si="78"/>
        <v>42424.25</v>
      </c>
      <c r="V568" s="15">
        <f t="shared" si="79"/>
        <v>42447.208333333328</v>
      </c>
      <c r="W568" s="20">
        <f t="shared" si="80"/>
        <v>22.958333333328483</v>
      </c>
    </row>
    <row r="569" spans="1:23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73"/>
        <v>219</v>
      </c>
      <c r="G569" t="s">
        <v>20</v>
      </c>
      <c r="H569">
        <v>244</v>
      </c>
      <c r="I569" s="9">
        <f t="shared" si="7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s="6" t="s">
        <v>23</v>
      </c>
      <c r="Q569" t="str">
        <f t="shared" si="74"/>
        <v>music</v>
      </c>
      <c r="R569" t="str">
        <f t="shared" si="75"/>
        <v>rock</v>
      </c>
      <c r="S569" s="16">
        <f t="shared" si="76"/>
        <v>41830.208333333336</v>
      </c>
      <c r="T569">
        <f t="shared" si="77"/>
        <v>41832.208333333336</v>
      </c>
      <c r="U569" s="15">
        <f t="shared" si="78"/>
        <v>41830.208333333336</v>
      </c>
      <c r="V569" s="15">
        <f t="shared" si="79"/>
        <v>41832.208333333336</v>
      </c>
      <c r="W569" s="20">
        <f t="shared" si="80"/>
        <v>2</v>
      </c>
    </row>
    <row r="570" spans="1:23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73"/>
        <v>186</v>
      </c>
      <c r="G570" t="s">
        <v>20</v>
      </c>
      <c r="H570">
        <v>5180</v>
      </c>
      <c r="I570" s="9">
        <f t="shared" si="7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s="6" t="s">
        <v>33</v>
      </c>
      <c r="Q570" t="str">
        <f t="shared" si="74"/>
        <v>theater</v>
      </c>
      <c r="R570" t="str">
        <f t="shared" si="75"/>
        <v>plays</v>
      </c>
      <c r="S570" s="16">
        <f t="shared" si="76"/>
        <v>40374.208333333336</v>
      </c>
      <c r="T570">
        <f t="shared" si="77"/>
        <v>40419.208333333336</v>
      </c>
      <c r="U570" s="15">
        <f t="shared" si="78"/>
        <v>40374.208333333336</v>
      </c>
      <c r="V570" s="15">
        <f t="shared" si="79"/>
        <v>40419.208333333336</v>
      </c>
      <c r="W570" s="20">
        <f t="shared" si="80"/>
        <v>45</v>
      </c>
    </row>
    <row r="571" spans="1:23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73"/>
        <v>237</v>
      </c>
      <c r="G571" t="s">
        <v>20</v>
      </c>
      <c r="H571">
        <v>589</v>
      </c>
      <c r="I571" s="9">
        <f t="shared" si="7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s="6" t="s">
        <v>71</v>
      </c>
      <c r="Q571" t="str">
        <f t="shared" si="74"/>
        <v>film &amp; video</v>
      </c>
      <c r="R571" t="str">
        <f t="shared" si="75"/>
        <v>animation</v>
      </c>
      <c r="S571" s="16">
        <f t="shared" si="76"/>
        <v>40554.25</v>
      </c>
      <c r="T571">
        <f t="shared" si="77"/>
        <v>40566.25</v>
      </c>
      <c r="U571" s="15">
        <f t="shared" si="78"/>
        <v>40554.25</v>
      </c>
      <c r="V571" s="15">
        <f t="shared" si="79"/>
        <v>40566.25</v>
      </c>
      <c r="W571" s="20">
        <f t="shared" si="80"/>
        <v>12</v>
      </c>
    </row>
    <row r="572" spans="1:23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73"/>
        <v>306</v>
      </c>
      <c r="G572" t="s">
        <v>20</v>
      </c>
      <c r="H572">
        <v>2725</v>
      </c>
      <c r="I572" s="9">
        <f t="shared" si="7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s="6" t="s">
        <v>23</v>
      </c>
      <c r="Q572" t="str">
        <f t="shared" si="74"/>
        <v>music</v>
      </c>
      <c r="R572" t="str">
        <f t="shared" si="75"/>
        <v>rock</v>
      </c>
      <c r="S572" s="16">
        <f t="shared" si="76"/>
        <v>41993.25</v>
      </c>
      <c r="T572">
        <f t="shared" si="77"/>
        <v>41999.25</v>
      </c>
      <c r="U572" s="15">
        <f t="shared" si="78"/>
        <v>41993.25</v>
      </c>
      <c r="V572" s="15">
        <f t="shared" si="79"/>
        <v>41999.25</v>
      </c>
      <c r="W572" s="20">
        <f t="shared" si="80"/>
        <v>6</v>
      </c>
    </row>
    <row r="573" spans="1:23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73"/>
        <v>94</v>
      </c>
      <c r="G573" t="s">
        <v>14</v>
      </c>
      <c r="H573">
        <v>35</v>
      </c>
      <c r="I573" s="9">
        <f t="shared" si="7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s="6" t="s">
        <v>100</v>
      </c>
      <c r="Q573" t="str">
        <f t="shared" si="74"/>
        <v>film &amp; video</v>
      </c>
      <c r="R573" t="str">
        <f t="shared" si="75"/>
        <v>shorts</v>
      </c>
      <c r="S573" s="16">
        <f t="shared" si="76"/>
        <v>42174.208333333328</v>
      </c>
      <c r="T573">
        <f t="shared" si="77"/>
        <v>42221.208333333328</v>
      </c>
      <c r="U573" s="15">
        <f t="shared" si="78"/>
        <v>42174.208333333328</v>
      </c>
      <c r="V573" s="15">
        <f t="shared" si="79"/>
        <v>42221.208333333328</v>
      </c>
      <c r="W573" s="20">
        <f t="shared" si="80"/>
        <v>47</v>
      </c>
    </row>
    <row r="574" spans="1:23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73"/>
        <v>54</v>
      </c>
      <c r="G574" t="s">
        <v>74</v>
      </c>
      <c r="H574">
        <v>94</v>
      </c>
      <c r="I574" s="9">
        <f t="shared" si="7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s="6" t="s">
        <v>23</v>
      </c>
      <c r="Q574" t="str">
        <f t="shared" si="74"/>
        <v>music</v>
      </c>
      <c r="R574" t="str">
        <f t="shared" si="75"/>
        <v>rock</v>
      </c>
      <c r="S574" s="16">
        <f t="shared" si="76"/>
        <v>42275.208333333328</v>
      </c>
      <c r="T574">
        <f t="shared" si="77"/>
        <v>42291.208333333328</v>
      </c>
      <c r="U574" s="15">
        <f t="shared" si="78"/>
        <v>42275.208333333328</v>
      </c>
      <c r="V574" s="15">
        <f t="shared" si="79"/>
        <v>42291.208333333328</v>
      </c>
      <c r="W574" s="20">
        <f t="shared" si="80"/>
        <v>16</v>
      </c>
    </row>
    <row r="575" spans="1:23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73"/>
        <v>112</v>
      </c>
      <c r="G575" t="s">
        <v>20</v>
      </c>
      <c r="H575">
        <v>300</v>
      </c>
      <c r="I575" s="9">
        <f t="shared" si="7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s="6" t="s">
        <v>1029</v>
      </c>
      <c r="Q575" t="str">
        <f t="shared" si="74"/>
        <v>journalism</v>
      </c>
      <c r="R575" t="str">
        <f t="shared" si="75"/>
        <v>audio</v>
      </c>
      <c r="S575" s="16">
        <f t="shared" si="76"/>
        <v>41761.208333333336</v>
      </c>
      <c r="T575">
        <f t="shared" si="77"/>
        <v>41763.208333333336</v>
      </c>
      <c r="U575" s="15">
        <f t="shared" si="78"/>
        <v>41761.208333333336</v>
      </c>
      <c r="V575" s="15">
        <f t="shared" si="79"/>
        <v>41763.208333333336</v>
      </c>
      <c r="W575" s="20">
        <f t="shared" si="80"/>
        <v>2</v>
      </c>
    </row>
    <row r="576" spans="1:23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73"/>
        <v>369</v>
      </c>
      <c r="G576" t="s">
        <v>20</v>
      </c>
      <c r="H576">
        <v>144</v>
      </c>
      <c r="I576" s="9">
        <f t="shared" si="7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s="6" t="s">
        <v>17</v>
      </c>
      <c r="Q576" t="str">
        <f t="shared" si="74"/>
        <v>food</v>
      </c>
      <c r="R576" t="str">
        <f t="shared" si="75"/>
        <v>food trucks</v>
      </c>
      <c r="S576" s="16">
        <f t="shared" si="76"/>
        <v>43806.25</v>
      </c>
      <c r="T576">
        <f t="shared" si="77"/>
        <v>43816.25</v>
      </c>
      <c r="U576" s="15">
        <f t="shared" si="78"/>
        <v>43806.25</v>
      </c>
      <c r="V576" s="15">
        <f t="shared" si="79"/>
        <v>43816.25</v>
      </c>
      <c r="W576" s="20">
        <f t="shared" si="80"/>
        <v>10</v>
      </c>
    </row>
    <row r="577" spans="1:23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73"/>
        <v>63</v>
      </c>
      <c r="G577" t="s">
        <v>14</v>
      </c>
      <c r="H577">
        <v>558</v>
      </c>
      <c r="I577" s="9">
        <f t="shared" si="7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s="6" t="s">
        <v>33</v>
      </c>
      <c r="Q577" t="str">
        <f t="shared" si="74"/>
        <v>theater</v>
      </c>
      <c r="R577" t="str">
        <f t="shared" si="75"/>
        <v>plays</v>
      </c>
      <c r="S577" s="16">
        <f t="shared" si="76"/>
        <v>41779.208333333336</v>
      </c>
      <c r="T577">
        <f t="shared" si="77"/>
        <v>41782.208333333336</v>
      </c>
      <c r="U577" s="15">
        <f t="shared" si="78"/>
        <v>41779.208333333336</v>
      </c>
      <c r="V577" s="15">
        <f t="shared" si="79"/>
        <v>41782.208333333336</v>
      </c>
      <c r="W577" s="20">
        <f t="shared" si="80"/>
        <v>3</v>
      </c>
    </row>
    <row r="578" spans="1:23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73"/>
        <v>65</v>
      </c>
      <c r="G578" t="s">
        <v>14</v>
      </c>
      <c r="H578">
        <v>64</v>
      </c>
      <c r="I578" s="9">
        <f t="shared" ref="I578:I641" si="81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s="6" t="s">
        <v>33</v>
      </c>
      <c r="Q578" t="str">
        <f t="shared" si="74"/>
        <v>theater</v>
      </c>
      <c r="R578" t="str">
        <f t="shared" si="75"/>
        <v>plays</v>
      </c>
      <c r="S578" s="16">
        <f t="shared" si="76"/>
        <v>43040.208333333328</v>
      </c>
      <c r="T578">
        <f t="shared" si="77"/>
        <v>43057.25</v>
      </c>
      <c r="U578" s="15">
        <f t="shared" si="78"/>
        <v>43040.208333333328</v>
      </c>
      <c r="V578" s="15">
        <f t="shared" si="79"/>
        <v>43057.25</v>
      </c>
      <c r="W578" s="20">
        <f t="shared" si="80"/>
        <v>17.041666666671517</v>
      </c>
    </row>
    <row r="579" spans="1:23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82">ROUND((E579/D579)*100,0)</f>
        <v>19</v>
      </c>
      <c r="G579" t="s">
        <v>74</v>
      </c>
      <c r="H579">
        <v>37</v>
      </c>
      <c r="I579" s="9">
        <f t="shared" si="81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s="6" t="s">
        <v>159</v>
      </c>
      <c r="Q579" t="str">
        <f t="shared" ref="Q579:Q642" si="83">LEFT(P579,SEARCH("/",P579)-1)</f>
        <v>music</v>
      </c>
      <c r="R579" t="str">
        <f t="shared" ref="R579:R642" si="84">RIGHT(P579,LEN(P579)-SEARCH("/",P579))</f>
        <v>jazz</v>
      </c>
      <c r="S579" s="16">
        <f t="shared" ref="S579:S642" si="85">(((L579/60/60)/24)+DATE(1970,1,1))</f>
        <v>40613.25</v>
      </c>
      <c r="T579">
        <f t="shared" ref="T579:T642" si="86">M579/86400+DATE(1970,1,1)</f>
        <v>40639.208333333336</v>
      </c>
      <c r="U579" s="15">
        <f t="shared" ref="U579:U642" si="87">L579/86400+DATE(1970,1,1)</f>
        <v>40613.25</v>
      </c>
      <c r="V579" s="15">
        <f t="shared" ref="V579:V642" si="88">M579/86400+DATE(1970,1,1)</f>
        <v>40639.208333333336</v>
      </c>
      <c r="W579" s="20">
        <f t="shared" ref="W579:W642" si="89">V579-U579</f>
        <v>25.958333333335759</v>
      </c>
    </row>
    <row r="580" spans="1:23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82"/>
        <v>17</v>
      </c>
      <c r="G580" t="s">
        <v>14</v>
      </c>
      <c r="H580">
        <v>245</v>
      </c>
      <c r="I580" s="9">
        <f t="shared" si="81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s="6" t="s">
        <v>474</v>
      </c>
      <c r="Q580" t="str">
        <f t="shared" si="83"/>
        <v>film &amp; video</v>
      </c>
      <c r="R580" t="str">
        <f t="shared" si="84"/>
        <v>science fiction</v>
      </c>
      <c r="S580" s="16">
        <f t="shared" si="85"/>
        <v>40878.25</v>
      </c>
      <c r="T580">
        <f t="shared" si="86"/>
        <v>40881.25</v>
      </c>
      <c r="U580" s="15">
        <f t="shared" si="87"/>
        <v>40878.25</v>
      </c>
      <c r="V580" s="15">
        <f t="shared" si="88"/>
        <v>40881.25</v>
      </c>
      <c r="W580" s="20">
        <f t="shared" si="89"/>
        <v>3</v>
      </c>
    </row>
    <row r="581" spans="1:23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82"/>
        <v>101</v>
      </c>
      <c r="G581" t="s">
        <v>20</v>
      </c>
      <c r="H581">
        <v>87</v>
      </c>
      <c r="I581" s="9">
        <f t="shared" si="81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s="6" t="s">
        <v>159</v>
      </c>
      <c r="Q581" t="str">
        <f t="shared" si="83"/>
        <v>music</v>
      </c>
      <c r="R581" t="str">
        <f t="shared" si="84"/>
        <v>jazz</v>
      </c>
      <c r="S581" s="16">
        <f t="shared" si="85"/>
        <v>40762.208333333336</v>
      </c>
      <c r="T581">
        <f t="shared" si="86"/>
        <v>40774.208333333336</v>
      </c>
      <c r="U581" s="15">
        <f t="shared" si="87"/>
        <v>40762.208333333336</v>
      </c>
      <c r="V581" s="15">
        <f t="shared" si="88"/>
        <v>40774.208333333336</v>
      </c>
      <c r="W581" s="20">
        <f t="shared" si="89"/>
        <v>12</v>
      </c>
    </row>
    <row r="582" spans="1:23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82"/>
        <v>342</v>
      </c>
      <c r="G582" t="s">
        <v>20</v>
      </c>
      <c r="H582">
        <v>3116</v>
      </c>
      <c r="I582" s="9">
        <f t="shared" si="81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s="6" t="s">
        <v>33</v>
      </c>
      <c r="Q582" t="str">
        <f t="shared" si="83"/>
        <v>theater</v>
      </c>
      <c r="R582" t="str">
        <f t="shared" si="84"/>
        <v>plays</v>
      </c>
      <c r="S582" s="16">
        <f t="shared" si="85"/>
        <v>41696.25</v>
      </c>
      <c r="T582">
        <f t="shared" si="86"/>
        <v>41704.25</v>
      </c>
      <c r="U582" s="15">
        <f t="shared" si="87"/>
        <v>41696.25</v>
      </c>
      <c r="V582" s="15">
        <f t="shared" si="88"/>
        <v>41704.25</v>
      </c>
      <c r="W582" s="20">
        <f t="shared" si="89"/>
        <v>8</v>
      </c>
    </row>
    <row r="583" spans="1:23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82"/>
        <v>64</v>
      </c>
      <c r="G583" t="s">
        <v>14</v>
      </c>
      <c r="H583">
        <v>71</v>
      </c>
      <c r="I583" s="9">
        <f t="shared" si="81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s="6" t="s">
        <v>28</v>
      </c>
      <c r="Q583" t="str">
        <f t="shared" si="83"/>
        <v>technology</v>
      </c>
      <c r="R583" t="str">
        <f t="shared" si="84"/>
        <v>web</v>
      </c>
      <c r="S583" s="16">
        <f t="shared" si="85"/>
        <v>40662.208333333336</v>
      </c>
      <c r="T583">
        <f t="shared" si="86"/>
        <v>40677.208333333336</v>
      </c>
      <c r="U583" s="15">
        <f t="shared" si="87"/>
        <v>40662.208333333336</v>
      </c>
      <c r="V583" s="15">
        <f t="shared" si="88"/>
        <v>40677.208333333336</v>
      </c>
      <c r="W583" s="20">
        <f t="shared" si="89"/>
        <v>15</v>
      </c>
    </row>
    <row r="584" spans="1:23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82"/>
        <v>52</v>
      </c>
      <c r="G584" t="s">
        <v>14</v>
      </c>
      <c r="H584">
        <v>42</v>
      </c>
      <c r="I584" s="9">
        <f t="shared" si="81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s="6" t="s">
        <v>89</v>
      </c>
      <c r="Q584" t="str">
        <f t="shared" si="83"/>
        <v>games</v>
      </c>
      <c r="R584" t="str">
        <f t="shared" si="84"/>
        <v>video games</v>
      </c>
      <c r="S584" s="16">
        <f t="shared" si="85"/>
        <v>42165.208333333328</v>
      </c>
      <c r="T584">
        <f t="shared" si="86"/>
        <v>42170.208333333328</v>
      </c>
      <c r="U584" s="15">
        <f t="shared" si="87"/>
        <v>42165.208333333328</v>
      </c>
      <c r="V584" s="15">
        <f t="shared" si="88"/>
        <v>42170.208333333328</v>
      </c>
      <c r="W584" s="20">
        <f t="shared" si="89"/>
        <v>5</v>
      </c>
    </row>
    <row r="585" spans="1:23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82"/>
        <v>322</v>
      </c>
      <c r="G585" t="s">
        <v>20</v>
      </c>
      <c r="H585">
        <v>909</v>
      </c>
      <c r="I585" s="9">
        <f t="shared" si="81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s="6" t="s">
        <v>42</v>
      </c>
      <c r="Q585" t="str">
        <f t="shared" si="83"/>
        <v>film &amp; video</v>
      </c>
      <c r="R585" t="str">
        <f t="shared" si="84"/>
        <v>documentary</v>
      </c>
      <c r="S585" s="16">
        <f t="shared" si="85"/>
        <v>40959.25</v>
      </c>
      <c r="T585">
        <f t="shared" si="86"/>
        <v>40976.25</v>
      </c>
      <c r="U585" s="15">
        <f t="shared" si="87"/>
        <v>40959.25</v>
      </c>
      <c r="V585" s="15">
        <f t="shared" si="88"/>
        <v>40976.25</v>
      </c>
      <c r="W585" s="20">
        <f t="shared" si="89"/>
        <v>17</v>
      </c>
    </row>
    <row r="586" spans="1:23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82"/>
        <v>120</v>
      </c>
      <c r="G586" t="s">
        <v>20</v>
      </c>
      <c r="H586">
        <v>1613</v>
      </c>
      <c r="I586" s="9">
        <f t="shared" si="81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s="6" t="s">
        <v>28</v>
      </c>
      <c r="Q586" t="str">
        <f t="shared" si="83"/>
        <v>technology</v>
      </c>
      <c r="R586" t="str">
        <f t="shared" si="84"/>
        <v>web</v>
      </c>
      <c r="S586" s="16">
        <f t="shared" si="85"/>
        <v>41024.208333333336</v>
      </c>
      <c r="T586">
        <f t="shared" si="86"/>
        <v>41038.208333333336</v>
      </c>
      <c r="U586" s="15">
        <f t="shared" si="87"/>
        <v>41024.208333333336</v>
      </c>
      <c r="V586" s="15">
        <f t="shared" si="88"/>
        <v>41038.208333333336</v>
      </c>
      <c r="W586" s="20">
        <f t="shared" si="89"/>
        <v>14</v>
      </c>
    </row>
    <row r="587" spans="1:23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82"/>
        <v>147</v>
      </c>
      <c r="G587" t="s">
        <v>20</v>
      </c>
      <c r="H587">
        <v>136</v>
      </c>
      <c r="I587" s="9">
        <f t="shared" si="81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s="6" t="s">
        <v>206</v>
      </c>
      <c r="Q587" t="str">
        <f t="shared" si="83"/>
        <v>publishing</v>
      </c>
      <c r="R587" t="str">
        <f t="shared" si="84"/>
        <v>translations</v>
      </c>
      <c r="S587" s="16">
        <f t="shared" si="85"/>
        <v>40255.208333333336</v>
      </c>
      <c r="T587">
        <f t="shared" si="86"/>
        <v>40265.208333333336</v>
      </c>
      <c r="U587" s="15">
        <f t="shared" si="87"/>
        <v>40255.208333333336</v>
      </c>
      <c r="V587" s="15">
        <f t="shared" si="88"/>
        <v>40265.208333333336</v>
      </c>
      <c r="W587" s="20">
        <f t="shared" si="89"/>
        <v>10</v>
      </c>
    </row>
    <row r="588" spans="1:23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82"/>
        <v>951</v>
      </c>
      <c r="G588" t="s">
        <v>20</v>
      </c>
      <c r="H588">
        <v>130</v>
      </c>
      <c r="I588" s="9">
        <f t="shared" si="81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s="6" t="s">
        <v>23</v>
      </c>
      <c r="Q588" t="str">
        <f t="shared" si="83"/>
        <v>music</v>
      </c>
      <c r="R588" t="str">
        <f t="shared" si="84"/>
        <v>rock</v>
      </c>
      <c r="S588" s="16">
        <f t="shared" si="85"/>
        <v>40499.25</v>
      </c>
      <c r="T588">
        <f t="shared" si="86"/>
        <v>40518.25</v>
      </c>
      <c r="U588" s="15">
        <f t="shared" si="87"/>
        <v>40499.25</v>
      </c>
      <c r="V588" s="15">
        <f t="shared" si="88"/>
        <v>40518.25</v>
      </c>
      <c r="W588" s="20">
        <f t="shared" si="89"/>
        <v>19</v>
      </c>
    </row>
    <row r="589" spans="1:23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82"/>
        <v>73</v>
      </c>
      <c r="G589" t="s">
        <v>14</v>
      </c>
      <c r="H589">
        <v>156</v>
      </c>
      <c r="I589" s="9">
        <f t="shared" si="81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s="6" t="s">
        <v>17</v>
      </c>
      <c r="Q589" t="str">
        <f t="shared" si="83"/>
        <v>food</v>
      </c>
      <c r="R589" t="str">
        <f t="shared" si="84"/>
        <v>food trucks</v>
      </c>
      <c r="S589" s="16">
        <f t="shared" si="85"/>
        <v>43484.25</v>
      </c>
      <c r="T589">
        <f t="shared" si="86"/>
        <v>43536.208333333328</v>
      </c>
      <c r="U589" s="15">
        <f t="shared" si="87"/>
        <v>43484.25</v>
      </c>
      <c r="V589" s="15">
        <f t="shared" si="88"/>
        <v>43536.208333333328</v>
      </c>
      <c r="W589" s="20">
        <f t="shared" si="89"/>
        <v>51.958333333328483</v>
      </c>
    </row>
    <row r="590" spans="1:23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82"/>
        <v>79</v>
      </c>
      <c r="G590" t="s">
        <v>14</v>
      </c>
      <c r="H590">
        <v>1368</v>
      </c>
      <c r="I590" s="9">
        <f t="shared" si="81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s="6" t="s">
        <v>33</v>
      </c>
      <c r="Q590" t="str">
        <f t="shared" si="83"/>
        <v>theater</v>
      </c>
      <c r="R590" t="str">
        <f t="shared" si="84"/>
        <v>plays</v>
      </c>
      <c r="S590" s="16">
        <f t="shared" si="85"/>
        <v>40262.208333333336</v>
      </c>
      <c r="T590">
        <f t="shared" si="86"/>
        <v>40293.208333333336</v>
      </c>
      <c r="U590" s="15">
        <f t="shared" si="87"/>
        <v>40262.208333333336</v>
      </c>
      <c r="V590" s="15">
        <f t="shared" si="88"/>
        <v>40293.208333333336</v>
      </c>
      <c r="W590" s="20">
        <f t="shared" si="89"/>
        <v>31</v>
      </c>
    </row>
    <row r="591" spans="1:23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82"/>
        <v>65</v>
      </c>
      <c r="G591" t="s">
        <v>14</v>
      </c>
      <c r="H591">
        <v>102</v>
      </c>
      <c r="I591" s="9">
        <f t="shared" si="81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s="6" t="s">
        <v>42</v>
      </c>
      <c r="Q591" t="str">
        <f t="shared" si="83"/>
        <v>film &amp; video</v>
      </c>
      <c r="R591" t="str">
        <f t="shared" si="84"/>
        <v>documentary</v>
      </c>
      <c r="S591" s="16">
        <f t="shared" si="85"/>
        <v>42190.208333333328</v>
      </c>
      <c r="T591">
        <f t="shared" si="86"/>
        <v>42197.208333333328</v>
      </c>
      <c r="U591" s="15">
        <f t="shared" si="87"/>
        <v>42190.208333333328</v>
      </c>
      <c r="V591" s="15">
        <f t="shared" si="88"/>
        <v>42197.208333333328</v>
      </c>
      <c r="W591" s="20">
        <f t="shared" si="89"/>
        <v>7</v>
      </c>
    </row>
    <row r="592" spans="1:23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82"/>
        <v>82</v>
      </c>
      <c r="G592" t="s">
        <v>14</v>
      </c>
      <c r="H592">
        <v>86</v>
      </c>
      <c r="I592" s="9">
        <f t="shared" si="81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s="6" t="s">
        <v>133</v>
      </c>
      <c r="Q592" t="str">
        <f t="shared" si="83"/>
        <v>publishing</v>
      </c>
      <c r="R592" t="str">
        <f t="shared" si="84"/>
        <v>radio &amp; podcasts</v>
      </c>
      <c r="S592" s="16">
        <f t="shared" si="85"/>
        <v>41994.25</v>
      </c>
      <c r="T592">
        <f t="shared" si="86"/>
        <v>42005.25</v>
      </c>
      <c r="U592" s="15">
        <f t="shared" si="87"/>
        <v>41994.25</v>
      </c>
      <c r="V592" s="15">
        <f t="shared" si="88"/>
        <v>42005.25</v>
      </c>
      <c r="W592" s="20">
        <f t="shared" si="89"/>
        <v>11</v>
      </c>
    </row>
    <row r="593" spans="1:23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82"/>
        <v>1038</v>
      </c>
      <c r="G593" t="s">
        <v>20</v>
      </c>
      <c r="H593">
        <v>102</v>
      </c>
      <c r="I593" s="9">
        <f t="shared" si="81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s="6" t="s">
        <v>89</v>
      </c>
      <c r="Q593" t="str">
        <f t="shared" si="83"/>
        <v>games</v>
      </c>
      <c r="R593" t="str">
        <f t="shared" si="84"/>
        <v>video games</v>
      </c>
      <c r="S593" s="16">
        <f t="shared" si="85"/>
        <v>40373.208333333336</v>
      </c>
      <c r="T593">
        <f t="shared" si="86"/>
        <v>40383.208333333336</v>
      </c>
      <c r="U593" s="15">
        <f t="shared" si="87"/>
        <v>40373.208333333336</v>
      </c>
      <c r="V593" s="15">
        <f t="shared" si="88"/>
        <v>40383.208333333336</v>
      </c>
      <c r="W593" s="20">
        <f t="shared" si="89"/>
        <v>10</v>
      </c>
    </row>
    <row r="594" spans="1:23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82"/>
        <v>13</v>
      </c>
      <c r="G594" t="s">
        <v>14</v>
      </c>
      <c r="H594">
        <v>253</v>
      </c>
      <c r="I594" s="9">
        <f t="shared" si="81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s="6" t="s">
        <v>33</v>
      </c>
      <c r="Q594" t="str">
        <f t="shared" si="83"/>
        <v>theater</v>
      </c>
      <c r="R594" t="str">
        <f t="shared" si="84"/>
        <v>plays</v>
      </c>
      <c r="S594" s="16">
        <f t="shared" si="85"/>
        <v>41789.208333333336</v>
      </c>
      <c r="T594">
        <f t="shared" si="86"/>
        <v>41798.208333333336</v>
      </c>
      <c r="U594" s="15">
        <f t="shared" si="87"/>
        <v>41789.208333333336</v>
      </c>
      <c r="V594" s="15">
        <f t="shared" si="88"/>
        <v>41798.208333333336</v>
      </c>
      <c r="W594" s="20">
        <f t="shared" si="89"/>
        <v>9</v>
      </c>
    </row>
    <row r="595" spans="1:23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82"/>
        <v>155</v>
      </c>
      <c r="G595" t="s">
        <v>20</v>
      </c>
      <c r="H595">
        <v>4006</v>
      </c>
      <c r="I595" s="9">
        <f t="shared" si="81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s="6" t="s">
        <v>71</v>
      </c>
      <c r="Q595" t="str">
        <f t="shared" si="83"/>
        <v>film &amp; video</v>
      </c>
      <c r="R595" t="str">
        <f t="shared" si="84"/>
        <v>animation</v>
      </c>
      <c r="S595" s="16">
        <f t="shared" si="85"/>
        <v>41724.208333333336</v>
      </c>
      <c r="T595">
        <f t="shared" si="86"/>
        <v>41737.208333333336</v>
      </c>
      <c r="U595" s="15">
        <f t="shared" si="87"/>
        <v>41724.208333333336</v>
      </c>
      <c r="V595" s="15">
        <f t="shared" si="88"/>
        <v>41737.208333333336</v>
      </c>
      <c r="W595" s="20">
        <f t="shared" si="89"/>
        <v>13</v>
      </c>
    </row>
    <row r="596" spans="1:23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82"/>
        <v>7</v>
      </c>
      <c r="G596" t="s">
        <v>14</v>
      </c>
      <c r="H596">
        <v>157</v>
      </c>
      <c r="I596" s="9">
        <f t="shared" si="81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s="6" t="s">
        <v>33</v>
      </c>
      <c r="Q596" t="str">
        <f t="shared" si="83"/>
        <v>theater</v>
      </c>
      <c r="R596" t="str">
        <f t="shared" si="84"/>
        <v>plays</v>
      </c>
      <c r="S596" s="16">
        <f t="shared" si="85"/>
        <v>42548.208333333328</v>
      </c>
      <c r="T596">
        <f t="shared" si="86"/>
        <v>42551.208333333328</v>
      </c>
      <c r="U596" s="15">
        <f t="shared" si="87"/>
        <v>42548.208333333328</v>
      </c>
      <c r="V596" s="15">
        <f t="shared" si="88"/>
        <v>42551.208333333328</v>
      </c>
      <c r="W596" s="20">
        <f t="shared" si="89"/>
        <v>3</v>
      </c>
    </row>
    <row r="597" spans="1:23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82"/>
        <v>209</v>
      </c>
      <c r="G597" t="s">
        <v>20</v>
      </c>
      <c r="H597">
        <v>1629</v>
      </c>
      <c r="I597" s="9">
        <f t="shared" si="81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s="6" t="s">
        <v>33</v>
      </c>
      <c r="Q597" t="str">
        <f t="shared" si="83"/>
        <v>theater</v>
      </c>
      <c r="R597" t="str">
        <f t="shared" si="84"/>
        <v>plays</v>
      </c>
      <c r="S597" s="16">
        <f t="shared" si="85"/>
        <v>40253.208333333336</v>
      </c>
      <c r="T597">
        <f t="shared" si="86"/>
        <v>40274.208333333336</v>
      </c>
      <c r="U597" s="15">
        <f t="shared" si="87"/>
        <v>40253.208333333336</v>
      </c>
      <c r="V597" s="15">
        <f t="shared" si="88"/>
        <v>40274.208333333336</v>
      </c>
      <c r="W597" s="20">
        <f t="shared" si="89"/>
        <v>21</v>
      </c>
    </row>
    <row r="598" spans="1:23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82"/>
        <v>100</v>
      </c>
      <c r="G598" t="s">
        <v>14</v>
      </c>
      <c r="H598">
        <v>183</v>
      </c>
      <c r="I598" s="9">
        <f t="shared" si="81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s="6" t="s">
        <v>53</v>
      </c>
      <c r="Q598" t="str">
        <f t="shared" si="83"/>
        <v>film &amp; video</v>
      </c>
      <c r="R598" t="str">
        <f t="shared" si="84"/>
        <v>drama</v>
      </c>
      <c r="S598" s="16">
        <f t="shared" si="85"/>
        <v>42434.25</v>
      </c>
      <c r="T598">
        <f t="shared" si="86"/>
        <v>42441.25</v>
      </c>
      <c r="U598" s="15">
        <f t="shared" si="87"/>
        <v>42434.25</v>
      </c>
      <c r="V598" s="15">
        <f t="shared" si="88"/>
        <v>42441.25</v>
      </c>
      <c r="W598" s="20">
        <f t="shared" si="89"/>
        <v>7</v>
      </c>
    </row>
    <row r="599" spans="1:23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82"/>
        <v>202</v>
      </c>
      <c r="G599" t="s">
        <v>20</v>
      </c>
      <c r="H599">
        <v>2188</v>
      </c>
      <c r="I599" s="9">
        <f t="shared" si="81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s="6" t="s">
        <v>33</v>
      </c>
      <c r="Q599" t="str">
        <f t="shared" si="83"/>
        <v>theater</v>
      </c>
      <c r="R599" t="str">
        <f t="shared" si="84"/>
        <v>plays</v>
      </c>
      <c r="S599" s="16">
        <f t="shared" si="85"/>
        <v>43786.25</v>
      </c>
      <c r="T599">
        <f t="shared" si="86"/>
        <v>43804.25</v>
      </c>
      <c r="U599" s="15">
        <f t="shared" si="87"/>
        <v>43786.25</v>
      </c>
      <c r="V599" s="15">
        <f t="shared" si="88"/>
        <v>43804.25</v>
      </c>
      <c r="W599" s="20">
        <f t="shared" si="89"/>
        <v>18</v>
      </c>
    </row>
    <row r="600" spans="1:23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82"/>
        <v>162</v>
      </c>
      <c r="G600" t="s">
        <v>20</v>
      </c>
      <c r="H600">
        <v>2409</v>
      </c>
      <c r="I600" s="9">
        <f t="shared" si="81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s="6" t="s">
        <v>23</v>
      </c>
      <c r="Q600" t="str">
        <f t="shared" si="83"/>
        <v>music</v>
      </c>
      <c r="R600" t="str">
        <f t="shared" si="84"/>
        <v>rock</v>
      </c>
      <c r="S600" s="16">
        <f t="shared" si="85"/>
        <v>40344.208333333336</v>
      </c>
      <c r="T600">
        <f t="shared" si="86"/>
        <v>40373.208333333336</v>
      </c>
      <c r="U600" s="15">
        <f t="shared" si="87"/>
        <v>40344.208333333336</v>
      </c>
      <c r="V600" s="15">
        <f t="shared" si="88"/>
        <v>40373.208333333336</v>
      </c>
      <c r="W600" s="20">
        <f t="shared" si="89"/>
        <v>29</v>
      </c>
    </row>
    <row r="601" spans="1:23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82"/>
        <v>4</v>
      </c>
      <c r="G601" t="s">
        <v>14</v>
      </c>
      <c r="H601">
        <v>82</v>
      </c>
      <c r="I601" s="9">
        <f t="shared" si="81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s="6" t="s">
        <v>42</v>
      </c>
      <c r="Q601" t="str">
        <f t="shared" si="83"/>
        <v>film &amp; video</v>
      </c>
      <c r="R601" t="str">
        <f t="shared" si="84"/>
        <v>documentary</v>
      </c>
      <c r="S601" s="16">
        <f t="shared" si="85"/>
        <v>42047.25</v>
      </c>
      <c r="T601">
        <f t="shared" si="86"/>
        <v>42055.25</v>
      </c>
      <c r="U601" s="15">
        <f t="shared" si="87"/>
        <v>42047.25</v>
      </c>
      <c r="V601" s="15">
        <f t="shared" si="88"/>
        <v>42055.25</v>
      </c>
      <c r="W601" s="20">
        <f t="shared" si="89"/>
        <v>8</v>
      </c>
    </row>
    <row r="602" spans="1:23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82"/>
        <v>5</v>
      </c>
      <c r="G602" t="s">
        <v>14</v>
      </c>
      <c r="H602">
        <v>1</v>
      </c>
      <c r="I602" s="9">
        <f t="shared" si="81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s="6" t="s">
        <v>17</v>
      </c>
      <c r="Q602" t="str">
        <f t="shared" si="83"/>
        <v>food</v>
      </c>
      <c r="R602" t="str">
        <f t="shared" si="84"/>
        <v>food trucks</v>
      </c>
      <c r="S602" s="16">
        <f t="shared" si="85"/>
        <v>41485.208333333336</v>
      </c>
      <c r="T602">
        <f t="shared" si="86"/>
        <v>41497.208333333336</v>
      </c>
      <c r="U602" s="15">
        <f t="shared" si="87"/>
        <v>41485.208333333336</v>
      </c>
      <c r="V602" s="15">
        <f t="shared" si="88"/>
        <v>41497.208333333336</v>
      </c>
      <c r="W602" s="20">
        <f t="shared" si="89"/>
        <v>12</v>
      </c>
    </row>
    <row r="603" spans="1:23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82"/>
        <v>207</v>
      </c>
      <c r="G603" t="s">
        <v>20</v>
      </c>
      <c r="H603">
        <v>194</v>
      </c>
      <c r="I603" s="9">
        <f t="shared" si="81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s="6" t="s">
        <v>65</v>
      </c>
      <c r="Q603" t="str">
        <f t="shared" si="83"/>
        <v>technology</v>
      </c>
      <c r="R603" t="str">
        <f t="shared" si="84"/>
        <v>wearables</v>
      </c>
      <c r="S603" s="16">
        <f t="shared" si="85"/>
        <v>41789.208333333336</v>
      </c>
      <c r="T603">
        <f t="shared" si="86"/>
        <v>41806.208333333336</v>
      </c>
      <c r="U603" s="15">
        <f t="shared" si="87"/>
        <v>41789.208333333336</v>
      </c>
      <c r="V603" s="15">
        <f t="shared" si="88"/>
        <v>41806.208333333336</v>
      </c>
      <c r="W603" s="20">
        <f t="shared" si="89"/>
        <v>17</v>
      </c>
    </row>
    <row r="604" spans="1:23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82"/>
        <v>128</v>
      </c>
      <c r="G604" t="s">
        <v>20</v>
      </c>
      <c r="H604">
        <v>1140</v>
      </c>
      <c r="I604" s="9">
        <f t="shared" si="81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s="6" t="s">
        <v>33</v>
      </c>
      <c r="Q604" t="str">
        <f t="shared" si="83"/>
        <v>theater</v>
      </c>
      <c r="R604" t="str">
        <f t="shared" si="84"/>
        <v>plays</v>
      </c>
      <c r="S604" s="16">
        <f t="shared" si="85"/>
        <v>42160.208333333328</v>
      </c>
      <c r="T604">
        <f t="shared" si="86"/>
        <v>42171.208333333328</v>
      </c>
      <c r="U604" s="15">
        <f t="shared" si="87"/>
        <v>42160.208333333328</v>
      </c>
      <c r="V604" s="15">
        <f t="shared" si="88"/>
        <v>42171.208333333328</v>
      </c>
      <c r="W604" s="20">
        <f t="shared" si="89"/>
        <v>11</v>
      </c>
    </row>
    <row r="605" spans="1:23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82"/>
        <v>120</v>
      </c>
      <c r="G605" t="s">
        <v>20</v>
      </c>
      <c r="H605">
        <v>102</v>
      </c>
      <c r="I605" s="9">
        <f t="shared" si="81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s="6" t="s">
        <v>33</v>
      </c>
      <c r="Q605" t="str">
        <f t="shared" si="83"/>
        <v>theater</v>
      </c>
      <c r="R605" t="str">
        <f t="shared" si="84"/>
        <v>plays</v>
      </c>
      <c r="S605" s="16">
        <f t="shared" si="85"/>
        <v>43573.208333333328</v>
      </c>
      <c r="T605">
        <f t="shared" si="86"/>
        <v>43600.208333333328</v>
      </c>
      <c r="U605" s="15">
        <f t="shared" si="87"/>
        <v>43573.208333333328</v>
      </c>
      <c r="V605" s="15">
        <f t="shared" si="88"/>
        <v>43600.208333333328</v>
      </c>
      <c r="W605" s="20">
        <f t="shared" si="89"/>
        <v>27</v>
      </c>
    </row>
    <row r="606" spans="1:23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82"/>
        <v>171</v>
      </c>
      <c r="G606" t="s">
        <v>20</v>
      </c>
      <c r="H606">
        <v>2857</v>
      </c>
      <c r="I606" s="9">
        <f t="shared" si="81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s="6" t="s">
        <v>33</v>
      </c>
      <c r="Q606" t="str">
        <f t="shared" si="83"/>
        <v>theater</v>
      </c>
      <c r="R606" t="str">
        <f t="shared" si="84"/>
        <v>plays</v>
      </c>
      <c r="S606" s="16">
        <f t="shared" si="85"/>
        <v>40565.25</v>
      </c>
      <c r="T606">
        <f t="shared" si="86"/>
        <v>40586.25</v>
      </c>
      <c r="U606" s="15">
        <f t="shared" si="87"/>
        <v>40565.25</v>
      </c>
      <c r="V606" s="15">
        <f t="shared" si="88"/>
        <v>40586.25</v>
      </c>
      <c r="W606" s="20">
        <f t="shared" si="89"/>
        <v>21</v>
      </c>
    </row>
    <row r="607" spans="1:23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82"/>
        <v>187</v>
      </c>
      <c r="G607" t="s">
        <v>20</v>
      </c>
      <c r="H607">
        <v>107</v>
      </c>
      <c r="I607" s="9">
        <f t="shared" si="81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s="6" t="s">
        <v>68</v>
      </c>
      <c r="Q607" t="str">
        <f t="shared" si="83"/>
        <v>publishing</v>
      </c>
      <c r="R607" t="str">
        <f t="shared" si="84"/>
        <v>nonfiction</v>
      </c>
      <c r="S607" s="16">
        <f t="shared" si="85"/>
        <v>42280.208333333328</v>
      </c>
      <c r="T607">
        <f t="shared" si="86"/>
        <v>42321.25</v>
      </c>
      <c r="U607" s="15">
        <f t="shared" si="87"/>
        <v>42280.208333333328</v>
      </c>
      <c r="V607" s="15">
        <f t="shared" si="88"/>
        <v>42321.25</v>
      </c>
      <c r="W607" s="20">
        <f t="shared" si="89"/>
        <v>41.041666666671517</v>
      </c>
    </row>
    <row r="608" spans="1:23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82"/>
        <v>188</v>
      </c>
      <c r="G608" t="s">
        <v>20</v>
      </c>
      <c r="H608">
        <v>160</v>
      </c>
      <c r="I608" s="9">
        <f t="shared" si="81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s="6" t="s">
        <v>23</v>
      </c>
      <c r="Q608" t="str">
        <f t="shared" si="83"/>
        <v>music</v>
      </c>
      <c r="R608" t="str">
        <f t="shared" si="84"/>
        <v>rock</v>
      </c>
      <c r="S608" s="16">
        <f t="shared" si="85"/>
        <v>42436.25</v>
      </c>
      <c r="T608">
        <f t="shared" si="86"/>
        <v>42447.208333333328</v>
      </c>
      <c r="U608" s="15">
        <f t="shared" si="87"/>
        <v>42436.25</v>
      </c>
      <c r="V608" s="15">
        <f t="shared" si="88"/>
        <v>42447.208333333328</v>
      </c>
      <c r="W608" s="20">
        <f t="shared" si="89"/>
        <v>10.958333333328483</v>
      </c>
    </row>
    <row r="609" spans="1:23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82"/>
        <v>131</v>
      </c>
      <c r="G609" t="s">
        <v>20</v>
      </c>
      <c r="H609">
        <v>2230</v>
      </c>
      <c r="I609" s="9">
        <f t="shared" si="81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s="6" t="s">
        <v>17</v>
      </c>
      <c r="Q609" t="str">
        <f t="shared" si="83"/>
        <v>food</v>
      </c>
      <c r="R609" t="str">
        <f t="shared" si="84"/>
        <v>food trucks</v>
      </c>
      <c r="S609" s="16">
        <f t="shared" si="85"/>
        <v>41721.208333333336</v>
      </c>
      <c r="T609">
        <f t="shared" si="86"/>
        <v>41723.208333333336</v>
      </c>
      <c r="U609" s="15">
        <f t="shared" si="87"/>
        <v>41721.208333333336</v>
      </c>
      <c r="V609" s="15">
        <f t="shared" si="88"/>
        <v>41723.208333333336</v>
      </c>
      <c r="W609" s="20">
        <f t="shared" si="89"/>
        <v>2</v>
      </c>
    </row>
    <row r="610" spans="1:23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82"/>
        <v>284</v>
      </c>
      <c r="G610" t="s">
        <v>20</v>
      </c>
      <c r="H610">
        <v>316</v>
      </c>
      <c r="I610" s="9">
        <f t="shared" si="81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s="6" t="s">
        <v>159</v>
      </c>
      <c r="Q610" t="str">
        <f t="shared" si="83"/>
        <v>music</v>
      </c>
      <c r="R610" t="str">
        <f t="shared" si="84"/>
        <v>jazz</v>
      </c>
      <c r="S610" s="16">
        <f t="shared" si="85"/>
        <v>43530.25</v>
      </c>
      <c r="T610">
        <f t="shared" si="86"/>
        <v>43534.25</v>
      </c>
      <c r="U610" s="15">
        <f t="shared" si="87"/>
        <v>43530.25</v>
      </c>
      <c r="V610" s="15">
        <f t="shared" si="88"/>
        <v>43534.25</v>
      </c>
      <c r="W610" s="20">
        <f t="shared" si="89"/>
        <v>4</v>
      </c>
    </row>
    <row r="611" spans="1:23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82"/>
        <v>120</v>
      </c>
      <c r="G611" t="s">
        <v>20</v>
      </c>
      <c r="H611">
        <v>117</v>
      </c>
      <c r="I611" s="9">
        <f t="shared" si="81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s="6" t="s">
        <v>474</v>
      </c>
      <c r="Q611" t="str">
        <f t="shared" si="83"/>
        <v>film &amp; video</v>
      </c>
      <c r="R611" t="str">
        <f t="shared" si="84"/>
        <v>science fiction</v>
      </c>
      <c r="S611" s="16">
        <f t="shared" si="85"/>
        <v>43481.25</v>
      </c>
      <c r="T611">
        <f t="shared" si="86"/>
        <v>43498.25</v>
      </c>
      <c r="U611" s="15">
        <f t="shared" si="87"/>
        <v>43481.25</v>
      </c>
      <c r="V611" s="15">
        <f t="shared" si="88"/>
        <v>43498.25</v>
      </c>
      <c r="W611" s="20">
        <f t="shared" si="89"/>
        <v>17</v>
      </c>
    </row>
    <row r="612" spans="1:23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82"/>
        <v>419</v>
      </c>
      <c r="G612" t="s">
        <v>20</v>
      </c>
      <c r="H612">
        <v>6406</v>
      </c>
      <c r="I612" s="9">
        <f t="shared" si="81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s="6" t="s">
        <v>33</v>
      </c>
      <c r="Q612" t="str">
        <f t="shared" si="83"/>
        <v>theater</v>
      </c>
      <c r="R612" t="str">
        <f t="shared" si="84"/>
        <v>plays</v>
      </c>
      <c r="S612" s="16">
        <f t="shared" si="85"/>
        <v>41259.25</v>
      </c>
      <c r="T612">
        <f t="shared" si="86"/>
        <v>41273.25</v>
      </c>
      <c r="U612" s="15">
        <f t="shared" si="87"/>
        <v>41259.25</v>
      </c>
      <c r="V612" s="15">
        <f t="shared" si="88"/>
        <v>41273.25</v>
      </c>
      <c r="W612" s="20">
        <f t="shared" si="89"/>
        <v>14</v>
      </c>
    </row>
    <row r="613" spans="1:23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82"/>
        <v>14</v>
      </c>
      <c r="G613" t="s">
        <v>74</v>
      </c>
      <c r="H613">
        <v>15</v>
      </c>
      <c r="I613" s="9">
        <f t="shared" si="81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s="6" t="s">
        <v>33</v>
      </c>
      <c r="Q613" t="str">
        <f t="shared" si="83"/>
        <v>theater</v>
      </c>
      <c r="R613" t="str">
        <f t="shared" si="84"/>
        <v>plays</v>
      </c>
      <c r="S613" s="16">
        <f t="shared" si="85"/>
        <v>41480.208333333336</v>
      </c>
      <c r="T613">
        <f t="shared" si="86"/>
        <v>41492.208333333336</v>
      </c>
      <c r="U613" s="15">
        <f t="shared" si="87"/>
        <v>41480.208333333336</v>
      </c>
      <c r="V613" s="15">
        <f t="shared" si="88"/>
        <v>41492.208333333336</v>
      </c>
      <c r="W613" s="20">
        <f t="shared" si="89"/>
        <v>12</v>
      </c>
    </row>
    <row r="614" spans="1:23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82"/>
        <v>139</v>
      </c>
      <c r="G614" t="s">
        <v>20</v>
      </c>
      <c r="H614">
        <v>192</v>
      </c>
      <c r="I614" s="9">
        <f t="shared" si="81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s="6" t="s">
        <v>50</v>
      </c>
      <c r="Q614" t="str">
        <f t="shared" si="83"/>
        <v>music</v>
      </c>
      <c r="R614" t="str">
        <f t="shared" si="84"/>
        <v>electric music</v>
      </c>
      <c r="S614" s="16">
        <f t="shared" si="85"/>
        <v>40474.208333333336</v>
      </c>
      <c r="T614">
        <f t="shared" si="86"/>
        <v>40497.25</v>
      </c>
      <c r="U614" s="15">
        <f t="shared" si="87"/>
        <v>40474.208333333336</v>
      </c>
      <c r="V614" s="15">
        <f t="shared" si="88"/>
        <v>40497.25</v>
      </c>
      <c r="W614" s="20">
        <f t="shared" si="89"/>
        <v>23.041666666664241</v>
      </c>
    </row>
    <row r="615" spans="1:23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82"/>
        <v>174</v>
      </c>
      <c r="G615" t="s">
        <v>20</v>
      </c>
      <c r="H615">
        <v>26</v>
      </c>
      <c r="I615" s="9">
        <f t="shared" si="81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s="6" t="s">
        <v>33</v>
      </c>
      <c r="Q615" t="str">
        <f t="shared" si="83"/>
        <v>theater</v>
      </c>
      <c r="R615" t="str">
        <f t="shared" si="84"/>
        <v>plays</v>
      </c>
      <c r="S615" s="16">
        <f t="shared" si="85"/>
        <v>42973.208333333328</v>
      </c>
      <c r="T615">
        <f t="shared" si="86"/>
        <v>42982.208333333328</v>
      </c>
      <c r="U615" s="15">
        <f t="shared" si="87"/>
        <v>42973.208333333328</v>
      </c>
      <c r="V615" s="15">
        <f t="shared" si="88"/>
        <v>42982.208333333328</v>
      </c>
      <c r="W615" s="20">
        <f t="shared" si="89"/>
        <v>9</v>
      </c>
    </row>
    <row r="616" spans="1:23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82"/>
        <v>155</v>
      </c>
      <c r="G616" t="s">
        <v>20</v>
      </c>
      <c r="H616">
        <v>723</v>
      </c>
      <c r="I616" s="9">
        <f t="shared" si="81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s="6" t="s">
        <v>33</v>
      </c>
      <c r="Q616" t="str">
        <f t="shared" si="83"/>
        <v>theater</v>
      </c>
      <c r="R616" t="str">
        <f t="shared" si="84"/>
        <v>plays</v>
      </c>
      <c r="S616" s="16">
        <f t="shared" si="85"/>
        <v>42746.25</v>
      </c>
      <c r="T616">
        <f t="shared" si="86"/>
        <v>42764.25</v>
      </c>
      <c r="U616" s="15">
        <f t="shared" si="87"/>
        <v>42746.25</v>
      </c>
      <c r="V616" s="15">
        <f t="shared" si="88"/>
        <v>42764.25</v>
      </c>
      <c r="W616" s="20">
        <f t="shared" si="89"/>
        <v>18</v>
      </c>
    </row>
    <row r="617" spans="1:23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82"/>
        <v>170</v>
      </c>
      <c r="G617" t="s">
        <v>20</v>
      </c>
      <c r="H617">
        <v>170</v>
      </c>
      <c r="I617" s="9">
        <f t="shared" si="81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s="6" t="s">
        <v>33</v>
      </c>
      <c r="Q617" t="str">
        <f t="shared" si="83"/>
        <v>theater</v>
      </c>
      <c r="R617" t="str">
        <f t="shared" si="84"/>
        <v>plays</v>
      </c>
      <c r="S617" s="16">
        <f t="shared" si="85"/>
        <v>42489.208333333328</v>
      </c>
      <c r="T617">
        <f t="shared" si="86"/>
        <v>42499.208333333328</v>
      </c>
      <c r="U617" s="15">
        <f t="shared" si="87"/>
        <v>42489.208333333328</v>
      </c>
      <c r="V617" s="15">
        <f t="shared" si="88"/>
        <v>42499.208333333328</v>
      </c>
      <c r="W617" s="20">
        <f t="shared" si="89"/>
        <v>10</v>
      </c>
    </row>
    <row r="618" spans="1:23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82"/>
        <v>190</v>
      </c>
      <c r="G618" t="s">
        <v>20</v>
      </c>
      <c r="H618">
        <v>238</v>
      </c>
      <c r="I618" s="9">
        <f t="shared" si="81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s="6" t="s">
        <v>60</v>
      </c>
      <c r="Q618" t="str">
        <f t="shared" si="83"/>
        <v>music</v>
      </c>
      <c r="R618" t="str">
        <f t="shared" si="84"/>
        <v>indie rock</v>
      </c>
      <c r="S618" s="16">
        <f t="shared" si="85"/>
        <v>41537.208333333336</v>
      </c>
      <c r="T618">
        <f t="shared" si="86"/>
        <v>41538.208333333336</v>
      </c>
      <c r="U618" s="15">
        <f t="shared" si="87"/>
        <v>41537.208333333336</v>
      </c>
      <c r="V618" s="15">
        <f t="shared" si="88"/>
        <v>41538.208333333336</v>
      </c>
      <c r="W618" s="20">
        <f t="shared" si="89"/>
        <v>1</v>
      </c>
    </row>
    <row r="619" spans="1:23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82"/>
        <v>250</v>
      </c>
      <c r="G619" t="s">
        <v>20</v>
      </c>
      <c r="H619">
        <v>55</v>
      </c>
      <c r="I619" s="9">
        <f t="shared" si="81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s="6" t="s">
        <v>33</v>
      </c>
      <c r="Q619" t="str">
        <f t="shared" si="83"/>
        <v>theater</v>
      </c>
      <c r="R619" t="str">
        <f t="shared" si="84"/>
        <v>plays</v>
      </c>
      <c r="S619" s="16">
        <f t="shared" si="85"/>
        <v>41794.208333333336</v>
      </c>
      <c r="T619">
        <f t="shared" si="86"/>
        <v>41804.208333333336</v>
      </c>
      <c r="U619" s="15">
        <f t="shared" si="87"/>
        <v>41794.208333333336</v>
      </c>
      <c r="V619" s="15">
        <f t="shared" si="88"/>
        <v>41804.208333333336</v>
      </c>
      <c r="W619" s="20">
        <f t="shared" si="89"/>
        <v>10</v>
      </c>
    </row>
    <row r="620" spans="1:23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82"/>
        <v>49</v>
      </c>
      <c r="G620" t="s">
        <v>14</v>
      </c>
      <c r="H620">
        <v>1198</v>
      </c>
      <c r="I620" s="9">
        <f t="shared" si="81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s="6" t="s">
        <v>68</v>
      </c>
      <c r="Q620" t="str">
        <f t="shared" si="83"/>
        <v>publishing</v>
      </c>
      <c r="R620" t="str">
        <f t="shared" si="84"/>
        <v>nonfiction</v>
      </c>
      <c r="S620" s="16">
        <f t="shared" si="85"/>
        <v>41396.208333333336</v>
      </c>
      <c r="T620">
        <f t="shared" si="86"/>
        <v>41417.208333333336</v>
      </c>
      <c r="U620" s="15">
        <f t="shared" si="87"/>
        <v>41396.208333333336</v>
      </c>
      <c r="V620" s="15">
        <f t="shared" si="88"/>
        <v>41417.208333333336</v>
      </c>
      <c r="W620" s="20">
        <f t="shared" si="89"/>
        <v>21</v>
      </c>
    </row>
    <row r="621" spans="1:23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82"/>
        <v>28</v>
      </c>
      <c r="G621" t="s">
        <v>14</v>
      </c>
      <c r="H621">
        <v>648</v>
      </c>
      <c r="I621" s="9">
        <f t="shared" si="81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s="6" t="s">
        <v>33</v>
      </c>
      <c r="Q621" t="str">
        <f t="shared" si="83"/>
        <v>theater</v>
      </c>
      <c r="R621" t="str">
        <f t="shared" si="84"/>
        <v>plays</v>
      </c>
      <c r="S621" s="16">
        <f t="shared" si="85"/>
        <v>40669.208333333336</v>
      </c>
      <c r="T621">
        <f t="shared" si="86"/>
        <v>40670.208333333336</v>
      </c>
      <c r="U621" s="15">
        <f t="shared" si="87"/>
        <v>40669.208333333336</v>
      </c>
      <c r="V621" s="15">
        <f t="shared" si="88"/>
        <v>40670.208333333336</v>
      </c>
      <c r="W621" s="20">
        <f t="shared" si="89"/>
        <v>1</v>
      </c>
    </row>
    <row r="622" spans="1:23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82"/>
        <v>268</v>
      </c>
      <c r="G622" t="s">
        <v>20</v>
      </c>
      <c r="H622">
        <v>128</v>
      </c>
      <c r="I622" s="9">
        <f t="shared" si="81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s="6" t="s">
        <v>122</v>
      </c>
      <c r="Q622" t="str">
        <f t="shared" si="83"/>
        <v>photography</v>
      </c>
      <c r="R622" t="str">
        <f t="shared" si="84"/>
        <v>photography books</v>
      </c>
      <c r="S622" s="16">
        <f t="shared" si="85"/>
        <v>42559.208333333328</v>
      </c>
      <c r="T622">
        <f t="shared" si="86"/>
        <v>42563.208333333328</v>
      </c>
      <c r="U622" s="15">
        <f t="shared" si="87"/>
        <v>42559.208333333328</v>
      </c>
      <c r="V622" s="15">
        <f t="shared" si="88"/>
        <v>42563.208333333328</v>
      </c>
      <c r="W622" s="20">
        <f t="shared" si="89"/>
        <v>4</v>
      </c>
    </row>
    <row r="623" spans="1:23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82"/>
        <v>620</v>
      </c>
      <c r="G623" t="s">
        <v>20</v>
      </c>
      <c r="H623">
        <v>2144</v>
      </c>
      <c r="I623" s="9">
        <f t="shared" si="81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s="6" t="s">
        <v>33</v>
      </c>
      <c r="Q623" t="str">
        <f t="shared" si="83"/>
        <v>theater</v>
      </c>
      <c r="R623" t="str">
        <f t="shared" si="84"/>
        <v>plays</v>
      </c>
      <c r="S623" s="16">
        <f t="shared" si="85"/>
        <v>42626.208333333328</v>
      </c>
      <c r="T623">
        <f t="shared" si="86"/>
        <v>42631.208333333328</v>
      </c>
      <c r="U623" s="15">
        <f t="shared" si="87"/>
        <v>42626.208333333328</v>
      </c>
      <c r="V623" s="15">
        <f t="shared" si="88"/>
        <v>42631.208333333328</v>
      </c>
      <c r="W623" s="20">
        <f t="shared" si="89"/>
        <v>5</v>
      </c>
    </row>
    <row r="624" spans="1:23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82"/>
        <v>3</v>
      </c>
      <c r="G624" t="s">
        <v>14</v>
      </c>
      <c r="H624">
        <v>64</v>
      </c>
      <c r="I624" s="9">
        <f t="shared" si="81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s="6" t="s">
        <v>60</v>
      </c>
      <c r="Q624" t="str">
        <f t="shared" si="83"/>
        <v>music</v>
      </c>
      <c r="R624" t="str">
        <f t="shared" si="84"/>
        <v>indie rock</v>
      </c>
      <c r="S624" s="16">
        <f t="shared" si="85"/>
        <v>43205.208333333328</v>
      </c>
      <c r="T624">
        <f t="shared" si="86"/>
        <v>43231.208333333328</v>
      </c>
      <c r="U624" s="15">
        <f t="shared" si="87"/>
        <v>43205.208333333328</v>
      </c>
      <c r="V624" s="15">
        <f t="shared" si="88"/>
        <v>43231.208333333328</v>
      </c>
      <c r="W624" s="20">
        <f t="shared" si="89"/>
        <v>26</v>
      </c>
    </row>
    <row r="625" spans="1:23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82"/>
        <v>160</v>
      </c>
      <c r="G625" t="s">
        <v>20</v>
      </c>
      <c r="H625">
        <v>2693</v>
      </c>
      <c r="I625" s="9">
        <f t="shared" si="81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s="6" t="s">
        <v>33</v>
      </c>
      <c r="Q625" t="str">
        <f t="shared" si="83"/>
        <v>theater</v>
      </c>
      <c r="R625" t="str">
        <f t="shared" si="84"/>
        <v>plays</v>
      </c>
      <c r="S625" s="16">
        <f t="shared" si="85"/>
        <v>42201.208333333328</v>
      </c>
      <c r="T625">
        <f t="shared" si="86"/>
        <v>42206.208333333328</v>
      </c>
      <c r="U625" s="15">
        <f t="shared" si="87"/>
        <v>42201.208333333328</v>
      </c>
      <c r="V625" s="15">
        <f t="shared" si="88"/>
        <v>42206.208333333328</v>
      </c>
      <c r="W625" s="20">
        <f t="shared" si="89"/>
        <v>5</v>
      </c>
    </row>
    <row r="626" spans="1:23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82"/>
        <v>279</v>
      </c>
      <c r="G626" t="s">
        <v>20</v>
      </c>
      <c r="H626">
        <v>432</v>
      </c>
      <c r="I626" s="9">
        <f t="shared" si="81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s="6" t="s">
        <v>122</v>
      </c>
      <c r="Q626" t="str">
        <f t="shared" si="83"/>
        <v>photography</v>
      </c>
      <c r="R626" t="str">
        <f t="shared" si="84"/>
        <v>photography books</v>
      </c>
      <c r="S626" s="16">
        <f t="shared" si="85"/>
        <v>42029.25</v>
      </c>
      <c r="T626">
        <f t="shared" si="86"/>
        <v>42035.25</v>
      </c>
      <c r="U626" s="15">
        <f t="shared" si="87"/>
        <v>42029.25</v>
      </c>
      <c r="V626" s="15">
        <f t="shared" si="88"/>
        <v>42035.25</v>
      </c>
      <c r="W626" s="20">
        <f t="shared" si="89"/>
        <v>6</v>
      </c>
    </row>
    <row r="627" spans="1:23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82"/>
        <v>77</v>
      </c>
      <c r="G627" t="s">
        <v>14</v>
      </c>
      <c r="H627">
        <v>62</v>
      </c>
      <c r="I627" s="9">
        <f t="shared" si="81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s="6" t="s">
        <v>33</v>
      </c>
      <c r="Q627" t="str">
        <f t="shared" si="83"/>
        <v>theater</v>
      </c>
      <c r="R627" t="str">
        <f t="shared" si="84"/>
        <v>plays</v>
      </c>
      <c r="S627" s="16">
        <f t="shared" si="85"/>
        <v>43857.25</v>
      </c>
      <c r="T627">
        <f t="shared" si="86"/>
        <v>43871.25</v>
      </c>
      <c r="U627" s="15">
        <f t="shared" si="87"/>
        <v>43857.25</v>
      </c>
      <c r="V627" s="15">
        <f t="shared" si="88"/>
        <v>43871.25</v>
      </c>
      <c r="W627" s="20">
        <f t="shared" si="89"/>
        <v>14</v>
      </c>
    </row>
    <row r="628" spans="1:23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82"/>
        <v>206</v>
      </c>
      <c r="G628" t="s">
        <v>20</v>
      </c>
      <c r="H628">
        <v>189</v>
      </c>
      <c r="I628" s="9">
        <f t="shared" si="81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s="6" t="s">
        <v>33</v>
      </c>
      <c r="Q628" t="str">
        <f t="shared" si="83"/>
        <v>theater</v>
      </c>
      <c r="R628" t="str">
        <f t="shared" si="84"/>
        <v>plays</v>
      </c>
      <c r="S628" s="16">
        <f t="shared" si="85"/>
        <v>40449.208333333336</v>
      </c>
      <c r="T628">
        <f t="shared" si="86"/>
        <v>40458.208333333336</v>
      </c>
      <c r="U628" s="15">
        <f t="shared" si="87"/>
        <v>40449.208333333336</v>
      </c>
      <c r="V628" s="15">
        <f t="shared" si="88"/>
        <v>40458.208333333336</v>
      </c>
      <c r="W628" s="20">
        <f t="shared" si="89"/>
        <v>9</v>
      </c>
    </row>
    <row r="629" spans="1:23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82"/>
        <v>694</v>
      </c>
      <c r="G629" t="s">
        <v>20</v>
      </c>
      <c r="H629">
        <v>154</v>
      </c>
      <c r="I629" s="9">
        <f t="shared" si="81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s="6" t="s">
        <v>17</v>
      </c>
      <c r="Q629" t="str">
        <f t="shared" si="83"/>
        <v>food</v>
      </c>
      <c r="R629" t="str">
        <f t="shared" si="84"/>
        <v>food trucks</v>
      </c>
      <c r="S629" s="16">
        <f t="shared" si="85"/>
        <v>40345.208333333336</v>
      </c>
      <c r="T629">
        <f t="shared" si="86"/>
        <v>40369.208333333336</v>
      </c>
      <c r="U629" s="15">
        <f t="shared" si="87"/>
        <v>40345.208333333336</v>
      </c>
      <c r="V629" s="15">
        <f t="shared" si="88"/>
        <v>40369.208333333336</v>
      </c>
      <c r="W629" s="20">
        <f t="shared" si="89"/>
        <v>24</v>
      </c>
    </row>
    <row r="630" spans="1:23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82"/>
        <v>152</v>
      </c>
      <c r="G630" t="s">
        <v>20</v>
      </c>
      <c r="H630">
        <v>96</v>
      </c>
      <c r="I630" s="9">
        <f t="shared" si="81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s="6" t="s">
        <v>60</v>
      </c>
      <c r="Q630" t="str">
        <f t="shared" si="83"/>
        <v>music</v>
      </c>
      <c r="R630" t="str">
        <f t="shared" si="84"/>
        <v>indie rock</v>
      </c>
      <c r="S630" s="16">
        <f t="shared" si="85"/>
        <v>40455.208333333336</v>
      </c>
      <c r="T630">
        <f t="shared" si="86"/>
        <v>40458.208333333336</v>
      </c>
      <c r="U630" s="15">
        <f t="shared" si="87"/>
        <v>40455.208333333336</v>
      </c>
      <c r="V630" s="15">
        <f t="shared" si="88"/>
        <v>40458.208333333336</v>
      </c>
      <c r="W630" s="20">
        <f t="shared" si="89"/>
        <v>3</v>
      </c>
    </row>
    <row r="631" spans="1:23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82"/>
        <v>65</v>
      </c>
      <c r="G631" t="s">
        <v>14</v>
      </c>
      <c r="H631">
        <v>750</v>
      </c>
      <c r="I631" s="9">
        <f t="shared" si="81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s="6" t="s">
        <v>33</v>
      </c>
      <c r="Q631" t="str">
        <f t="shared" si="83"/>
        <v>theater</v>
      </c>
      <c r="R631" t="str">
        <f t="shared" si="84"/>
        <v>plays</v>
      </c>
      <c r="S631" s="16">
        <f t="shared" si="85"/>
        <v>42557.208333333328</v>
      </c>
      <c r="T631">
        <f t="shared" si="86"/>
        <v>42559.208333333328</v>
      </c>
      <c r="U631" s="15">
        <f t="shared" si="87"/>
        <v>42557.208333333328</v>
      </c>
      <c r="V631" s="15">
        <f t="shared" si="88"/>
        <v>42559.208333333328</v>
      </c>
      <c r="W631" s="20">
        <f t="shared" si="89"/>
        <v>2</v>
      </c>
    </row>
    <row r="632" spans="1:23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82"/>
        <v>63</v>
      </c>
      <c r="G632" t="s">
        <v>74</v>
      </c>
      <c r="H632">
        <v>87</v>
      </c>
      <c r="I632" s="9">
        <f t="shared" si="81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s="6" t="s">
        <v>33</v>
      </c>
      <c r="Q632" t="str">
        <f t="shared" si="83"/>
        <v>theater</v>
      </c>
      <c r="R632" t="str">
        <f t="shared" si="84"/>
        <v>plays</v>
      </c>
      <c r="S632" s="16">
        <f t="shared" si="85"/>
        <v>43586.208333333328</v>
      </c>
      <c r="T632">
        <f t="shared" si="86"/>
        <v>43597.208333333328</v>
      </c>
      <c r="U632" s="15">
        <f t="shared" si="87"/>
        <v>43586.208333333328</v>
      </c>
      <c r="V632" s="15">
        <f t="shared" si="88"/>
        <v>43597.208333333328</v>
      </c>
      <c r="W632" s="20">
        <f t="shared" si="89"/>
        <v>11</v>
      </c>
    </row>
    <row r="633" spans="1:23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82"/>
        <v>310</v>
      </c>
      <c r="G633" t="s">
        <v>20</v>
      </c>
      <c r="H633">
        <v>3063</v>
      </c>
      <c r="I633" s="9">
        <f t="shared" si="81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s="6" t="s">
        <v>33</v>
      </c>
      <c r="Q633" t="str">
        <f t="shared" si="83"/>
        <v>theater</v>
      </c>
      <c r="R633" t="str">
        <f t="shared" si="84"/>
        <v>plays</v>
      </c>
      <c r="S633" s="16">
        <f t="shared" si="85"/>
        <v>43550.208333333328</v>
      </c>
      <c r="T633">
        <f t="shared" si="86"/>
        <v>43554.208333333328</v>
      </c>
      <c r="U633" s="15">
        <f t="shared" si="87"/>
        <v>43550.208333333328</v>
      </c>
      <c r="V633" s="15">
        <f t="shared" si="88"/>
        <v>43554.208333333328</v>
      </c>
      <c r="W633" s="20">
        <f t="shared" si="89"/>
        <v>4</v>
      </c>
    </row>
    <row r="634" spans="1:23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82"/>
        <v>43</v>
      </c>
      <c r="G634" t="s">
        <v>47</v>
      </c>
      <c r="H634">
        <v>278</v>
      </c>
      <c r="I634" s="9">
        <f t="shared" si="81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s="6" t="s">
        <v>33</v>
      </c>
      <c r="Q634" t="str">
        <f t="shared" si="83"/>
        <v>theater</v>
      </c>
      <c r="R634" t="str">
        <f t="shared" si="84"/>
        <v>plays</v>
      </c>
      <c r="S634" s="16">
        <f t="shared" si="85"/>
        <v>41945.208333333336</v>
      </c>
      <c r="T634">
        <f t="shared" si="86"/>
        <v>41963.25</v>
      </c>
      <c r="U634" s="15">
        <f t="shared" si="87"/>
        <v>41945.208333333336</v>
      </c>
      <c r="V634" s="15">
        <f t="shared" si="88"/>
        <v>41963.25</v>
      </c>
      <c r="W634" s="20">
        <f t="shared" si="89"/>
        <v>18.041666666664241</v>
      </c>
    </row>
    <row r="635" spans="1:23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82"/>
        <v>83</v>
      </c>
      <c r="G635" t="s">
        <v>14</v>
      </c>
      <c r="H635">
        <v>105</v>
      </c>
      <c r="I635" s="9">
        <f t="shared" si="81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s="6" t="s">
        <v>71</v>
      </c>
      <c r="Q635" t="str">
        <f t="shared" si="83"/>
        <v>film &amp; video</v>
      </c>
      <c r="R635" t="str">
        <f t="shared" si="84"/>
        <v>animation</v>
      </c>
      <c r="S635" s="16">
        <f t="shared" si="85"/>
        <v>42315.25</v>
      </c>
      <c r="T635">
        <f t="shared" si="86"/>
        <v>42319.25</v>
      </c>
      <c r="U635" s="15">
        <f t="shared" si="87"/>
        <v>42315.25</v>
      </c>
      <c r="V635" s="15">
        <f t="shared" si="88"/>
        <v>42319.25</v>
      </c>
      <c r="W635" s="20">
        <f t="shared" si="89"/>
        <v>4</v>
      </c>
    </row>
    <row r="636" spans="1:23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82"/>
        <v>79</v>
      </c>
      <c r="G636" t="s">
        <v>74</v>
      </c>
      <c r="H636">
        <v>1658</v>
      </c>
      <c r="I636" s="9">
        <f t="shared" si="81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s="6" t="s">
        <v>269</v>
      </c>
      <c r="Q636" t="str">
        <f t="shared" si="83"/>
        <v>film &amp; video</v>
      </c>
      <c r="R636" t="str">
        <f t="shared" si="84"/>
        <v>television</v>
      </c>
      <c r="S636" s="16">
        <f t="shared" si="85"/>
        <v>42819.208333333328</v>
      </c>
      <c r="T636">
        <f t="shared" si="86"/>
        <v>42833.208333333328</v>
      </c>
      <c r="U636" s="15">
        <f t="shared" si="87"/>
        <v>42819.208333333328</v>
      </c>
      <c r="V636" s="15">
        <f t="shared" si="88"/>
        <v>42833.208333333328</v>
      </c>
      <c r="W636" s="20">
        <f t="shared" si="89"/>
        <v>14</v>
      </c>
    </row>
    <row r="637" spans="1:23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82"/>
        <v>114</v>
      </c>
      <c r="G637" t="s">
        <v>20</v>
      </c>
      <c r="H637">
        <v>2266</v>
      </c>
      <c r="I637" s="9">
        <f t="shared" si="81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s="6" t="s">
        <v>269</v>
      </c>
      <c r="Q637" t="str">
        <f t="shared" si="83"/>
        <v>film &amp; video</v>
      </c>
      <c r="R637" t="str">
        <f t="shared" si="84"/>
        <v>television</v>
      </c>
      <c r="S637" s="16">
        <f t="shared" si="85"/>
        <v>41314.25</v>
      </c>
      <c r="T637">
        <f t="shared" si="86"/>
        <v>41346.208333333336</v>
      </c>
      <c r="U637" s="15">
        <f t="shared" si="87"/>
        <v>41314.25</v>
      </c>
      <c r="V637" s="15">
        <f t="shared" si="88"/>
        <v>41346.208333333336</v>
      </c>
      <c r="W637" s="20">
        <f t="shared" si="89"/>
        <v>31.958333333335759</v>
      </c>
    </row>
    <row r="638" spans="1:23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82"/>
        <v>65</v>
      </c>
      <c r="G638" t="s">
        <v>14</v>
      </c>
      <c r="H638">
        <v>2604</v>
      </c>
      <c r="I638" s="9">
        <f t="shared" si="81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s="6" t="s">
        <v>71</v>
      </c>
      <c r="Q638" t="str">
        <f t="shared" si="83"/>
        <v>film &amp; video</v>
      </c>
      <c r="R638" t="str">
        <f t="shared" si="84"/>
        <v>animation</v>
      </c>
      <c r="S638" s="16">
        <f t="shared" si="85"/>
        <v>40926.25</v>
      </c>
      <c r="T638">
        <f t="shared" si="86"/>
        <v>40971.25</v>
      </c>
      <c r="U638" s="15">
        <f t="shared" si="87"/>
        <v>40926.25</v>
      </c>
      <c r="V638" s="15">
        <f t="shared" si="88"/>
        <v>40971.25</v>
      </c>
      <c r="W638" s="20">
        <f t="shared" si="89"/>
        <v>45</v>
      </c>
    </row>
    <row r="639" spans="1:23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82"/>
        <v>79</v>
      </c>
      <c r="G639" t="s">
        <v>14</v>
      </c>
      <c r="H639">
        <v>65</v>
      </c>
      <c r="I639" s="9">
        <f t="shared" si="81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s="6" t="s">
        <v>33</v>
      </c>
      <c r="Q639" t="str">
        <f t="shared" si="83"/>
        <v>theater</v>
      </c>
      <c r="R639" t="str">
        <f t="shared" si="84"/>
        <v>plays</v>
      </c>
      <c r="S639" s="16">
        <f t="shared" si="85"/>
        <v>42688.25</v>
      </c>
      <c r="T639">
        <f t="shared" si="86"/>
        <v>42696.25</v>
      </c>
      <c r="U639" s="15">
        <f t="shared" si="87"/>
        <v>42688.25</v>
      </c>
      <c r="V639" s="15">
        <f t="shared" si="88"/>
        <v>42696.25</v>
      </c>
      <c r="W639" s="20">
        <f t="shared" si="89"/>
        <v>8</v>
      </c>
    </row>
    <row r="640" spans="1:23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82"/>
        <v>11</v>
      </c>
      <c r="G640" t="s">
        <v>14</v>
      </c>
      <c r="H640">
        <v>94</v>
      </c>
      <c r="I640" s="9">
        <f t="shared" si="81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s="6" t="s">
        <v>33</v>
      </c>
      <c r="Q640" t="str">
        <f t="shared" si="83"/>
        <v>theater</v>
      </c>
      <c r="R640" t="str">
        <f t="shared" si="84"/>
        <v>plays</v>
      </c>
      <c r="S640" s="16">
        <f t="shared" si="85"/>
        <v>40386.208333333336</v>
      </c>
      <c r="T640">
        <f t="shared" si="86"/>
        <v>40398.208333333336</v>
      </c>
      <c r="U640" s="15">
        <f t="shared" si="87"/>
        <v>40386.208333333336</v>
      </c>
      <c r="V640" s="15">
        <f t="shared" si="88"/>
        <v>40398.208333333336</v>
      </c>
      <c r="W640" s="20">
        <f t="shared" si="89"/>
        <v>12</v>
      </c>
    </row>
    <row r="641" spans="1:23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82"/>
        <v>56</v>
      </c>
      <c r="G641" t="s">
        <v>47</v>
      </c>
      <c r="H641">
        <v>45</v>
      </c>
      <c r="I641" s="9">
        <f t="shared" si="81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s="6" t="s">
        <v>53</v>
      </c>
      <c r="Q641" t="str">
        <f t="shared" si="83"/>
        <v>film &amp; video</v>
      </c>
      <c r="R641" t="str">
        <f t="shared" si="84"/>
        <v>drama</v>
      </c>
      <c r="S641" s="16">
        <f t="shared" si="85"/>
        <v>43309.208333333328</v>
      </c>
      <c r="T641">
        <f t="shared" si="86"/>
        <v>43309.208333333328</v>
      </c>
      <c r="U641" s="15">
        <f t="shared" si="87"/>
        <v>43309.208333333328</v>
      </c>
      <c r="V641" s="15">
        <f t="shared" si="88"/>
        <v>43309.208333333328</v>
      </c>
      <c r="W641" s="20">
        <f t="shared" si="89"/>
        <v>0</v>
      </c>
    </row>
    <row r="642" spans="1:23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82"/>
        <v>17</v>
      </c>
      <c r="G642" t="s">
        <v>14</v>
      </c>
      <c r="H642">
        <v>257</v>
      </c>
      <c r="I642" s="9">
        <f t="shared" ref="I642:I705" si="90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s="6" t="s">
        <v>33</v>
      </c>
      <c r="Q642" t="str">
        <f t="shared" si="83"/>
        <v>theater</v>
      </c>
      <c r="R642" t="str">
        <f t="shared" si="84"/>
        <v>plays</v>
      </c>
      <c r="S642" s="16">
        <f t="shared" si="85"/>
        <v>42387.25</v>
      </c>
      <c r="T642">
        <f t="shared" si="86"/>
        <v>42390.25</v>
      </c>
      <c r="U642" s="15">
        <f t="shared" si="87"/>
        <v>42387.25</v>
      </c>
      <c r="V642" s="15">
        <f t="shared" si="88"/>
        <v>42390.25</v>
      </c>
      <c r="W642" s="20">
        <f t="shared" si="89"/>
        <v>3</v>
      </c>
    </row>
    <row r="643" spans="1:23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91">ROUND((E643/D643)*100,0)</f>
        <v>120</v>
      </c>
      <c r="G643" t="s">
        <v>20</v>
      </c>
      <c r="H643">
        <v>194</v>
      </c>
      <c r="I643" s="9">
        <f t="shared" si="9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s="6" t="s">
        <v>33</v>
      </c>
      <c r="Q643" t="str">
        <f t="shared" ref="Q643:Q706" si="92">LEFT(P643,SEARCH("/",P643)-1)</f>
        <v>theater</v>
      </c>
      <c r="R643" t="str">
        <f t="shared" ref="R643:R706" si="93">RIGHT(P643,LEN(P643)-SEARCH("/",P643))</f>
        <v>plays</v>
      </c>
      <c r="S643" s="16">
        <f t="shared" ref="S643:S706" si="94">(((L643/60/60)/24)+DATE(1970,1,1))</f>
        <v>42786.25</v>
      </c>
      <c r="T643">
        <f t="shared" ref="T643:T706" si="95">M643/86400+DATE(1970,1,1)</f>
        <v>42814.208333333328</v>
      </c>
      <c r="U643" s="15">
        <f t="shared" ref="U643:U706" si="96">L643/86400+DATE(1970,1,1)</f>
        <v>42786.25</v>
      </c>
      <c r="V643" s="15">
        <f t="shared" ref="V643:V706" si="97">M643/86400+DATE(1970,1,1)</f>
        <v>42814.208333333328</v>
      </c>
      <c r="W643" s="20">
        <f t="shared" ref="W643:W706" si="98">V643-U643</f>
        <v>27.958333333328483</v>
      </c>
    </row>
    <row r="644" spans="1:23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91"/>
        <v>145</v>
      </c>
      <c r="G644" t="s">
        <v>20</v>
      </c>
      <c r="H644">
        <v>129</v>
      </c>
      <c r="I644" s="9">
        <f t="shared" si="9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s="6" t="s">
        <v>65</v>
      </c>
      <c r="Q644" t="str">
        <f t="shared" si="92"/>
        <v>technology</v>
      </c>
      <c r="R644" t="str">
        <f t="shared" si="93"/>
        <v>wearables</v>
      </c>
      <c r="S644" s="16">
        <f t="shared" si="94"/>
        <v>43451.25</v>
      </c>
      <c r="T644">
        <f t="shared" si="95"/>
        <v>43460.25</v>
      </c>
      <c r="U644" s="15">
        <f t="shared" si="96"/>
        <v>43451.25</v>
      </c>
      <c r="V644" s="15">
        <f t="shared" si="97"/>
        <v>43460.25</v>
      </c>
      <c r="W644" s="20">
        <f t="shared" si="98"/>
        <v>9</v>
      </c>
    </row>
    <row r="645" spans="1:23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91"/>
        <v>221</v>
      </c>
      <c r="G645" t="s">
        <v>20</v>
      </c>
      <c r="H645">
        <v>375</v>
      </c>
      <c r="I645" s="9">
        <f t="shared" si="9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s="6" t="s">
        <v>33</v>
      </c>
      <c r="Q645" t="str">
        <f t="shared" si="92"/>
        <v>theater</v>
      </c>
      <c r="R645" t="str">
        <f t="shared" si="93"/>
        <v>plays</v>
      </c>
      <c r="S645" s="16">
        <f t="shared" si="94"/>
        <v>42795.25</v>
      </c>
      <c r="T645">
        <f t="shared" si="95"/>
        <v>42813.208333333328</v>
      </c>
      <c r="U645" s="15">
        <f t="shared" si="96"/>
        <v>42795.25</v>
      </c>
      <c r="V645" s="15">
        <f t="shared" si="97"/>
        <v>42813.208333333328</v>
      </c>
      <c r="W645" s="20">
        <f t="shared" si="98"/>
        <v>17.958333333328483</v>
      </c>
    </row>
    <row r="646" spans="1:23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91"/>
        <v>48</v>
      </c>
      <c r="G646" t="s">
        <v>14</v>
      </c>
      <c r="H646">
        <v>2928</v>
      </c>
      <c r="I646" s="9">
        <f t="shared" si="9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s="6" t="s">
        <v>33</v>
      </c>
      <c r="Q646" t="str">
        <f t="shared" si="92"/>
        <v>theater</v>
      </c>
      <c r="R646" t="str">
        <f t="shared" si="93"/>
        <v>plays</v>
      </c>
      <c r="S646" s="16">
        <f t="shared" si="94"/>
        <v>43452.25</v>
      </c>
      <c r="T646">
        <f t="shared" si="95"/>
        <v>43468.25</v>
      </c>
      <c r="U646" s="15">
        <f t="shared" si="96"/>
        <v>43452.25</v>
      </c>
      <c r="V646" s="15">
        <f t="shared" si="97"/>
        <v>43468.25</v>
      </c>
      <c r="W646" s="20">
        <f t="shared" si="98"/>
        <v>16</v>
      </c>
    </row>
    <row r="647" spans="1:23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91"/>
        <v>93</v>
      </c>
      <c r="G647" t="s">
        <v>14</v>
      </c>
      <c r="H647">
        <v>4697</v>
      </c>
      <c r="I647" s="9">
        <f t="shared" si="9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s="6" t="s">
        <v>23</v>
      </c>
      <c r="Q647" t="str">
        <f t="shared" si="92"/>
        <v>music</v>
      </c>
      <c r="R647" t="str">
        <f t="shared" si="93"/>
        <v>rock</v>
      </c>
      <c r="S647" s="16">
        <f t="shared" si="94"/>
        <v>43369.208333333328</v>
      </c>
      <c r="T647">
        <f t="shared" si="95"/>
        <v>43390.208333333328</v>
      </c>
      <c r="U647" s="15">
        <f t="shared" si="96"/>
        <v>43369.208333333328</v>
      </c>
      <c r="V647" s="15">
        <f t="shared" si="97"/>
        <v>43390.208333333328</v>
      </c>
      <c r="W647" s="20">
        <f t="shared" si="98"/>
        <v>21</v>
      </c>
    </row>
    <row r="648" spans="1:23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91"/>
        <v>89</v>
      </c>
      <c r="G648" t="s">
        <v>14</v>
      </c>
      <c r="H648">
        <v>2915</v>
      </c>
      <c r="I648" s="9">
        <f t="shared" si="9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s="6" t="s">
        <v>89</v>
      </c>
      <c r="Q648" t="str">
        <f t="shared" si="92"/>
        <v>games</v>
      </c>
      <c r="R648" t="str">
        <f t="shared" si="93"/>
        <v>video games</v>
      </c>
      <c r="S648" s="16">
        <f t="shared" si="94"/>
        <v>41346.208333333336</v>
      </c>
      <c r="T648">
        <f t="shared" si="95"/>
        <v>41357.208333333336</v>
      </c>
      <c r="U648" s="15">
        <f t="shared" si="96"/>
        <v>41346.208333333336</v>
      </c>
      <c r="V648" s="15">
        <f t="shared" si="97"/>
        <v>41357.208333333336</v>
      </c>
      <c r="W648" s="20">
        <f t="shared" si="98"/>
        <v>11</v>
      </c>
    </row>
    <row r="649" spans="1:23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91"/>
        <v>41</v>
      </c>
      <c r="G649" t="s">
        <v>14</v>
      </c>
      <c r="H649">
        <v>18</v>
      </c>
      <c r="I649" s="9">
        <f t="shared" si="9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s="6" t="s">
        <v>206</v>
      </c>
      <c r="Q649" t="str">
        <f t="shared" si="92"/>
        <v>publishing</v>
      </c>
      <c r="R649" t="str">
        <f t="shared" si="93"/>
        <v>translations</v>
      </c>
      <c r="S649" s="16">
        <f t="shared" si="94"/>
        <v>43199.208333333328</v>
      </c>
      <c r="T649">
        <f t="shared" si="95"/>
        <v>43223.208333333328</v>
      </c>
      <c r="U649" s="15">
        <f t="shared" si="96"/>
        <v>43199.208333333328</v>
      </c>
      <c r="V649" s="15">
        <f t="shared" si="97"/>
        <v>43223.208333333328</v>
      </c>
      <c r="W649" s="20">
        <f t="shared" si="98"/>
        <v>24</v>
      </c>
    </row>
    <row r="650" spans="1:23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91"/>
        <v>63</v>
      </c>
      <c r="G650" t="s">
        <v>74</v>
      </c>
      <c r="H650">
        <v>723</v>
      </c>
      <c r="I650" s="9">
        <f t="shared" si="9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s="6" t="s">
        <v>17</v>
      </c>
      <c r="Q650" t="str">
        <f t="shared" si="92"/>
        <v>food</v>
      </c>
      <c r="R650" t="str">
        <f t="shared" si="93"/>
        <v>food trucks</v>
      </c>
      <c r="S650" s="16">
        <f t="shared" si="94"/>
        <v>42922.208333333328</v>
      </c>
      <c r="T650">
        <f t="shared" si="95"/>
        <v>42940.208333333328</v>
      </c>
      <c r="U650" s="15">
        <f t="shared" si="96"/>
        <v>42922.208333333328</v>
      </c>
      <c r="V650" s="15">
        <f t="shared" si="97"/>
        <v>42940.208333333328</v>
      </c>
      <c r="W650" s="20">
        <f t="shared" si="98"/>
        <v>18</v>
      </c>
    </row>
    <row r="651" spans="1:23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91"/>
        <v>48</v>
      </c>
      <c r="G651" t="s">
        <v>14</v>
      </c>
      <c r="H651">
        <v>602</v>
      </c>
      <c r="I651" s="9">
        <f t="shared" si="9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s="6" t="s">
        <v>33</v>
      </c>
      <c r="Q651" t="str">
        <f t="shared" si="92"/>
        <v>theater</v>
      </c>
      <c r="R651" t="str">
        <f t="shared" si="93"/>
        <v>plays</v>
      </c>
      <c r="S651" s="16">
        <f t="shared" si="94"/>
        <v>40471.208333333336</v>
      </c>
      <c r="T651">
        <f t="shared" si="95"/>
        <v>40482.208333333336</v>
      </c>
      <c r="U651" s="15">
        <f t="shared" si="96"/>
        <v>40471.208333333336</v>
      </c>
      <c r="V651" s="15">
        <f t="shared" si="97"/>
        <v>40482.208333333336</v>
      </c>
      <c r="W651" s="20">
        <f t="shared" si="98"/>
        <v>11</v>
      </c>
    </row>
    <row r="652" spans="1:23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91"/>
        <v>2</v>
      </c>
      <c r="G652" t="s">
        <v>14</v>
      </c>
      <c r="H652">
        <v>1</v>
      </c>
      <c r="I652" s="9">
        <f t="shared" si="9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s="6" t="s">
        <v>159</v>
      </c>
      <c r="Q652" t="str">
        <f t="shared" si="92"/>
        <v>music</v>
      </c>
      <c r="R652" t="str">
        <f t="shared" si="93"/>
        <v>jazz</v>
      </c>
      <c r="S652" s="16">
        <f t="shared" si="94"/>
        <v>41828.208333333336</v>
      </c>
      <c r="T652">
        <f t="shared" si="95"/>
        <v>41855.208333333336</v>
      </c>
      <c r="U652" s="15">
        <f t="shared" si="96"/>
        <v>41828.208333333336</v>
      </c>
      <c r="V652" s="15">
        <f t="shared" si="97"/>
        <v>41855.208333333336</v>
      </c>
      <c r="W652" s="20">
        <f t="shared" si="98"/>
        <v>27</v>
      </c>
    </row>
    <row r="653" spans="1:23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91"/>
        <v>88</v>
      </c>
      <c r="G653" t="s">
        <v>14</v>
      </c>
      <c r="H653">
        <v>3868</v>
      </c>
      <c r="I653" s="9">
        <f t="shared" si="9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s="6" t="s">
        <v>100</v>
      </c>
      <c r="Q653" t="str">
        <f t="shared" si="92"/>
        <v>film &amp; video</v>
      </c>
      <c r="R653" t="str">
        <f t="shared" si="93"/>
        <v>shorts</v>
      </c>
      <c r="S653" s="16">
        <f t="shared" si="94"/>
        <v>41692.25</v>
      </c>
      <c r="T653">
        <f t="shared" si="95"/>
        <v>41707.25</v>
      </c>
      <c r="U653" s="15">
        <f t="shared" si="96"/>
        <v>41692.25</v>
      </c>
      <c r="V653" s="15">
        <f t="shared" si="97"/>
        <v>41707.25</v>
      </c>
      <c r="W653" s="20">
        <f t="shared" si="98"/>
        <v>15</v>
      </c>
    </row>
    <row r="654" spans="1:23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91"/>
        <v>127</v>
      </c>
      <c r="G654" t="s">
        <v>20</v>
      </c>
      <c r="H654">
        <v>409</v>
      </c>
      <c r="I654" s="9">
        <f t="shared" si="9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s="6" t="s">
        <v>28</v>
      </c>
      <c r="Q654" t="str">
        <f t="shared" si="92"/>
        <v>technology</v>
      </c>
      <c r="R654" t="str">
        <f t="shared" si="93"/>
        <v>web</v>
      </c>
      <c r="S654" s="16">
        <f t="shared" si="94"/>
        <v>42587.208333333328</v>
      </c>
      <c r="T654">
        <f t="shared" si="95"/>
        <v>42630.208333333328</v>
      </c>
      <c r="U654" s="15">
        <f t="shared" si="96"/>
        <v>42587.208333333328</v>
      </c>
      <c r="V654" s="15">
        <f t="shared" si="97"/>
        <v>42630.208333333328</v>
      </c>
      <c r="W654" s="20">
        <f t="shared" si="98"/>
        <v>43</v>
      </c>
    </row>
    <row r="655" spans="1:23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91"/>
        <v>2339</v>
      </c>
      <c r="G655" t="s">
        <v>20</v>
      </c>
      <c r="H655">
        <v>234</v>
      </c>
      <c r="I655" s="9">
        <f t="shared" si="9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s="6" t="s">
        <v>28</v>
      </c>
      <c r="Q655" t="str">
        <f t="shared" si="92"/>
        <v>technology</v>
      </c>
      <c r="R655" t="str">
        <f t="shared" si="93"/>
        <v>web</v>
      </c>
      <c r="S655" s="16">
        <f t="shared" si="94"/>
        <v>42468.208333333328</v>
      </c>
      <c r="T655">
        <f t="shared" si="95"/>
        <v>42470.208333333328</v>
      </c>
      <c r="U655" s="15">
        <f t="shared" si="96"/>
        <v>42468.208333333328</v>
      </c>
      <c r="V655" s="15">
        <f t="shared" si="97"/>
        <v>42470.208333333328</v>
      </c>
      <c r="W655" s="20">
        <f t="shared" si="98"/>
        <v>2</v>
      </c>
    </row>
    <row r="656" spans="1:23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91"/>
        <v>508</v>
      </c>
      <c r="G656" t="s">
        <v>20</v>
      </c>
      <c r="H656">
        <v>3016</v>
      </c>
      <c r="I656" s="9">
        <f t="shared" si="9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s="6" t="s">
        <v>148</v>
      </c>
      <c r="Q656" t="str">
        <f t="shared" si="92"/>
        <v>music</v>
      </c>
      <c r="R656" t="str">
        <f t="shared" si="93"/>
        <v>metal</v>
      </c>
      <c r="S656" s="16">
        <f t="shared" si="94"/>
        <v>42240.208333333328</v>
      </c>
      <c r="T656">
        <f t="shared" si="95"/>
        <v>42245.208333333328</v>
      </c>
      <c r="U656" s="15">
        <f t="shared" si="96"/>
        <v>42240.208333333328</v>
      </c>
      <c r="V656" s="15">
        <f t="shared" si="97"/>
        <v>42245.208333333328</v>
      </c>
      <c r="W656" s="20">
        <f t="shared" si="98"/>
        <v>5</v>
      </c>
    </row>
    <row r="657" spans="1:23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91"/>
        <v>191</v>
      </c>
      <c r="G657" t="s">
        <v>20</v>
      </c>
      <c r="H657">
        <v>264</v>
      </c>
      <c r="I657" s="9">
        <f t="shared" si="9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s="6" t="s">
        <v>122</v>
      </c>
      <c r="Q657" t="str">
        <f t="shared" si="92"/>
        <v>photography</v>
      </c>
      <c r="R657" t="str">
        <f t="shared" si="93"/>
        <v>photography books</v>
      </c>
      <c r="S657" s="16">
        <f t="shared" si="94"/>
        <v>42796.25</v>
      </c>
      <c r="T657">
        <f t="shared" si="95"/>
        <v>42809.208333333328</v>
      </c>
      <c r="U657" s="15">
        <f t="shared" si="96"/>
        <v>42796.25</v>
      </c>
      <c r="V657" s="15">
        <f t="shared" si="97"/>
        <v>42809.208333333328</v>
      </c>
      <c r="W657" s="20">
        <f t="shared" si="98"/>
        <v>12.958333333328483</v>
      </c>
    </row>
    <row r="658" spans="1:23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91"/>
        <v>42</v>
      </c>
      <c r="G658" t="s">
        <v>14</v>
      </c>
      <c r="H658">
        <v>504</v>
      </c>
      <c r="I658" s="9">
        <f t="shared" si="9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s="6" t="s">
        <v>17</v>
      </c>
      <c r="Q658" t="str">
        <f t="shared" si="92"/>
        <v>food</v>
      </c>
      <c r="R658" t="str">
        <f t="shared" si="93"/>
        <v>food trucks</v>
      </c>
      <c r="S658" s="16">
        <f t="shared" si="94"/>
        <v>43097.25</v>
      </c>
      <c r="T658">
        <f t="shared" si="95"/>
        <v>43102.25</v>
      </c>
      <c r="U658" s="15">
        <f t="shared" si="96"/>
        <v>43097.25</v>
      </c>
      <c r="V658" s="15">
        <f t="shared" si="97"/>
        <v>43102.25</v>
      </c>
      <c r="W658" s="20">
        <f t="shared" si="98"/>
        <v>5</v>
      </c>
    </row>
    <row r="659" spans="1:23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91"/>
        <v>8</v>
      </c>
      <c r="G659" t="s">
        <v>14</v>
      </c>
      <c r="H659">
        <v>14</v>
      </c>
      <c r="I659" s="9">
        <f t="shared" si="9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s="6" t="s">
        <v>474</v>
      </c>
      <c r="Q659" t="str">
        <f t="shared" si="92"/>
        <v>film &amp; video</v>
      </c>
      <c r="R659" t="str">
        <f t="shared" si="93"/>
        <v>science fiction</v>
      </c>
      <c r="S659" s="16">
        <f t="shared" si="94"/>
        <v>43096.25</v>
      </c>
      <c r="T659">
        <f t="shared" si="95"/>
        <v>43112.25</v>
      </c>
      <c r="U659" s="15">
        <f t="shared" si="96"/>
        <v>43096.25</v>
      </c>
      <c r="V659" s="15">
        <f t="shared" si="97"/>
        <v>43112.25</v>
      </c>
      <c r="W659" s="20">
        <f t="shared" si="98"/>
        <v>16</v>
      </c>
    </row>
    <row r="660" spans="1:23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91"/>
        <v>60</v>
      </c>
      <c r="G660" t="s">
        <v>74</v>
      </c>
      <c r="H660">
        <v>390</v>
      </c>
      <c r="I660" s="9">
        <f t="shared" si="9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s="6" t="s">
        <v>23</v>
      </c>
      <c r="Q660" t="str">
        <f t="shared" si="92"/>
        <v>music</v>
      </c>
      <c r="R660" t="str">
        <f t="shared" si="93"/>
        <v>rock</v>
      </c>
      <c r="S660" s="16">
        <f t="shared" si="94"/>
        <v>42246.208333333328</v>
      </c>
      <c r="T660">
        <f t="shared" si="95"/>
        <v>42269.208333333328</v>
      </c>
      <c r="U660" s="15">
        <f t="shared" si="96"/>
        <v>42246.208333333328</v>
      </c>
      <c r="V660" s="15">
        <f t="shared" si="97"/>
        <v>42269.208333333328</v>
      </c>
      <c r="W660" s="20">
        <f t="shared" si="98"/>
        <v>23</v>
      </c>
    </row>
    <row r="661" spans="1:23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91"/>
        <v>47</v>
      </c>
      <c r="G661" t="s">
        <v>14</v>
      </c>
      <c r="H661">
        <v>750</v>
      </c>
      <c r="I661" s="9">
        <f t="shared" si="9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s="6" t="s">
        <v>42</v>
      </c>
      <c r="Q661" t="str">
        <f t="shared" si="92"/>
        <v>film &amp; video</v>
      </c>
      <c r="R661" t="str">
        <f t="shared" si="93"/>
        <v>documentary</v>
      </c>
      <c r="S661" s="16">
        <f t="shared" si="94"/>
        <v>40570.25</v>
      </c>
      <c r="T661">
        <f t="shared" si="95"/>
        <v>40571.25</v>
      </c>
      <c r="U661" s="15">
        <f t="shared" si="96"/>
        <v>40570.25</v>
      </c>
      <c r="V661" s="15">
        <f t="shared" si="97"/>
        <v>40571.25</v>
      </c>
      <c r="W661" s="20">
        <f t="shared" si="98"/>
        <v>1</v>
      </c>
    </row>
    <row r="662" spans="1:23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91"/>
        <v>82</v>
      </c>
      <c r="G662" t="s">
        <v>14</v>
      </c>
      <c r="H662">
        <v>77</v>
      </c>
      <c r="I662" s="9">
        <f t="shared" si="9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s="6" t="s">
        <v>33</v>
      </c>
      <c r="Q662" t="str">
        <f t="shared" si="92"/>
        <v>theater</v>
      </c>
      <c r="R662" t="str">
        <f t="shared" si="93"/>
        <v>plays</v>
      </c>
      <c r="S662" s="16">
        <f t="shared" si="94"/>
        <v>42237.208333333328</v>
      </c>
      <c r="T662">
        <f t="shared" si="95"/>
        <v>42246.208333333328</v>
      </c>
      <c r="U662" s="15">
        <f t="shared" si="96"/>
        <v>42237.208333333328</v>
      </c>
      <c r="V662" s="15">
        <f t="shared" si="97"/>
        <v>42246.208333333328</v>
      </c>
      <c r="W662" s="20">
        <f t="shared" si="98"/>
        <v>9</v>
      </c>
    </row>
    <row r="663" spans="1:23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91"/>
        <v>54</v>
      </c>
      <c r="G663" t="s">
        <v>14</v>
      </c>
      <c r="H663">
        <v>752</v>
      </c>
      <c r="I663" s="9">
        <f t="shared" si="9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s="6" t="s">
        <v>159</v>
      </c>
      <c r="Q663" t="str">
        <f t="shared" si="92"/>
        <v>music</v>
      </c>
      <c r="R663" t="str">
        <f t="shared" si="93"/>
        <v>jazz</v>
      </c>
      <c r="S663" s="16">
        <f t="shared" si="94"/>
        <v>40996.208333333336</v>
      </c>
      <c r="T663">
        <f t="shared" si="95"/>
        <v>41026.208333333336</v>
      </c>
      <c r="U663" s="15">
        <f t="shared" si="96"/>
        <v>40996.208333333336</v>
      </c>
      <c r="V663" s="15">
        <f t="shared" si="97"/>
        <v>41026.208333333336</v>
      </c>
      <c r="W663" s="20">
        <f t="shared" si="98"/>
        <v>30</v>
      </c>
    </row>
    <row r="664" spans="1:23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91"/>
        <v>98</v>
      </c>
      <c r="G664" t="s">
        <v>14</v>
      </c>
      <c r="H664">
        <v>131</v>
      </c>
      <c r="I664" s="9">
        <f t="shared" si="9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s="6" t="s">
        <v>33</v>
      </c>
      <c r="Q664" t="str">
        <f t="shared" si="92"/>
        <v>theater</v>
      </c>
      <c r="R664" t="str">
        <f t="shared" si="93"/>
        <v>plays</v>
      </c>
      <c r="S664" s="16">
        <f t="shared" si="94"/>
        <v>43443.25</v>
      </c>
      <c r="T664">
        <f t="shared" si="95"/>
        <v>43447.25</v>
      </c>
      <c r="U664" s="15">
        <f t="shared" si="96"/>
        <v>43443.25</v>
      </c>
      <c r="V664" s="15">
        <f t="shared" si="97"/>
        <v>43447.25</v>
      </c>
      <c r="W664" s="20">
        <f t="shared" si="98"/>
        <v>4</v>
      </c>
    </row>
    <row r="665" spans="1:23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91"/>
        <v>77</v>
      </c>
      <c r="G665" t="s">
        <v>14</v>
      </c>
      <c r="H665">
        <v>87</v>
      </c>
      <c r="I665" s="9">
        <f t="shared" si="9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s="6" t="s">
        <v>33</v>
      </c>
      <c r="Q665" t="str">
        <f t="shared" si="92"/>
        <v>theater</v>
      </c>
      <c r="R665" t="str">
        <f t="shared" si="93"/>
        <v>plays</v>
      </c>
      <c r="S665" s="16">
        <f t="shared" si="94"/>
        <v>40458.208333333336</v>
      </c>
      <c r="T665">
        <f t="shared" si="95"/>
        <v>40481.208333333336</v>
      </c>
      <c r="U665" s="15">
        <f t="shared" si="96"/>
        <v>40458.208333333336</v>
      </c>
      <c r="V665" s="15">
        <f t="shared" si="97"/>
        <v>40481.208333333336</v>
      </c>
      <c r="W665" s="20">
        <f t="shared" si="98"/>
        <v>23</v>
      </c>
    </row>
    <row r="666" spans="1:23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91"/>
        <v>33</v>
      </c>
      <c r="G666" t="s">
        <v>14</v>
      </c>
      <c r="H666">
        <v>1063</v>
      </c>
      <c r="I666" s="9">
        <f t="shared" si="9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s="6" t="s">
        <v>159</v>
      </c>
      <c r="Q666" t="str">
        <f t="shared" si="92"/>
        <v>music</v>
      </c>
      <c r="R666" t="str">
        <f t="shared" si="93"/>
        <v>jazz</v>
      </c>
      <c r="S666" s="16">
        <f t="shared" si="94"/>
        <v>40959.25</v>
      </c>
      <c r="T666">
        <f t="shared" si="95"/>
        <v>40969.25</v>
      </c>
      <c r="U666" s="15">
        <f t="shared" si="96"/>
        <v>40959.25</v>
      </c>
      <c r="V666" s="15">
        <f t="shared" si="97"/>
        <v>40969.25</v>
      </c>
      <c r="W666" s="20">
        <f t="shared" si="98"/>
        <v>10</v>
      </c>
    </row>
    <row r="667" spans="1:23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91"/>
        <v>240</v>
      </c>
      <c r="G667" t="s">
        <v>20</v>
      </c>
      <c r="H667">
        <v>272</v>
      </c>
      <c r="I667" s="9">
        <f t="shared" si="9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s="6" t="s">
        <v>42</v>
      </c>
      <c r="Q667" t="str">
        <f t="shared" si="92"/>
        <v>film &amp; video</v>
      </c>
      <c r="R667" t="str">
        <f t="shared" si="93"/>
        <v>documentary</v>
      </c>
      <c r="S667" s="16">
        <f t="shared" si="94"/>
        <v>40733.208333333336</v>
      </c>
      <c r="T667">
        <f t="shared" si="95"/>
        <v>40747.208333333336</v>
      </c>
      <c r="U667" s="15">
        <f t="shared" si="96"/>
        <v>40733.208333333336</v>
      </c>
      <c r="V667" s="15">
        <f t="shared" si="97"/>
        <v>40747.208333333336</v>
      </c>
      <c r="W667" s="20">
        <f t="shared" si="98"/>
        <v>14</v>
      </c>
    </row>
    <row r="668" spans="1:23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91"/>
        <v>64</v>
      </c>
      <c r="G668" t="s">
        <v>74</v>
      </c>
      <c r="H668">
        <v>25</v>
      </c>
      <c r="I668" s="9">
        <f t="shared" si="9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s="6" t="s">
        <v>33</v>
      </c>
      <c r="Q668" t="str">
        <f t="shared" si="92"/>
        <v>theater</v>
      </c>
      <c r="R668" t="str">
        <f t="shared" si="93"/>
        <v>plays</v>
      </c>
      <c r="S668" s="16">
        <f t="shared" si="94"/>
        <v>41516.208333333336</v>
      </c>
      <c r="T668">
        <f t="shared" si="95"/>
        <v>41522.208333333336</v>
      </c>
      <c r="U668" s="15">
        <f t="shared" si="96"/>
        <v>41516.208333333336</v>
      </c>
      <c r="V668" s="15">
        <f t="shared" si="97"/>
        <v>41522.208333333336</v>
      </c>
      <c r="W668" s="20">
        <f t="shared" si="98"/>
        <v>6</v>
      </c>
    </row>
    <row r="669" spans="1:23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91"/>
        <v>176</v>
      </c>
      <c r="G669" t="s">
        <v>20</v>
      </c>
      <c r="H669">
        <v>419</v>
      </c>
      <c r="I669" s="9">
        <f t="shared" si="9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s="6" t="s">
        <v>1029</v>
      </c>
      <c r="Q669" t="str">
        <f t="shared" si="92"/>
        <v>journalism</v>
      </c>
      <c r="R669" t="str">
        <f t="shared" si="93"/>
        <v>audio</v>
      </c>
      <c r="S669" s="16">
        <f t="shared" si="94"/>
        <v>41892.208333333336</v>
      </c>
      <c r="T669">
        <f t="shared" si="95"/>
        <v>41901.208333333336</v>
      </c>
      <c r="U669" s="15">
        <f t="shared" si="96"/>
        <v>41892.208333333336</v>
      </c>
      <c r="V669" s="15">
        <f t="shared" si="97"/>
        <v>41901.208333333336</v>
      </c>
      <c r="W669" s="20">
        <f t="shared" si="98"/>
        <v>9</v>
      </c>
    </row>
    <row r="670" spans="1:23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91"/>
        <v>20</v>
      </c>
      <c r="G670" t="s">
        <v>14</v>
      </c>
      <c r="H670">
        <v>76</v>
      </c>
      <c r="I670" s="9">
        <f t="shared" si="9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s="6" t="s">
        <v>33</v>
      </c>
      <c r="Q670" t="str">
        <f t="shared" si="92"/>
        <v>theater</v>
      </c>
      <c r="R670" t="str">
        <f t="shared" si="93"/>
        <v>plays</v>
      </c>
      <c r="S670" s="16">
        <f t="shared" si="94"/>
        <v>41122.208333333336</v>
      </c>
      <c r="T670">
        <f t="shared" si="95"/>
        <v>41134.208333333336</v>
      </c>
      <c r="U670" s="15">
        <f t="shared" si="96"/>
        <v>41122.208333333336</v>
      </c>
      <c r="V670" s="15">
        <f t="shared" si="97"/>
        <v>41134.208333333336</v>
      </c>
      <c r="W670" s="20">
        <f t="shared" si="98"/>
        <v>12</v>
      </c>
    </row>
    <row r="671" spans="1:23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91"/>
        <v>359</v>
      </c>
      <c r="G671" t="s">
        <v>20</v>
      </c>
      <c r="H671">
        <v>1621</v>
      </c>
      <c r="I671" s="9">
        <f t="shared" si="9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s="6" t="s">
        <v>33</v>
      </c>
      <c r="Q671" t="str">
        <f t="shared" si="92"/>
        <v>theater</v>
      </c>
      <c r="R671" t="str">
        <f t="shared" si="93"/>
        <v>plays</v>
      </c>
      <c r="S671" s="16">
        <f t="shared" si="94"/>
        <v>42912.208333333328</v>
      </c>
      <c r="T671">
        <f t="shared" si="95"/>
        <v>42921.208333333328</v>
      </c>
      <c r="U671" s="15">
        <f t="shared" si="96"/>
        <v>42912.208333333328</v>
      </c>
      <c r="V671" s="15">
        <f t="shared" si="97"/>
        <v>42921.208333333328</v>
      </c>
      <c r="W671" s="20">
        <f t="shared" si="98"/>
        <v>9</v>
      </c>
    </row>
    <row r="672" spans="1:23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91"/>
        <v>469</v>
      </c>
      <c r="G672" t="s">
        <v>20</v>
      </c>
      <c r="H672">
        <v>1101</v>
      </c>
      <c r="I672" s="9">
        <f t="shared" si="9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s="6" t="s">
        <v>60</v>
      </c>
      <c r="Q672" t="str">
        <f t="shared" si="92"/>
        <v>music</v>
      </c>
      <c r="R672" t="str">
        <f t="shared" si="93"/>
        <v>indie rock</v>
      </c>
      <c r="S672" s="16">
        <f t="shared" si="94"/>
        <v>42425.25</v>
      </c>
      <c r="T672">
        <f t="shared" si="95"/>
        <v>42437.25</v>
      </c>
      <c r="U672" s="15">
        <f t="shared" si="96"/>
        <v>42425.25</v>
      </c>
      <c r="V672" s="15">
        <f t="shared" si="97"/>
        <v>42437.25</v>
      </c>
      <c r="W672" s="20">
        <f t="shared" si="98"/>
        <v>12</v>
      </c>
    </row>
    <row r="673" spans="1:23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91"/>
        <v>122</v>
      </c>
      <c r="G673" t="s">
        <v>20</v>
      </c>
      <c r="H673">
        <v>1073</v>
      </c>
      <c r="I673" s="9">
        <f t="shared" si="9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s="6" t="s">
        <v>33</v>
      </c>
      <c r="Q673" t="str">
        <f t="shared" si="92"/>
        <v>theater</v>
      </c>
      <c r="R673" t="str">
        <f t="shared" si="93"/>
        <v>plays</v>
      </c>
      <c r="S673" s="16">
        <f t="shared" si="94"/>
        <v>40390.208333333336</v>
      </c>
      <c r="T673">
        <f t="shared" si="95"/>
        <v>40394.208333333336</v>
      </c>
      <c r="U673" s="15">
        <f t="shared" si="96"/>
        <v>40390.208333333336</v>
      </c>
      <c r="V673" s="15">
        <f t="shared" si="97"/>
        <v>40394.208333333336</v>
      </c>
      <c r="W673" s="20">
        <f t="shared" si="98"/>
        <v>4</v>
      </c>
    </row>
    <row r="674" spans="1:23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91"/>
        <v>56</v>
      </c>
      <c r="G674" t="s">
        <v>14</v>
      </c>
      <c r="H674">
        <v>4428</v>
      </c>
      <c r="I674" s="9">
        <f t="shared" si="9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s="6" t="s">
        <v>33</v>
      </c>
      <c r="Q674" t="str">
        <f t="shared" si="92"/>
        <v>theater</v>
      </c>
      <c r="R674" t="str">
        <f t="shared" si="93"/>
        <v>plays</v>
      </c>
      <c r="S674" s="16">
        <f t="shared" si="94"/>
        <v>43180.208333333328</v>
      </c>
      <c r="T674">
        <f t="shared" si="95"/>
        <v>43190.208333333328</v>
      </c>
      <c r="U674" s="15">
        <f t="shared" si="96"/>
        <v>43180.208333333328</v>
      </c>
      <c r="V674" s="15">
        <f t="shared" si="97"/>
        <v>43190.208333333328</v>
      </c>
      <c r="W674" s="20">
        <f t="shared" si="98"/>
        <v>10</v>
      </c>
    </row>
    <row r="675" spans="1:23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91"/>
        <v>44</v>
      </c>
      <c r="G675" t="s">
        <v>14</v>
      </c>
      <c r="H675">
        <v>58</v>
      </c>
      <c r="I675" s="9">
        <f t="shared" si="9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s="6" t="s">
        <v>60</v>
      </c>
      <c r="Q675" t="str">
        <f t="shared" si="92"/>
        <v>music</v>
      </c>
      <c r="R675" t="str">
        <f t="shared" si="93"/>
        <v>indie rock</v>
      </c>
      <c r="S675" s="16">
        <f t="shared" si="94"/>
        <v>42475.208333333328</v>
      </c>
      <c r="T675">
        <f t="shared" si="95"/>
        <v>42496.208333333328</v>
      </c>
      <c r="U675" s="15">
        <f t="shared" si="96"/>
        <v>42475.208333333328</v>
      </c>
      <c r="V675" s="15">
        <f t="shared" si="97"/>
        <v>42496.208333333328</v>
      </c>
      <c r="W675" s="20">
        <f t="shared" si="98"/>
        <v>21</v>
      </c>
    </row>
    <row r="676" spans="1:23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91"/>
        <v>34</v>
      </c>
      <c r="G676" t="s">
        <v>74</v>
      </c>
      <c r="H676">
        <v>1218</v>
      </c>
      <c r="I676" s="9">
        <f t="shared" si="9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s="6" t="s">
        <v>122</v>
      </c>
      <c r="Q676" t="str">
        <f t="shared" si="92"/>
        <v>photography</v>
      </c>
      <c r="R676" t="str">
        <f t="shared" si="93"/>
        <v>photography books</v>
      </c>
      <c r="S676" s="16">
        <f t="shared" si="94"/>
        <v>40774.208333333336</v>
      </c>
      <c r="T676">
        <f t="shared" si="95"/>
        <v>40821.208333333336</v>
      </c>
      <c r="U676" s="15">
        <f t="shared" si="96"/>
        <v>40774.208333333336</v>
      </c>
      <c r="V676" s="15">
        <f t="shared" si="97"/>
        <v>40821.208333333336</v>
      </c>
      <c r="W676" s="20">
        <f t="shared" si="98"/>
        <v>47</v>
      </c>
    </row>
    <row r="677" spans="1:23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91"/>
        <v>123</v>
      </c>
      <c r="G677" t="s">
        <v>20</v>
      </c>
      <c r="H677">
        <v>331</v>
      </c>
      <c r="I677" s="9">
        <f t="shared" si="9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s="6" t="s">
        <v>1029</v>
      </c>
      <c r="Q677" t="str">
        <f t="shared" si="92"/>
        <v>journalism</v>
      </c>
      <c r="R677" t="str">
        <f t="shared" si="93"/>
        <v>audio</v>
      </c>
      <c r="S677" s="16">
        <f t="shared" si="94"/>
        <v>43719.208333333328</v>
      </c>
      <c r="T677">
        <f t="shared" si="95"/>
        <v>43726.208333333328</v>
      </c>
      <c r="U677" s="15">
        <f t="shared" si="96"/>
        <v>43719.208333333328</v>
      </c>
      <c r="V677" s="15">
        <f t="shared" si="97"/>
        <v>43726.208333333328</v>
      </c>
      <c r="W677" s="20">
        <f t="shared" si="98"/>
        <v>7</v>
      </c>
    </row>
    <row r="678" spans="1:23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91"/>
        <v>190</v>
      </c>
      <c r="G678" t="s">
        <v>20</v>
      </c>
      <c r="H678">
        <v>1170</v>
      </c>
      <c r="I678" s="9">
        <f t="shared" si="9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s="6" t="s">
        <v>122</v>
      </c>
      <c r="Q678" t="str">
        <f t="shared" si="92"/>
        <v>photography</v>
      </c>
      <c r="R678" t="str">
        <f t="shared" si="93"/>
        <v>photography books</v>
      </c>
      <c r="S678" s="16">
        <f t="shared" si="94"/>
        <v>41178.208333333336</v>
      </c>
      <c r="T678">
        <f t="shared" si="95"/>
        <v>41187.208333333336</v>
      </c>
      <c r="U678" s="15">
        <f t="shared" si="96"/>
        <v>41178.208333333336</v>
      </c>
      <c r="V678" s="15">
        <f t="shared" si="97"/>
        <v>41187.208333333336</v>
      </c>
      <c r="W678" s="20">
        <f t="shared" si="98"/>
        <v>9</v>
      </c>
    </row>
    <row r="679" spans="1:23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91"/>
        <v>84</v>
      </c>
      <c r="G679" t="s">
        <v>14</v>
      </c>
      <c r="H679">
        <v>111</v>
      </c>
      <c r="I679" s="9">
        <f t="shared" si="9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s="6" t="s">
        <v>119</v>
      </c>
      <c r="Q679" t="str">
        <f t="shared" si="92"/>
        <v>publishing</v>
      </c>
      <c r="R679" t="str">
        <f t="shared" si="93"/>
        <v>fiction</v>
      </c>
      <c r="S679" s="16">
        <f t="shared" si="94"/>
        <v>42561.208333333328</v>
      </c>
      <c r="T679">
        <f t="shared" si="95"/>
        <v>42611.208333333328</v>
      </c>
      <c r="U679" s="15">
        <f t="shared" si="96"/>
        <v>42561.208333333328</v>
      </c>
      <c r="V679" s="15">
        <f t="shared" si="97"/>
        <v>42611.208333333328</v>
      </c>
      <c r="W679" s="20">
        <f t="shared" si="98"/>
        <v>50</v>
      </c>
    </row>
    <row r="680" spans="1:23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91"/>
        <v>18</v>
      </c>
      <c r="G680" t="s">
        <v>74</v>
      </c>
      <c r="H680">
        <v>215</v>
      </c>
      <c r="I680" s="9">
        <f t="shared" si="9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s="6" t="s">
        <v>53</v>
      </c>
      <c r="Q680" t="str">
        <f t="shared" si="92"/>
        <v>film &amp; video</v>
      </c>
      <c r="R680" t="str">
        <f t="shared" si="93"/>
        <v>drama</v>
      </c>
      <c r="S680" s="16">
        <f t="shared" si="94"/>
        <v>43484.25</v>
      </c>
      <c r="T680">
        <f t="shared" si="95"/>
        <v>43486.25</v>
      </c>
      <c r="U680" s="15">
        <f t="shared" si="96"/>
        <v>43484.25</v>
      </c>
      <c r="V680" s="15">
        <f t="shared" si="97"/>
        <v>43486.25</v>
      </c>
      <c r="W680" s="20">
        <f t="shared" si="98"/>
        <v>2</v>
      </c>
    </row>
    <row r="681" spans="1:23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91"/>
        <v>1037</v>
      </c>
      <c r="G681" t="s">
        <v>20</v>
      </c>
      <c r="H681">
        <v>363</v>
      </c>
      <c r="I681" s="9">
        <f t="shared" si="9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s="6" t="s">
        <v>17</v>
      </c>
      <c r="Q681" t="str">
        <f t="shared" si="92"/>
        <v>food</v>
      </c>
      <c r="R681" t="str">
        <f t="shared" si="93"/>
        <v>food trucks</v>
      </c>
      <c r="S681" s="16">
        <f t="shared" si="94"/>
        <v>43756.208333333328</v>
      </c>
      <c r="T681">
        <f t="shared" si="95"/>
        <v>43761.208333333328</v>
      </c>
      <c r="U681" s="15">
        <f t="shared" si="96"/>
        <v>43756.208333333328</v>
      </c>
      <c r="V681" s="15">
        <f t="shared" si="97"/>
        <v>43761.208333333328</v>
      </c>
      <c r="W681" s="20">
        <f t="shared" si="98"/>
        <v>5</v>
      </c>
    </row>
    <row r="682" spans="1:23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91"/>
        <v>97</v>
      </c>
      <c r="G682" t="s">
        <v>14</v>
      </c>
      <c r="H682">
        <v>2955</v>
      </c>
      <c r="I682" s="9">
        <f t="shared" si="9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s="6" t="s">
        <v>292</v>
      </c>
      <c r="Q682" t="str">
        <f t="shared" si="92"/>
        <v>games</v>
      </c>
      <c r="R682" t="str">
        <f t="shared" si="93"/>
        <v>mobile games</v>
      </c>
      <c r="S682" s="16">
        <f t="shared" si="94"/>
        <v>43813.25</v>
      </c>
      <c r="T682">
        <f t="shared" si="95"/>
        <v>43815.25</v>
      </c>
      <c r="U682" s="15">
        <f t="shared" si="96"/>
        <v>43813.25</v>
      </c>
      <c r="V682" s="15">
        <f t="shared" si="97"/>
        <v>43815.25</v>
      </c>
      <c r="W682" s="20">
        <f t="shared" si="98"/>
        <v>2</v>
      </c>
    </row>
    <row r="683" spans="1:23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91"/>
        <v>86</v>
      </c>
      <c r="G683" t="s">
        <v>14</v>
      </c>
      <c r="H683">
        <v>1657</v>
      </c>
      <c r="I683" s="9">
        <f t="shared" si="9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s="6" t="s">
        <v>33</v>
      </c>
      <c r="Q683" t="str">
        <f t="shared" si="92"/>
        <v>theater</v>
      </c>
      <c r="R683" t="str">
        <f t="shared" si="93"/>
        <v>plays</v>
      </c>
      <c r="S683" s="16">
        <f t="shared" si="94"/>
        <v>40898.25</v>
      </c>
      <c r="T683">
        <f t="shared" si="95"/>
        <v>40904.25</v>
      </c>
      <c r="U683" s="15">
        <f t="shared" si="96"/>
        <v>40898.25</v>
      </c>
      <c r="V683" s="15">
        <f t="shared" si="97"/>
        <v>40904.25</v>
      </c>
      <c r="W683" s="20">
        <f t="shared" si="98"/>
        <v>6</v>
      </c>
    </row>
    <row r="684" spans="1:23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91"/>
        <v>150</v>
      </c>
      <c r="G684" t="s">
        <v>20</v>
      </c>
      <c r="H684">
        <v>103</v>
      </c>
      <c r="I684" s="9">
        <f t="shared" si="9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s="6" t="s">
        <v>33</v>
      </c>
      <c r="Q684" t="str">
        <f t="shared" si="92"/>
        <v>theater</v>
      </c>
      <c r="R684" t="str">
        <f t="shared" si="93"/>
        <v>plays</v>
      </c>
      <c r="S684" s="16">
        <f t="shared" si="94"/>
        <v>41619.25</v>
      </c>
      <c r="T684">
        <f t="shared" si="95"/>
        <v>41628.25</v>
      </c>
      <c r="U684" s="15">
        <f t="shared" si="96"/>
        <v>41619.25</v>
      </c>
      <c r="V684" s="15">
        <f t="shared" si="97"/>
        <v>41628.25</v>
      </c>
      <c r="W684" s="20">
        <f t="shared" si="98"/>
        <v>9</v>
      </c>
    </row>
    <row r="685" spans="1:23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91"/>
        <v>358</v>
      </c>
      <c r="G685" t="s">
        <v>20</v>
      </c>
      <c r="H685">
        <v>147</v>
      </c>
      <c r="I685" s="9">
        <f t="shared" si="9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s="6" t="s">
        <v>33</v>
      </c>
      <c r="Q685" t="str">
        <f t="shared" si="92"/>
        <v>theater</v>
      </c>
      <c r="R685" t="str">
        <f t="shared" si="93"/>
        <v>plays</v>
      </c>
      <c r="S685" s="16">
        <f t="shared" si="94"/>
        <v>43359.208333333328</v>
      </c>
      <c r="T685">
        <f t="shared" si="95"/>
        <v>43361.208333333328</v>
      </c>
      <c r="U685" s="15">
        <f t="shared" si="96"/>
        <v>43359.208333333328</v>
      </c>
      <c r="V685" s="15">
        <f t="shared" si="97"/>
        <v>43361.208333333328</v>
      </c>
      <c r="W685" s="20">
        <f t="shared" si="98"/>
        <v>2</v>
      </c>
    </row>
    <row r="686" spans="1:23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91"/>
        <v>543</v>
      </c>
      <c r="G686" t="s">
        <v>20</v>
      </c>
      <c r="H686">
        <v>110</v>
      </c>
      <c r="I686" s="9">
        <f t="shared" si="9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s="6" t="s">
        <v>68</v>
      </c>
      <c r="Q686" t="str">
        <f t="shared" si="92"/>
        <v>publishing</v>
      </c>
      <c r="R686" t="str">
        <f t="shared" si="93"/>
        <v>nonfiction</v>
      </c>
      <c r="S686" s="16">
        <f t="shared" si="94"/>
        <v>40358.208333333336</v>
      </c>
      <c r="T686">
        <f t="shared" si="95"/>
        <v>40378.208333333336</v>
      </c>
      <c r="U686" s="15">
        <f t="shared" si="96"/>
        <v>40358.208333333336</v>
      </c>
      <c r="V686" s="15">
        <f t="shared" si="97"/>
        <v>40378.208333333336</v>
      </c>
      <c r="W686" s="20">
        <f t="shared" si="98"/>
        <v>20</v>
      </c>
    </row>
    <row r="687" spans="1:23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91"/>
        <v>68</v>
      </c>
      <c r="G687" t="s">
        <v>14</v>
      </c>
      <c r="H687">
        <v>926</v>
      </c>
      <c r="I687" s="9">
        <f t="shared" si="9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s="6" t="s">
        <v>33</v>
      </c>
      <c r="Q687" t="str">
        <f t="shared" si="92"/>
        <v>theater</v>
      </c>
      <c r="R687" t="str">
        <f t="shared" si="93"/>
        <v>plays</v>
      </c>
      <c r="S687" s="16">
        <f t="shared" si="94"/>
        <v>42239.208333333328</v>
      </c>
      <c r="T687">
        <f t="shared" si="95"/>
        <v>42263.208333333328</v>
      </c>
      <c r="U687" s="15">
        <f t="shared" si="96"/>
        <v>42239.208333333328</v>
      </c>
      <c r="V687" s="15">
        <f t="shared" si="97"/>
        <v>42263.208333333328</v>
      </c>
      <c r="W687" s="20">
        <f t="shared" si="98"/>
        <v>24</v>
      </c>
    </row>
    <row r="688" spans="1:23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91"/>
        <v>192</v>
      </c>
      <c r="G688" t="s">
        <v>20</v>
      </c>
      <c r="H688">
        <v>134</v>
      </c>
      <c r="I688" s="9">
        <f t="shared" si="9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s="6" t="s">
        <v>65</v>
      </c>
      <c r="Q688" t="str">
        <f t="shared" si="92"/>
        <v>technology</v>
      </c>
      <c r="R688" t="str">
        <f t="shared" si="93"/>
        <v>wearables</v>
      </c>
      <c r="S688" s="16">
        <f t="shared" si="94"/>
        <v>43186.208333333328</v>
      </c>
      <c r="T688">
        <f t="shared" si="95"/>
        <v>43197.208333333328</v>
      </c>
      <c r="U688" s="15">
        <f t="shared" si="96"/>
        <v>43186.208333333328</v>
      </c>
      <c r="V688" s="15">
        <f t="shared" si="97"/>
        <v>43197.208333333328</v>
      </c>
      <c r="W688" s="20">
        <f t="shared" si="98"/>
        <v>11</v>
      </c>
    </row>
    <row r="689" spans="1:23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91"/>
        <v>932</v>
      </c>
      <c r="G689" t="s">
        <v>20</v>
      </c>
      <c r="H689">
        <v>269</v>
      </c>
      <c r="I689" s="9">
        <f t="shared" si="9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s="6" t="s">
        <v>33</v>
      </c>
      <c r="Q689" t="str">
        <f t="shared" si="92"/>
        <v>theater</v>
      </c>
      <c r="R689" t="str">
        <f t="shared" si="93"/>
        <v>plays</v>
      </c>
      <c r="S689" s="16">
        <f t="shared" si="94"/>
        <v>42806.25</v>
      </c>
      <c r="T689">
        <f t="shared" si="95"/>
        <v>42809.208333333328</v>
      </c>
      <c r="U689" s="15">
        <f t="shared" si="96"/>
        <v>42806.25</v>
      </c>
      <c r="V689" s="15">
        <f t="shared" si="97"/>
        <v>42809.208333333328</v>
      </c>
      <c r="W689" s="20">
        <f t="shared" si="98"/>
        <v>2.9583333333284827</v>
      </c>
    </row>
    <row r="690" spans="1:23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91"/>
        <v>429</v>
      </c>
      <c r="G690" t="s">
        <v>20</v>
      </c>
      <c r="H690">
        <v>175</v>
      </c>
      <c r="I690" s="9">
        <f t="shared" si="9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s="6" t="s">
        <v>269</v>
      </c>
      <c r="Q690" t="str">
        <f t="shared" si="92"/>
        <v>film &amp; video</v>
      </c>
      <c r="R690" t="str">
        <f t="shared" si="93"/>
        <v>television</v>
      </c>
      <c r="S690" s="16">
        <f t="shared" si="94"/>
        <v>43475.25</v>
      </c>
      <c r="T690">
        <f t="shared" si="95"/>
        <v>43491.25</v>
      </c>
      <c r="U690" s="15">
        <f t="shared" si="96"/>
        <v>43475.25</v>
      </c>
      <c r="V690" s="15">
        <f t="shared" si="97"/>
        <v>43491.25</v>
      </c>
      <c r="W690" s="20">
        <f t="shared" si="98"/>
        <v>16</v>
      </c>
    </row>
    <row r="691" spans="1:23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91"/>
        <v>101</v>
      </c>
      <c r="G691" t="s">
        <v>20</v>
      </c>
      <c r="H691">
        <v>69</v>
      </c>
      <c r="I691" s="9">
        <f t="shared" si="9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s="6" t="s">
        <v>28</v>
      </c>
      <c r="Q691" t="str">
        <f t="shared" si="92"/>
        <v>technology</v>
      </c>
      <c r="R691" t="str">
        <f t="shared" si="93"/>
        <v>web</v>
      </c>
      <c r="S691" s="16">
        <f t="shared" si="94"/>
        <v>41576.208333333336</v>
      </c>
      <c r="T691">
        <f t="shared" si="95"/>
        <v>41588.25</v>
      </c>
      <c r="U691" s="15">
        <f t="shared" si="96"/>
        <v>41576.208333333336</v>
      </c>
      <c r="V691" s="15">
        <f t="shared" si="97"/>
        <v>41588.25</v>
      </c>
      <c r="W691" s="20">
        <f t="shared" si="98"/>
        <v>12.041666666664241</v>
      </c>
    </row>
    <row r="692" spans="1:23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91"/>
        <v>227</v>
      </c>
      <c r="G692" t="s">
        <v>20</v>
      </c>
      <c r="H692">
        <v>190</v>
      </c>
      <c r="I692" s="9">
        <f t="shared" si="9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s="6" t="s">
        <v>42</v>
      </c>
      <c r="Q692" t="str">
        <f t="shared" si="92"/>
        <v>film &amp; video</v>
      </c>
      <c r="R692" t="str">
        <f t="shared" si="93"/>
        <v>documentary</v>
      </c>
      <c r="S692" s="16">
        <f t="shared" si="94"/>
        <v>40874.25</v>
      </c>
      <c r="T692">
        <f t="shared" si="95"/>
        <v>40880.25</v>
      </c>
      <c r="U692" s="15">
        <f t="shared" si="96"/>
        <v>40874.25</v>
      </c>
      <c r="V692" s="15">
        <f t="shared" si="97"/>
        <v>40880.25</v>
      </c>
      <c r="W692" s="20">
        <f t="shared" si="98"/>
        <v>6</v>
      </c>
    </row>
    <row r="693" spans="1:23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91"/>
        <v>142</v>
      </c>
      <c r="G693" t="s">
        <v>20</v>
      </c>
      <c r="H693">
        <v>237</v>
      </c>
      <c r="I693" s="9">
        <f t="shared" si="9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s="6" t="s">
        <v>42</v>
      </c>
      <c r="Q693" t="str">
        <f t="shared" si="92"/>
        <v>film &amp; video</v>
      </c>
      <c r="R693" t="str">
        <f t="shared" si="93"/>
        <v>documentary</v>
      </c>
      <c r="S693" s="16">
        <f t="shared" si="94"/>
        <v>41185.208333333336</v>
      </c>
      <c r="T693">
        <f t="shared" si="95"/>
        <v>41202.208333333336</v>
      </c>
      <c r="U693" s="15">
        <f t="shared" si="96"/>
        <v>41185.208333333336</v>
      </c>
      <c r="V693" s="15">
        <f t="shared" si="97"/>
        <v>41202.208333333336</v>
      </c>
      <c r="W693" s="20">
        <f t="shared" si="98"/>
        <v>17</v>
      </c>
    </row>
    <row r="694" spans="1:23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91"/>
        <v>91</v>
      </c>
      <c r="G694" t="s">
        <v>14</v>
      </c>
      <c r="H694">
        <v>77</v>
      </c>
      <c r="I694" s="9">
        <f t="shared" si="9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s="6" t="s">
        <v>23</v>
      </c>
      <c r="Q694" t="str">
        <f t="shared" si="92"/>
        <v>music</v>
      </c>
      <c r="R694" t="str">
        <f t="shared" si="93"/>
        <v>rock</v>
      </c>
      <c r="S694" s="16">
        <f t="shared" si="94"/>
        <v>43655.208333333328</v>
      </c>
      <c r="T694">
        <f t="shared" si="95"/>
        <v>43673.208333333328</v>
      </c>
      <c r="U694" s="15">
        <f t="shared" si="96"/>
        <v>43655.208333333328</v>
      </c>
      <c r="V694" s="15">
        <f t="shared" si="97"/>
        <v>43673.208333333328</v>
      </c>
      <c r="W694" s="20">
        <f t="shared" si="98"/>
        <v>18</v>
      </c>
    </row>
    <row r="695" spans="1:23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91"/>
        <v>64</v>
      </c>
      <c r="G695" t="s">
        <v>14</v>
      </c>
      <c r="H695">
        <v>1748</v>
      </c>
      <c r="I695" s="9">
        <f t="shared" si="9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s="6" t="s">
        <v>33</v>
      </c>
      <c r="Q695" t="str">
        <f t="shared" si="92"/>
        <v>theater</v>
      </c>
      <c r="R695" t="str">
        <f t="shared" si="93"/>
        <v>plays</v>
      </c>
      <c r="S695" s="16">
        <f t="shared" si="94"/>
        <v>43025.208333333328</v>
      </c>
      <c r="T695">
        <f t="shared" si="95"/>
        <v>43042.208333333328</v>
      </c>
      <c r="U695" s="15">
        <f t="shared" si="96"/>
        <v>43025.208333333328</v>
      </c>
      <c r="V695" s="15">
        <f t="shared" si="97"/>
        <v>43042.208333333328</v>
      </c>
      <c r="W695" s="20">
        <f t="shared" si="98"/>
        <v>17</v>
      </c>
    </row>
    <row r="696" spans="1:23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91"/>
        <v>84</v>
      </c>
      <c r="G696" t="s">
        <v>14</v>
      </c>
      <c r="H696">
        <v>79</v>
      </c>
      <c r="I696" s="9">
        <f t="shared" si="9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s="6" t="s">
        <v>33</v>
      </c>
      <c r="Q696" t="str">
        <f t="shared" si="92"/>
        <v>theater</v>
      </c>
      <c r="R696" t="str">
        <f t="shared" si="93"/>
        <v>plays</v>
      </c>
      <c r="S696" s="16">
        <f t="shared" si="94"/>
        <v>43066.25</v>
      </c>
      <c r="T696">
        <f t="shared" si="95"/>
        <v>43103.25</v>
      </c>
      <c r="U696" s="15">
        <f t="shared" si="96"/>
        <v>43066.25</v>
      </c>
      <c r="V696" s="15">
        <f t="shared" si="97"/>
        <v>43103.25</v>
      </c>
      <c r="W696" s="20">
        <f t="shared" si="98"/>
        <v>37</v>
      </c>
    </row>
    <row r="697" spans="1:23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91"/>
        <v>134</v>
      </c>
      <c r="G697" t="s">
        <v>20</v>
      </c>
      <c r="H697">
        <v>196</v>
      </c>
      <c r="I697" s="9">
        <f t="shared" si="9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s="6" t="s">
        <v>23</v>
      </c>
      <c r="Q697" t="str">
        <f t="shared" si="92"/>
        <v>music</v>
      </c>
      <c r="R697" t="str">
        <f t="shared" si="93"/>
        <v>rock</v>
      </c>
      <c r="S697" s="16">
        <f t="shared" si="94"/>
        <v>42322.25</v>
      </c>
      <c r="T697">
        <f t="shared" si="95"/>
        <v>42338.25</v>
      </c>
      <c r="U697" s="15">
        <f t="shared" si="96"/>
        <v>42322.25</v>
      </c>
      <c r="V697" s="15">
        <f t="shared" si="97"/>
        <v>42338.25</v>
      </c>
      <c r="W697" s="20">
        <f t="shared" si="98"/>
        <v>16</v>
      </c>
    </row>
    <row r="698" spans="1:23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91"/>
        <v>59</v>
      </c>
      <c r="G698" t="s">
        <v>14</v>
      </c>
      <c r="H698">
        <v>889</v>
      </c>
      <c r="I698" s="9">
        <f t="shared" si="9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s="6" t="s">
        <v>33</v>
      </c>
      <c r="Q698" t="str">
        <f t="shared" si="92"/>
        <v>theater</v>
      </c>
      <c r="R698" t="str">
        <f t="shared" si="93"/>
        <v>plays</v>
      </c>
      <c r="S698" s="16">
        <f t="shared" si="94"/>
        <v>42114.208333333328</v>
      </c>
      <c r="T698">
        <f t="shared" si="95"/>
        <v>42115.208333333328</v>
      </c>
      <c r="U698" s="15">
        <f t="shared" si="96"/>
        <v>42114.208333333328</v>
      </c>
      <c r="V698" s="15">
        <f t="shared" si="97"/>
        <v>42115.208333333328</v>
      </c>
      <c r="W698" s="20">
        <f t="shared" si="98"/>
        <v>1</v>
      </c>
    </row>
    <row r="699" spans="1:23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91"/>
        <v>153</v>
      </c>
      <c r="G699" t="s">
        <v>20</v>
      </c>
      <c r="H699">
        <v>7295</v>
      </c>
      <c r="I699" s="9">
        <f t="shared" si="9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s="6" t="s">
        <v>50</v>
      </c>
      <c r="Q699" t="str">
        <f t="shared" si="92"/>
        <v>music</v>
      </c>
      <c r="R699" t="str">
        <f t="shared" si="93"/>
        <v>electric music</v>
      </c>
      <c r="S699" s="16">
        <f t="shared" si="94"/>
        <v>43190.208333333328</v>
      </c>
      <c r="T699">
        <f t="shared" si="95"/>
        <v>43192.208333333328</v>
      </c>
      <c r="U699" s="15">
        <f t="shared" si="96"/>
        <v>43190.208333333328</v>
      </c>
      <c r="V699" s="15">
        <f t="shared" si="97"/>
        <v>43192.208333333328</v>
      </c>
      <c r="W699" s="20">
        <f t="shared" si="98"/>
        <v>2</v>
      </c>
    </row>
    <row r="700" spans="1:23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91"/>
        <v>447</v>
      </c>
      <c r="G700" t="s">
        <v>20</v>
      </c>
      <c r="H700">
        <v>2893</v>
      </c>
      <c r="I700" s="9">
        <f t="shared" si="9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s="6" t="s">
        <v>65</v>
      </c>
      <c r="Q700" t="str">
        <f t="shared" si="92"/>
        <v>technology</v>
      </c>
      <c r="R700" t="str">
        <f t="shared" si="93"/>
        <v>wearables</v>
      </c>
      <c r="S700" s="16">
        <f t="shared" si="94"/>
        <v>40871.25</v>
      </c>
      <c r="T700">
        <f t="shared" si="95"/>
        <v>40885.25</v>
      </c>
      <c r="U700" s="15">
        <f t="shared" si="96"/>
        <v>40871.25</v>
      </c>
      <c r="V700" s="15">
        <f t="shared" si="97"/>
        <v>40885.25</v>
      </c>
      <c r="W700" s="20">
        <f t="shared" si="98"/>
        <v>14</v>
      </c>
    </row>
    <row r="701" spans="1:23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91"/>
        <v>84</v>
      </c>
      <c r="G701" t="s">
        <v>14</v>
      </c>
      <c r="H701">
        <v>56</v>
      </c>
      <c r="I701" s="9">
        <f t="shared" si="9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s="6" t="s">
        <v>53</v>
      </c>
      <c r="Q701" t="str">
        <f t="shared" si="92"/>
        <v>film &amp; video</v>
      </c>
      <c r="R701" t="str">
        <f t="shared" si="93"/>
        <v>drama</v>
      </c>
      <c r="S701" s="16">
        <f t="shared" si="94"/>
        <v>43641.208333333328</v>
      </c>
      <c r="T701">
        <f t="shared" si="95"/>
        <v>43642.208333333328</v>
      </c>
      <c r="U701" s="15">
        <f t="shared" si="96"/>
        <v>43641.208333333328</v>
      </c>
      <c r="V701" s="15">
        <f t="shared" si="97"/>
        <v>43642.208333333328</v>
      </c>
      <c r="W701" s="20">
        <f t="shared" si="98"/>
        <v>1</v>
      </c>
    </row>
    <row r="702" spans="1:23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91"/>
        <v>3</v>
      </c>
      <c r="G702" t="s">
        <v>14</v>
      </c>
      <c r="H702">
        <v>1</v>
      </c>
      <c r="I702" s="9">
        <f t="shared" si="9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s="6" t="s">
        <v>65</v>
      </c>
      <c r="Q702" t="str">
        <f t="shared" si="92"/>
        <v>technology</v>
      </c>
      <c r="R702" t="str">
        <f t="shared" si="93"/>
        <v>wearables</v>
      </c>
      <c r="S702" s="16">
        <f t="shared" si="94"/>
        <v>40203.25</v>
      </c>
      <c r="T702">
        <f t="shared" si="95"/>
        <v>40218.25</v>
      </c>
      <c r="U702" s="15">
        <f t="shared" si="96"/>
        <v>40203.25</v>
      </c>
      <c r="V702" s="15">
        <f t="shared" si="97"/>
        <v>40218.25</v>
      </c>
      <c r="W702" s="20">
        <f t="shared" si="98"/>
        <v>15</v>
      </c>
    </row>
    <row r="703" spans="1:23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91"/>
        <v>175</v>
      </c>
      <c r="G703" t="s">
        <v>20</v>
      </c>
      <c r="H703">
        <v>820</v>
      </c>
      <c r="I703" s="9">
        <f t="shared" si="9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s="6" t="s">
        <v>33</v>
      </c>
      <c r="Q703" t="str">
        <f t="shared" si="92"/>
        <v>theater</v>
      </c>
      <c r="R703" t="str">
        <f t="shared" si="93"/>
        <v>plays</v>
      </c>
      <c r="S703" s="16">
        <f t="shared" si="94"/>
        <v>40629.208333333336</v>
      </c>
      <c r="T703">
        <f t="shared" si="95"/>
        <v>40636.208333333336</v>
      </c>
      <c r="U703" s="15">
        <f t="shared" si="96"/>
        <v>40629.208333333336</v>
      </c>
      <c r="V703" s="15">
        <f t="shared" si="97"/>
        <v>40636.208333333336</v>
      </c>
      <c r="W703" s="20">
        <f t="shared" si="98"/>
        <v>7</v>
      </c>
    </row>
    <row r="704" spans="1:23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91"/>
        <v>54</v>
      </c>
      <c r="G704" t="s">
        <v>14</v>
      </c>
      <c r="H704">
        <v>83</v>
      </c>
      <c r="I704" s="9">
        <f t="shared" si="9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s="6" t="s">
        <v>65</v>
      </c>
      <c r="Q704" t="str">
        <f t="shared" si="92"/>
        <v>technology</v>
      </c>
      <c r="R704" t="str">
        <f t="shared" si="93"/>
        <v>wearables</v>
      </c>
      <c r="S704" s="16">
        <f t="shared" si="94"/>
        <v>41477.208333333336</v>
      </c>
      <c r="T704">
        <f t="shared" si="95"/>
        <v>41482.208333333336</v>
      </c>
      <c r="U704" s="15">
        <f t="shared" si="96"/>
        <v>41477.208333333336</v>
      </c>
      <c r="V704" s="15">
        <f t="shared" si="97"/>
        <v>41482.208333333336</v>
      </c>
      <c r="W704" s="20">
        <f t="shared" si="98"/>
        <v>5</v>
      </c>
    </row>
    <row r="705" spans="1:23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91"/>
        <v>312</v>
      </c>
      <c r="G705" t="s">
        <v>20</v>
      </c>
      <c r="H705">
        <v>2038</v>
      </c>
      <c r="I705" s="9">
        <f t="shared" si="9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s="6" t="s">
        <v>206</v>
      </c>
      <c r="Q705" t="str">
        <f t="shared" si="92"/>
        <v>publishing</v>
      </c>
      <c r="R705" t="str">
        <f t="shared" si="93"/>
        <v>translations</v>
      </c>
      <c r="S705" s="16">
        <f t="shared" si="94"/>
        <v>41020.208333333336</v>
      </c>
      <c r="T705">
        <f t="shared" si="95"/>
        <v>41037.208333333336</v>
      </c>
      <c r="U705" s="15">
        <f t="shared" si="96"/>
        <v>41020.208333333336</v>
      </c>
      <c r="V705" s="15">
        <f t="shared" si="97"/>
        <v>41037.208333333336</v>
      </c>
      <c r="W705" s="20">
        <f t="shared" si="98"/>
        <v>17</v>
      </c>
    </row>
    <row r="706" spans="1:23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91"/>
        <v>123</v>
      </c>
      <c r="G706" t="s">
        <v>20</v>
      </c>
      <c r="H706">
        <v>116</v>
      </c>
      <c r="I706" s="9">
        <f t="shared" ref="I706:I769" si="99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s="6" t="s">
        <v>71</v>
      </c>
      <c r="Q706" t="str">
        <f t="shared" si="92"/>
        <v>film &amp; video</v>
      </c>
      <c r="R706" t="str">
        <f t="shared" si="93"/>
        <v>animation</v>
      </c>
      <c r="S706" s="16">
        <f t="shared" si="94"/>
        <v>42555.208333333328</v>
      </c>
      <c r="T706">
        <f t="shared" si="95"/>
        <v>42570.208333333328</v>
      </c>
      <c r="U706" s="15">
        <f t="shared" si="96"/>
        <v>42555.208333333328</v>
      </c>
      <c r="V706" s="15">
        <f t="shared" si="97"/>
        <v>42570.208333333328</v>
      </c>
      <c r="W706" s="20">
        <f t="shared" si="98"/>
        <v>15</v>
      </c>
    </row>
    <row r="707" spans="1:23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100">ROUND((E707/D707)*100,0)</f>
        <v>99</v>
      </c>
      <c r="G707" t="s">
        <v>14</v>
      </c>
      <c r="H707">
        <v>2025</v>
      </c>
      <c r="I707" s="9">
        <f t="shared" si="99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s="6" t="s">
        <v>68</v>
      </c>
      <c r="Q707" t="str">
        <f t="shared" ref="Q707:Q770" si="101">LEFT(P707,SEARCH("/",P707)-1)</f>
        <v>publishing</v>
      </c>
      <c r="R707" t="str">
        <f t="shared" ref="R707:R770" si="102">RIGHT(P707,LEN(P707)-SEARCH("/",P707))</f>
        <v>nonfiction</v>
      </c>
      <c r="S707" s="16">
        <f t="shared" ref="S707:S770" si="103">(((L707/60/60)/24)+DATE(1970,1,1))</f>
        <v>41619.25</v>
      </c>
      <c r="T707">
        <f t="shared" ref="T707:T770" si="104">M707/86400+DATE(1970,1,1)</f>
        <v>41623.25</v>
      </c>
      <c r="U707" s="15">
        <f t="shared" ref="U707:U770" si="105">L707/86400+DATE(1970,1,1)</f>
        <v>41619.25</v>
      </c>
      <c r="V707" s="15">
        <f t="shared" ref="V707:V770" si="106">M707/86400+DATE(1970,1,1)</f>
        <v>41623.25</v>
      </c>
      <c r="W707" s="20">
        <f t="shared" ref="W707:W770" si="107">V707-U707</f>
        <v>4</v>
      </c>
    </row>
    <row r="708" spans="1:23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100"/>
        <v>128</v>
      </c>
      <c r="G708" t="s">
        <v>20</v>
      </c>
      <c r="H708">
        <v>1345</v>
      </c>
      <c r="I708" s="9">
        <f t="shared" si="9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s="6" t="s">
        <v>28</v>
      </c>
      <c r="Q708" t="str">
        <f t="shared" si="101"/>
        <v>technology</v>
      </c>
      <c r="R708" t="str">
        <f t="shared" si="102"/>
        <v>web</v>
      </c>
      <c r="S708" s="16">
        <f t="shared" si="103"/>
        <v>43471.25</v>
      </c>
      <c r="T708">
        <f t="shared" si="104"/>
        <v>43479.25</v>
      </c>
      <c r="U708" s="15">
        <f t="shared" si="105"/>
        <v>43471.25</v>
      </c>
      <c r="V708" s="15">
        <f t="shared" si="106"/>
        <v>43479.25</v>
      </c>
      <c r="W708" s="20">
        <f t="shared" si="107"/>
        <v>8</v>
      </c>
    </row>
    <row r="709" spans="1:23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100"/>
        <v>159</v>
      </c>
      <c r="G709" t="s">
        <v>20</v>
      </c>
      <c r="H709">
        <v>168</v>
      </c>
      <c r="I709" s="9">
        <f t="shared" si="9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s="6" t="s">
        <v>53</v>
      </c>
      <c r="Q709" t="str">
        <f t="shared" si="101"/>
        <v>film &amp; video</v>
      </c>
      <c r="R709" t="str">
        <f t="shared" si="102"/>
        <v>drama</v>
      </c>
      <c r="S709" s="16">
        <f t="shared" si="103"/>
        <v>43442.25</v>
      </c>
      <c r="T709">
        <f t="shared" si="104"/>
        <v>43478.25</v>
      </c>
      <c r="U709" s="15">
        <f t="shared" si="105"/>
        <v>43442.25</v>
      </c>
      <c r="V709" s="15">
        <f t="shared" si="106"/>
        <v>43478.25</v>
      </c>
      <c r="W709" s="20">
        <f t="shared" si="107"/>
        <v>36</v>
      </c>
    </row>
    <row r="710" spans="1:23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100"/>
        <v>707</v>
      </c>
      <c r="G710" t="s">
        <v>20</v>
      </c>
      <c r="H710">
        <v>137</v>
      </c>
      <c r="I710" s="9">
        <f t="shared" si="9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s="6" t="s">
        <v>33</v>
      </c>
      <c r="Q710" t="str">
        <f t="shared" si="101"/>
        <v>theater</v>
      </c>
      <c r="R710" t="str">
        <f t="shared" si="102"/>
        <v>plays</v>
      </c>
      <c r="S710" s="16">
        <f t="shared" si="103"/>
        <v>42877.208333333328</v>
      </c>
      <c r="T710">
        <f t="shared" si="104"/>
        <v>42887.208333333328</v>
      </c>
      <c r="U710" s="15">
        <f t="shared" si="105"/>
        <v>42877.208333333328</v>
      </c>
      <c r="V710" s="15">
        <f t="shared" si="106"/>
        <v>42887.208333333328</v>
      </c>
      <c r="W710" s="20">
        <f t="shared" si="107"/>
        <v>10</v>
      </c>
    </row>
    <row r="711" spans="1:23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100"/>
        <v>142</v>
      </c>
      <c r="G711" t="s">
        <v>20</v>
      </c>
      <c r="H711">
        <v>186</v>
      </c>
      <c r="I711" s="9">
        <f t="shared" si="9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s="6" t="s">
        <v>33</v>
      </c>
      <c r="Q711" t="str">
        <f t="shared" si="101"/>
        <v>theater</v>
      </c>
      <c r="R711" t="str">
        <f t="shared" si="102"/>
        <v>plays</v>
      </c>
      <c r="S711" s="16">
        <f t="shared" si="103"/>
        <v>41018.208333333336</v>
      </c>
      <c r="T711">
        <f t="shared" si="104"/>
        <v>41025.208333333336</v>
      </c>
      <c r="U711" s="15">
        <f t="shared" si="105"/>
        <v>41018.208333333336</v>
      </c>
      <c r="V711" s="15">
        <f t="shared" si="106"/>
        <v>41025.208333333336</v>
      </c>
      <c r="W711" s="20">
        <f t="shared" si="107"/>
        <v>7</v>
      </c>
    </row>
    <row r="712" spans="1:23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100"/>
        <v>148</v>
      </c>
      <c r="G712" t="s">
        <v>20</v>
      </c>
      <c r="H712">
        <v>125</v>
      </c>
      <c r="I712" s="9">
        <f t="shared" si="9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s="6" t="s">
        <v>33</v>
      </c>
      <c r="Q712" t="str">
        <f t="shared" si="101"/>
        <v>theater</v>
      </c>
      <c r="R712" t="str">
        <f t="shared" si="102"/>
        <v>plays</v>
      </c>
      <c r="S712" s="16">
        <f t="shared" si="103"/>
        <v>43295.208333333328</v>
      </c>
      <c r="T712">
        <f t="shared" si="104"/>
        <v>43302.208333333328</v>
      </c>
      <c r="U712" s="15">
        <f t="shared" si="105"/>
        <v>43295.208333333328</v>
      </c>
      <c r="V712" s="15">
        <f t="shared" si="106"/>
        <v>43302.208333333328</v>
      </c>
      <c r="W712" s="20">
        <f t="shared" si="107"/>
        <v>7</v>
      </c>
    </row>
    <row r="713" spans="1:23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100"/>
        <v>20</v>
      </c>
      <c r="G713" t="s">
        <v>14</v>
      </c>
      <c r="H713">
        <v>14</v>
      </c>
      <c r="I713" s="9">
        <f t="shared" si="99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s="6" t="s">
        <v>33</v>
      </c>
      <c r="Q713" t="str">
        <f t="shared" si="101"/>
        <v>theater</v>
      </c>
      <c r="R713" t="str">
        <f t="shared" si="102"/>
        <v>plays</v>
      </c>
      <c r="S713" s="16">
        <f t="shared" si="103"/>
        <v>42393.25</v>
      </c>
      <c r="T713">
        <f t="shared" si="104"/>
        <v>42395.25</v>
      </c>
      <c r="U713" s="15">
        <f t="shared" si="105"/>
        <v>42393.25</v>
      </c>
      <c r="V713" s="15">
        <f t="shared" si="106"/>
        <v>42395.25</v>
      </c>
      <c r="W713" s="20">
        <f t="shared" si="107"/>
        <v>2</v>
      </c>
    </row>
    <row r="714" spans="1:23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100"/>
        <v>1841</v>
      </c>
      <c r="G714" t="s">
        <v>20</v>
      </c>
      <c r="H714">
        <v>202</v>
      </c>
      <c r="I714" s="9">
        <f t="shared" si="9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s="6" t="s">
        <v>33</v>
      </c>
      <c r="Q714" t="str">
        <f t="shared" si="101"/>
        <v>theater</v>
      </c>
      <c r="R714" t="str">
        <f t="shared" si="102"/>
        <v>plays</v>
      </c>
      <c r="S714" s="16">
        <f t="shared" si="103"/>
        <v>42559.208333333328</v>
      </c>
      <c r="T714">
        <f t="shared" si="104"/>
        <v>42600.208333333328</v>
      </c>
      <c r="U714" s="15">
        <f t="shared" si="105"/>
        <v>42559.208333333328</v>
      </c>
      <c r="V714" s="15">
        <f t="shared" si="106"/>
        <v>42600.208333333328</v>
      </c>
      <c r="W714" s="20">
        <f t="shared" si="107"/>
        <v>41</v>
      </c>
    </row>
    <row r="715" spans="1:23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100"/>
        <v>162</v>
      </c>
      <c r="G715" t="s">
        <v>20</v>
      </c>
      <c r="H715">
        <v>103</v>
      </c>
      <c r="I715" s="9">
        <f t="shared" si="9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s="6" t="s">
        <v>133</v>
      </c>
      <c r="Q715" t="str">
        <f t="shared" si="101"/>
        <v>publishing</v>
      </c>
      <c r="R715" t="str">
        <f t="shared" si="102"/>
        <v>radio &amp; podcasts</v>
      </c>
      <c r="S715" s="16">
        <f t="shared" si="103"/>
        <v>42604.208333333328</v>
      </c>
      <c r="T715">
        <f t="shared" si="104"/>
        <v>42616.208333333328</v>
      </c>
      <c r="U715" s="15">
        <f t="shared" si="105"/>
        <v>42604.208333333328</v>
      </c>
      <c r="V715" s="15">
        <f t="shared" si="106"/>
        <v>42616.208333333328</v>
      </c>
      <c r="W715" s="20">
        <f t="shared" si="107"/>
        <v>12</v>
      </c>
    </row>
    <row r="716" spans="1:23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100"/>
        <v>473</v>
      </c>
      <c r="G716" t="s">
        <v>20</v>
      </c>
      <c r="H716">
        <v>1785</v>
      </c>
      <c r="I716" s="9">
        <f t="shared" si="9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s="6" t="s">
        <v>23</v>
      </c>
      <c r="Q716" t="str">
        <f t="shared" si="101"/>
        <v>music</v>
      </c>
      <c r="R716" t="str">
        <f t="shared" si="102"/>
        <v>rock</v>
      </c>
      <c r="S716" s="16">
        <f t="shared" si="103"/>
        <v>41870.208333333336</v>
      </c>
      <c r="T716">
        <f t="shared" si="104"/>
        <v>41871.208333333336</v>
      </c>
      <c r="U716" s="15">
        <f t="shared" si="105"/>
        <v>41870.208333333336</v>
      </c>
      <c r="V716" s="15">
        <f t="shared" si="106"/>
        <v>41871.208333333336</v>
      </c>
      <c r="W716" s="20">
        <f t="shared" si="107"/>
        <v>1</v>
      </c>
    </row>
    <row r="717" spans="1:23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100"/>
        <v>24</v>
      </c>
      <c r="G717" t="s">
        <v>14</v>
      </c>
      <c r="H717">
        <v>656</v>
      </c>
      <c r="I717" s="9">
        <f t="shared" si="9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s="6" t="s">
        <v>292</v>
      </c>
      <c r="Q717" t="str">
        <f t="shared" si="101"/>
        <v>games</v>
      </c>
      <c r="R717" t="str">
        <f t="shared" si="102"/>
        <v>mobile games</v>
      </c>
      <c r="S717" s="16">
        <f t="shared" si="103"/>
        <v>40397.208333333336</v>
      </c>
      <c r="T717">
        <f t="shared" si="104"/>
        <v>40402.208333333336</v>
      </c>
      <c r="U717" s="15">
        <f t="shared" si="105"/>
        <v>40397.208333333336</v>
      </c>
      <c r="V717" s="15">
        <f t="shared" si="106"/>
        <v>40402.208333333336</v>
      </c>
      <c r="W717" s="20">
        <f t="shared" si="107"/>
        <v>5</v>
      </c>
    </row>
    <row r="718" spans="1:23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100"/>
        <v>518</v>
      </c>
      <c r="G718" t="s">
        <v>20</v>
      </c>
      <c r="H718">
        <v>157</v>
      </c>
      <c r="I718" s="9">
        <f t="shared" si="9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s="6" t="s">
        <v>33</v>
      </c>
      <c r="Q718" t="str">
        <f t="shared" si="101"/>
        <v>theater</v>
      </c>
      <c r="R718" t="str">
        <f t="shared" si="102"/>
        <v>plays</v>
      </c>
      <c r="S718" s="16">
        <f t="shared" si="103"/>
        <v>41465.208333333336</v>
      </c>
      <c r="T718">
        <f t="shared" si="104"/>
        <v>41493.208333333336</v>
      </c>
      <c r="U718" s="15">
        <f t="shared" si="105"/>
        <v>41465.208333333336</v>
      </c>
      <c r="V718" s="15">
        <f t="shared" si="106"/>
        <v>41493.208333333336</v>
      </c>
      <c r="W718" s="20">
        <f t="shared" si="107"/>
        <v>28</v>
      </c>
    </row>
    <row r="719" spans="1:23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100"/>
        <v>248</v>
      </c>
      <c r="G719" t="s">
        <v>20</v>
      </c>
      <c r="H719">
        <v>555</v>
      </c>
      <c r="I719" s="9">
        <f t="shared" si="9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s="6" t="s">
        <v>42</v>
      </c>
      <c r="Q719" t="str">
        <f t="shared" si="101"/>
        <v>film &amp; video</v>
      </c>
      <c r="R719" t="str">
        <f t="shared" si="102"/>
        <v>documentary</v>
      </c>
      <c r="S719" s="16">
        <f t="shared" si="103"/>
        <v>40777.208333333336</v>
      </c>
      <c r="T719">
        <f t="shared" si="104"/>
        <v>40798.208333333336</v>
      </c>
      <c r="U719" s="15">
        <f t="shared" si="105"/>
        <v>40777.208333333336</v>
      </c>
      <c r="V719" s="15">
        <f t="shared" si="106"/>
        <v>40798.208333333336</v>
      </c>
      <c r="W719" s="20">
        <f t="shared" si="107"/>
        <v>21</v>
      </c>
    </row>
    <row r="720" spans="1:23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100"/>
        <v>100</v>
      </c>
      <c r="G720" t="s">
        <v>20</v>
      </c>
      <c r="H720">
        <v>297</v>
      </c>
      <c r="I720" s="9">
        <f t="shared" si="9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s="6" t="s">
        <v>65</v>
      </c>
      <c r="Q720" t="str">
        <f t="shared" si="101"/>
        <v>technology</v>
      </c>
      <c r="R720" t="str">
        <f t="shared" si="102"/>
        <v>wearables</v>
      </c>
      <c r="S720" s="16">
        <f t="shared" si="103"/>
        <v>41442.208333333336</v>
      </c>
      <c r="T720">
        <f t="shared" si="104"/>
        <v>41468.208333333336</v>
      </c>
      <c r="U720" s="15">
        <f t="shared" si="105"/>
        <v>41442.208333333336</v>
      </c>
      <c r="V720" s="15">
        <f t="shared" si="106"/>
        <v>41468.208333333336</v>
      </c>
      <c r="W720" s="20">
        <f t="shared" si="107"/>
        <v>26</v>
      </c>
    </row>
    <row r="721" spans="1:23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100"/>
        <v>153</v>
      </c>
      <c r="G721" t="s">
        <v>20</v>
      </c>
      <c r="H721">
        <v>123</v>
      </c>
      <c r="I721" s="9">
        <f t="shared" si="9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s="6" t="s">
        <v>119</v>
      </c>
      <c r="Q721" t="str">
        <f t="shared" si="101"/>
        <v>publishing</v>
      </c>
      <c r="R721" t="str">
        <f t="shared" si="102"/>
        <v>fiction</v>
      </c>
      <c r="S721" s="16">
        <f t="shared" si="103"/>
        <v>41058.208333333336</v>
      </c>
      <c r="T721">
        <f t="shared" si="104"/>
        <v>41069.208333333336</v>
      </c>
      <c r="U721" s="15">
        <f t="shared" si="105"/>
        <v>41058.208333333336</v>
      </c>
      <c r="V721" s="15">
        <f t="shared" si="106"/>
        <v>41069.208333333336</v>
      </c>
      <c r="W721" s="20">
        <f t="shared" si="107"/>
        <v>11</v>
      </c>
    </row>
    <row r="722" spans="1:23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100"/>
        <v>37</v>
      </c>
      <c r="G722" t="s">
        <v>74</v>
      </c>
      <c r="H722">
        <v>38</v>
      </c>
      <c r="I722" s="9">
        <f t="shared" si="9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s="6" t="s">
        <v>33</v>
      </c>
      <c r="Q722" t="str">
        <f t="shared" si="101"/>
        <v>theater</v>
      </c>
      <c r="R722" t="str">
        <f t="shared" si="102"/>
        <v>plays</v>
      </c>
      <c r="S722" s="16">
        <f t="shared" si="103"/>
        <v>43152.25</v>
      </c>
      <c r="T722">
        <f t="shared" si="104"/>
        <v>43166.25</v>
      </c>
      <c r="U722" s="15">
        <f t="shared" si="105"/>
        <v>43152.25</v>
      </c>
      <c r="V722" s="15">
        <f t="shared" si="106"/>
        <v>43166.25</v>
      </c>
      <c r="W722" s="20">
        <f t="shared" si="107"/>
        <v>14</v>
      </c>
    </row>
    <row r="723" spans="1:23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100"/>
        <v>4</v>
      </c>
      <c r="G723" t="s">
        <v>74</v>
      </c>
      <c r="H723">
        <v>60</v>
      </c>
      <c r="I723" s="9">
        <f t="shared" si="9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s="6" t="s">
        <v>23</v>
      </c>
      <c r="Q723" t="str">
        <f t="shared" si="101"/>
        <v>music</v>
      </c>
      <c r="R723" t="str">
        <f t="shared" si="102"/>
        <v>rock</v>
      </c>
      <c r="S723" s="16">
        <f t="shared" si="103"/>
        <v>43194.208333333328</v>
      </c>
      <c r="T723">
        <f t="shared" si="104"/>
        <v>43200.208333333328</v>
      </c>
      <c r="U723" s="15">
        <f t="shared" si="105"/>
        <v>43194.208333333328</v>
      </c>
      <c r="V723" s="15">
        <f t="shared" si="106"/>
        <v>43200.208333333328</v>
      </c>
      <c r="W723" s="20">
        <f t="shared" si="107"/>
        <v>6</v>
      </c>
    </row>
    <row r="724" spans="1:23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100"/>
        <v>157</v>
      </c>
      <c r="G724" t="s">
        <v>20</v>
      </c>
      <c r="H724">
        <v>3036</v>
      </c>
      <c r="I724" s="9">
        <f t="shared" si="9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s="6" t="s">
        <v>42</v>
      </c>
      <c r="Q724" t="str">
        <f t="shared" si="101"/>
        <v>film &amp; video</v>
      </c>
      <c r="R724" t="str">
        <f t="shared" si="102"/>
        <v>documentary</v>
      </c>
      <c r="S724" s="16">
        <f t="shared" si="103"/>
        <v>43045.25</v>
      </c>
      <c r="T724">
        <f t="shared" si="104"/>
        <v>43072.25</v>
      </c>
      <c r="U724" s="15">
        <f t="shared" si="105"/>
        <v>43045.25</v>
      </c>
      <c r="V724" s="15">
        <f t="shared" si="106"/>
        <v>43072.25</v>
      </c>
      <c r="W724" s="20">
        <f t="shared" si="107"/>
        <v>27</v>
      </c>
    </row>
    <row r="725" spans="1:23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100"/>
        <v>270</v>
      </c>
      <c r="G725" t="s">
        <v>20</v>
      </c>
      <c r="H725">
        <v>144</v>
      </c>
      <c r="I725" s="9">
        <f t="shared" si="9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s="6" t="s">
        <v>33</v>
      </c>
      <c r="Q725" t="str">
        <f t="shared" si="101"/>
        <v>theater</v>
      </c>
      <c r="R725" t="str">
        <f t="shared" si="102"/>
        <v>plays</v>
      </c>
      <c r="S725" s="16">
        <f t="shared" si="103"/>
        <v>42431.25</v>
      </c>
      <c r="T725">
        <f t="shared" si="104"/>
        <v>42452.208333333328</v>
      </c>
      <c r="U725" s="15">
        <f t="shared" si="105"/>
        <v>42431.25</v>
      </c>
      <c r="V725" s="15">
        <f t="shared" si="106"/>
        <v>42452.208333333328</v>
      </c>
      <c r="W725" s="20">
        <f t="shared" si="107"/>
        <v>20.958333333328483</v>
      </c>
    </row>
    <row r="726" spans="1:23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100"/>
        <v>134</v>
      </c>
      <c r="G726" t="s">
        <v>20</v>
      </c>
      <c r="H726">
        <v>121</v>
      </c>
      <c r="I726" s="9">
        <f t="shared" si="9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s="6" t="s">
        <v>33</v>
      </c>
      <c r="Q726" t="str">
        <f t="shared" si="101"/>
        <v>theater</v>
      </c>
      <c r="R726" t="str">
        <f t="shared" si="102"/>
        <v>plays</v>
      </c>
      <c r="S726" s="16">
        <f t="shared" si="103"/>
        <v>41934.208333333336</v>
      </c>
      <c r="T726">
        <f t="shared" si="104"/>
        <v>41936.208333333336</v>
      </c>
      <c r="U726" s="15">
        <f t="shared" si="105"/>
        <v>41934.208333333336</v>
      </c>
      <c r="V726" s="15">
        <f t="shared" si="106"/>
        <v>41936.208333333336</v>
      </c>
      <c r="W726" s="20">
        <f t="shared" si="107"/>
        <v>2</v>
      </c>
    </row>
    <row r="727" spans="1:23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100"/>
        <v>50</v>
      </c>
      <c r="G727" t="s">
        <v>14</v>
      </c>
      <c r="H727">
        <v>1596</v>
      </c>
      <c r="I727" s="9">
        <f t="shared" si="9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s="6" t="s">
        <v>292</v>
      </c>
      <c r="Q727" t="str">
        <f t="shared" si="101"/>
        <v>games</v>
      </c>
      <c r="R727" t="str">
        <f t="shared" si="102"/>
        <v>mobile games</v>
      </c>
      <c r="S727" s="16">
        <f t="shared" si="103"/>
        <v>41958.25</v>
      </c>
      <c r="T727">
        <f t="shared" si="104"/>
        <v>41960.25</v>
      </c>
      <c r="U727" s="15">
        <f t="shared" si="105"/>
        <v>41958.25</v>
      </c>
      <c r="V727" s="15">
        <f t="shared" si="106"/>
        <v>41960.25</v>
      </c>
      <c r="W727" s="20">
        <f t="shared" si="107"/>
        <v>2</v>
      </c>
    </row>
    <row r="728" spans="1:23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100"/>
        <v>89</v>
      </c>
      <c r="G728" t="s">
        <v>74</v>
      </c>
      <c r="H728">
        <v>524</v>
      </c>
      <c r="I728" s="9">
        <f t="shared" si="9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s="6" t="s">
        <v>33</v>
      </c>
      <c r="Q728" t="str">
        <f t="shared" si="101"/>
        <v>theater</v>
      </c>
      <c r="R728" t="str">
        <f t="shared" si="102"/>
        <v>plays</v>
      </c>
      <c r="S728" s="16">
        <f t="shared" si="103"/>
        <v>40476.208333333336</v>
      </c>
      <c r="T728">
        <f t="shared" si="104"/>
        <v>40482.208333333336</v>
      </c>
      <c r="U728" s="15">
        <f t="shared" si="105"/>
        <v>40476.208333333336</v>
      </c>
      <c r="V728" s="15">
        <f t="shared" si="106"/>
        <v>40482.208333333336</v>
      </c>
      <c r="W728" s="20">
        <f t="shared" si="107"/>
        <v>6</v>
      </c>
    </row>
    <row r="729" spans="1:23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100"/>
        <v>165</v>
      </c>
      <c r="G729" t="s">
        <v>20</v>
      </c>
      <c r="H729">
        <v>181</v>
      </c>
      <c r="I729" s="9">
        <f t="shared" si="9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s="6" t="s">
        <v>28</v>
      </c>
      <c r="Q729" t="str">
        <f t="shared" si="101"/>
        <v>technology</v>
      </c>
      <c r="R729" t="str">
        <f t="shared" si="102"/>
        <v>web</v>
      </c>
      <c r="S729" s="16">
        <f t="shared" si="103"/>
        <v>43485.25</v>
      </c>
      <c r="T729">
        <f t="shared" si="104"/>
        <v>43543.208333333328</v>
      </c>
      <c r="U729" s="15">
        <f t="shared" si="105"/>
        <v>43485.25</v>
      </c>
      <c r="V729" s="15">
        <f t="shared" si="106"/>
        <v>43543.208333333328</v>
      </c>
      <c r="W729" s="20">
        <f t="shared" si="107"/>
        <v>57.958333333328483</v>
      </c>
    </row>
    <row r="730" spans="1:23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100"/>
        <v>18</v>
      </c>
      <c r="G730" t="s">
        <v>14</v>
      </c>
      <c r="H730">
        <v>10</v>
      </c>
      <c r="I730" s="9">
        <f t="shared" si="99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s="6" t="s">
        <v>33</v>
      </c>
      <c r="Q730" t="str">
        <f t="shared" si="101"/>
        <v>theater</v>
      </c>
      <c r="R730" t="str">
        <f t="shared" si="102"/>
        <v>plays</v>
      </c>
      <c r="S730" s="16">
        <f t="shared" si="103"/>
        <v>42515.208333333328</v>
      </c>
      <c r="T730">
        <f t="shared" si="104"/>
        <v>42526.208333333328</v>
      </c>
      <c r="U730" s="15">
        <f t="shared" si="105"/>
        <v>42515.208333333328</v>
      </c>
      <c r="V730" s="15">
        <f t="shared" si="106"/>
        <v>42526.208333333328</v>
      </c>
      <c r="W730" s="20">
        <f t="shared" si="107"/>
        <v>11</v>
      </c>
    </row>
    <row r="731" spans="1:23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100"/>
        <v>186</v>
      </c>
      <c r="G731" t="s">
        <v>20</v>
      </c>
      <c r="H731">
        <v>122</v>
      </c>
      <c r="I731" s="9">
        <f t="shared" si="9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s="6" t="s">
        <v>53</v>
      </c>
      <c r="Q731" t="str">
        <f t="shared" si="101"/>
        <v>film &amp; video</v>
      </c>
      <c r="R731" t="str">
        <f t="shared" si="102"/>
        <v>drama</v>
      </c>
      <c r="S731" s="16">
        <f t="shared" si="103"/>
        <v>41309.25</v>
      </c>
      <c r="T731">
        <f t="shared" si="104"/>
        <v>41311.25</v>
      </c>
      <c r="U731" s="15">
        <f t="shared" si="105"/>
        <v>41309.25</v>
      </c>
      <c r="V731" s="15">
        <f t="shared" si="106"/>
        <v>41311.25</v>
      </c>
      <c r="W731" s="20">
        <f t="shared" si="107"/>
        <v>2</v>
      </c>
    </row>
    <row r="732" spans="1:23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100"/>
        <v>413</v>
      </c>
      <c r="G732" t="s">
        <v>20</v>
      </c>
      <c r="H732">
        <v>1071</v>
      </c>
      <c r="I732" s="9">
        <f t="shared" si="9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s="6" t="s">
        <v>65</v>
      </c>
      <c r="Q732" t="str">
        <f t="shared" si="101"/>
        <v>technology</v>
      </c>
      <c r="R732" t="str">
        <f t="shared" si="102"/>
        <v>wearables</v>
      </c>
      <c r="S732" s="16">
        <f t="shared" si="103"/>
        <v>42147.208333333328</v>
      </c>
      <c r="T732">
        <f t="shared" si="104"/>
        <v>42153.208333333328</v>
      </c>
      <c r="U732" s="15">
        <f t="shared" si="105"/>
        <v>42147.208333333328</v>
      </c>
      <c r="V732" s="15">
        <f t="shared" si="106"/>
        <v>42153.208333333328</v>
      </c>
      <c r="W732" s="20">
        <f t="shared" si="107"/>
        <v>6</v>
      </c>
    </row>
    <row r="733" spans="1:23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100"/>
        <v>90</v>
      </c>
      <c r="G733" t="s">
        <v>74</v>
      </c>
      <c r="H733">
        <v>219</v>
      </c>
      <c r="I733" s="9">
        <f t="shared" si="9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s="6" t="s">
        <v>28</v>
      </c>
      <c r="Q733" t="str">
        <f t="shared" si="101"/>
        <v>technology</v>
      </c>
      <c r="R733" t="str">
        <f t="shared" si="102"/>
        <v>web</v>
      </c>
      <c r="S733" s="16">
        <f t="shared" si="103"/>
        <v>42939.208333333328</v>
      </c>
      <c r="T733">
        <f t="shared" si="104"/>
        <v>42940.208333333328</v>
      </c>
      <c r="U733" s="15">
        <f t="shared" si="105"/>
        <v>42939.208333333328</v>
      </c>
      <c r="V733" s="15">
        <f t="shared" si="106"/>
        <v>42940.208333333328</v>
      </c>
      <c r="W733" s="20">
        <f t="shared" si="107"/>
        <v>1</v>
      </c>
    </row>
    <row r="734" spans="1:23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100"/>
        <v>92</v>
      </c>
      <c r="G734" t="s">
        <v>14</v>
      </c>
      <c r="H734">
        <v>1121</v>
      </c>
      <c r="I734" s="9">
        <f t="shared" si="9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s="6" t="s">
        <v>23</v>
      </c>
      <c r="Q734" t="str">
        <f t="shared" si="101"/>
        <v>music</v>
      </c>
      <c r="R734" t="str">
        <f t="shared" si="102"/>
        <v>rock</v>
      </c>
      <c r="S734" s="16">
        <f t="shared" si="103"/>
        <v>42816.208333333328</v>
      </c>
      <c r="T734">
        <f t="shared" si="104"/>
        <v>42839.208333333328</v>
      </c>
      <c r="U734" s="15">
        <f t="shared" si="105"/>
        <v>42816.208333333328</v>
      </c>
      <c r="V734" s="15">
        <f t="shared" si="106"/>
        <v>42839.208333333328</v>
      </c>
      <c r="W734" s="20">
        <f t="shared" si="107"/>
        <v>23</v>
      </c>
    </row>
    <row r="735" spans="1:23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100"/>
        <v>527</v>
      </c>
      <c r="G735" t="s">
        <v>20</v>
      </c>
      <c r="H735">
        <v>980</v>
      </c>
      <c r="I735" s="9">
        <f t="shared" si="9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s="6" t="s">
        <v>148</v>
      </c>
      <c r="Q735" t="str">
        <f t="shared" si="101"/>
        <v>music</v>
      </c>
      <c r="R735" t="str">
        <f t="shared" si="102"/>
        <v>metal</v>
      </c>
      <c r="S735" s="16">
        <f t="shared" si="103"/>
        <v>41844.208333333336</v>
      </c>
      <c r="T735">
        <f t="shared" si="104"/>
        <v>41857.208333333336</v>
      </c>
      <c r="U735" s="15">
        <f t="shared" si="105"/>
        <v>41844.208333333336</v>
      </c>
      <c r="V735" s="15">
        <f t="shared" si="106"/>
        <v>41857.208333333336</v>
      </c>
      <c r="W735" s="20">
        <f t="shared" si="107"/>
        <v>13</v>
      </c>
    </row>
    <row r="736" spans="1:23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100"/>
        <v>319</v>
      </c>
      <c r="G736" t="s">
        <v>20</v>
      </c>
      <c r="H736">
        <v>536</v>
      </c>
      <c r="I736" s="9">
        <f t="shared" si="9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s="6" t="s">
        <v>33</v>
      </c>
      <c r="Q736" t="str">
        <f t="shared" si="101"/>
        <v>theater</v>
      </c>
      <c r="R736" t="str">
        <f t="shared" si="102"/>
        <v>plays</v>
      </c>
      <c r="S736" s="16">
        <f t="shared" si="103"/>
        <v>42763.25</v>
      </c>
      <c r="T736">
        <f t="shared" si="104"/>
        <v>42775.25</v>
      </c>
      <c r="U736" s="15">
        <f t="shared" si="105"/>
        <v>42763.25</v>
      </c>
      <c r="V736" s="15">
        <f t="shared" si="106"/>
        <v>42775.25</v>
      </c>
      <c r="W736" s="20">
        <f t="shared" si="107"/>
        <v>12</v>
      </c>
    </row>
    <row r="737" spans="1:23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100"/>
        <v>354</v>
      </c>
      <c r="G737" t="s">
        <v>20</v>
      </c>
      <c r="H737">
        <v>1991</v>
      </c>
      <c r="I737" s="9">
        <f t="shared" si="9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s="6" t="s">
        <v>122</v>
      </c>
      <c r="Q737" t="str">
        <f t="shared" si="101"/>
        <v>photography</v>
      </c>
      <c r="R737" t="str">
        <f t="shared" si="102"/>
        <v>photography books</v>
      </c>
      <c r="S737" s="16">
        <f t="shared" si="103"/>
        <v>42459.208333333328</v>
      </c>
      <c r="T737">
        <f t="shared" si="104"/>
        <v>42466.208333333328</v>
      </c>
      <c r="U737" s="15">
        <f t="shared" si="105"/>
        <v>42459.208333333328</v>
      </c>
      <c r="V737" s="15">
        <f t="shared" si="106"/>
        <v>42466.208333333328</v>
      </c>
      <c r="W737" s="20">
        <f t="shared" si="107"/>
        <v>7</v>
      </c>
    </row>
    <row r="738" spans="1:23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100"/>
        <v>33</v>
      </c>
      <c r="G738" t="s">
        <v>74</v>
      </c>
      <c r="H738">
        <v>29</v>
      </c>
      <c r="I738" s="9">
        <f t="shared" si="9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s="6" t="s">
        <v>68</v>
      </c>
      <c r="Q738" t="str">
        <f t="shared" si="101"/>
        <v>publishing</v>
      </c>
      <c r="R738" t="str">
        <f t="shared" si="102"/>
        <v>nonfiction</v>
      </c>
      <c r="S738" s="16">
        <f t="shared" si="103"/>
        <v>42055.25</v>
      </c>
      <c r="T738">
        <f t="shared" si="104"/>
        <v>42059.25</v>
      </c>
      <c r="U738" s="15">
        <f t="shared" si="105"/>
        <v>42055.25</v>
      </c>
      <c r="V738" s="15">
        <f t="shared" si="106"/>
        <v>42059.25</v>
      </c>
      <c r="W738" s="20">
        <f t="shared" si="107"/>
        <v>4</v>
      </c>
    </row>
    <row r="739" spans="1:23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100"/>
        <v>136</v>
      </c>
      <c r="G739" t="s">
        <v>20</v>
      </c>
      <c r="H739">
        <v>180</v>
      </c>
      <c r="I739" s="9">
        <f t="shared" si="9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s="6" t="s">
        <v>60</v>
      </c>
      <c r="Q739" t="str">
        <f t="shared" si="101"/>
        <v>music</v>
      </c>
      <c r="R739" t="str">
        <f t="shared" si="102"/>
        <v>indie rock</v>
      </c>
      <c r="S739" s="16">
        <f t="shared" si="103"/>
        <v>42685.25</v>
      </c>
      <c r="T739">
        <f t="shared" si="104"/>
        <v>42697.25</v>
      </c>
      <c r="U739" s="15">
        <f t="shared" si="105"/>
        <v>42685.25</v>
      </c>
      <c r="V739" s="15">
        <f t="shared" si="106"/>
        <v>42697.25</v>
      </c>
      <c r="W739" s="20">
        <f t="shared" si="107"/>
        <v>12</v>
      </c>
    </row>
    <row r="740" spans="1:23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100"/>
        <v>2</v>
      </c>
      <c r="G740" t="s">
        <v>14</v>
      </c>
      <c r="H740">
        <v>15</v>
      </c>
      <c r="I740" s="9">
        <f t="shared" si="99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s="6" t="s">
        <v>33</v>
      </c>
      <c r="Q740" t="str">
        <f t="shared" si="101"/>
        <v>theater</v>
      </c>
      <c r="R740" t="str">
        <f t="shared" si="102"/>
        <v>plays</v>
      </c>
      <c r="S740" s="16">
        <f t="shared" si="103"/>
        <v>41959.25</v>
      </c>
      <c r="T740">
        <f t="shared" si="104"/>
        <v>41981.25</v>
      </c>
      <c r="U740" s="15">
        <f t="shared" si="105"/>
        <v>41959.25</v>
      </c>
      <c r="V740" s="15">
        <f t="shared" si="106"/>
        <v>41981.25</v>
      </c>
      <c r="W740" s="20">
        <f t="shared" si="107"/>
        <v>22</v>
      </c>
    </row>
    <row r="741" spans="1:23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100"/>
        <v>61</v>
      </c>
      <c r="G741" t="s">
        <v>14</v>
      </c>
      <c r="H741">
        <v>191</v>
      </c>
      <c r="I741" s="9">
        <f t="shared" si="9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s="6" t="s">
        <v>60</v>
      </c>
      <c r="Q741" t="str">
        <f t="shared" si="101"/>
        <v>music</v>
      </c>
      <c r="R741" t="str">
        <f t="shared" si="102"/>
        <v>indie rock</v>
      </c>
      <c r="S741" s="16">
        <f t="shared" si="103"/>
        <v>41089.208333333336</v>
      </c>
      <c r="T741">
        <f t="shared" si="104"/>
        <v>41090.208333333336</v>
      </c>
      <c r="U741" s="15">
        <f t="shared" si="105"/>
        <v>41089.208333333336</v>
      </c>
      <c r="V741" s="15">
        <f t="shared" si="106"/>
        <v>41090.208333333336</v>
      </c>
      <c r="W741" s="20">
        <f t="shared" si="107"/>
        <v>1</v>
      </c>
    </row>
    <row r="742" spans="1:23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100"/>
        <v>30</v>
      </c>
      <c r="G742" t="s">
        <v>14</v>
      </c>
      <c r="H742">
        <v>16</v>
      </c>
      <c r="I742" s="9">
        <f t="shared" si="99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s="6" t="s">
        <v>33</v>
      </c>
      <c r="Q742" t="str">
        <f t="shared" si="101"/>
        <v>theater</v>
      </c>
      <c r="R742" t="str">
        <f t="shared" si="102"/>
        <v>plays</v>
      </c>
      <c r="S742" s="16">
        <f t="shared" si="103"/>
        <v>42769.25</v>
      </c>
      <c r="T742">
        <f t="shared" si="104"/>
        <v>42772.25</v>
      </c>
      <c r="U742" s="15">
        <f t="shared" si="105"/>
        <v>42769.25</v>
      </c>
      <c r="V742" s="15">
        <f t="shared" si="106"/>
        <v>42772.25</v>
      </c>
      <c r="W742" s="20">
        <f t="shared" si="107"/>
        <v>3</v>
      </c>
    </row>
    <row r="743" spans="1:23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100"/>
        <v>1179</v>
      </c>
      <c r="G743" t="s">
        <v>20</v>
      </c>
      <c r="H743">
        <v>130</v>
      </c>
      <c r="I743" s="9">
        <f t="shared" si="9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s="6" t="s">
        <v>33</v>
      </c>
      <c r="Q743" t="str">
        <f t="shared" si="101"/>
        <v>theater</v>
      </c>
      <c r="R743" t="str">
        <f t="shared" si="102"/>
        <v>plays</v>
      </c>
      <c r="S743" s="16">
        <f t="shared" si="103"/>
        <v>40321.208333333336</v>
      </c>
      <c r="T743">
        <f t="shared" si="104"/>
        <v>40322.208333333336</v>
      </c>
      <c r="U743" s="15">
        <f t="shared" si="105"/>
        <v>40321.208333333336</v>
      </c>
      <c r="V743" s="15">
        <f t="shared" si="106"/>
        <v>40322.208333333336</v>
      </c>
      <c r="W743" s="20">
        <f t="shared" si="107"/>
        <v>1</v>
      </c>
    </row>
    <row r="744" spans="1:23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100"/>
        <v>1126</v>
      </c>
      <c r="G744" t="s">
        <v>20</v>
      </c>
      <c r="H744">
        <v>122</v>
      </c>
      <c r="I744" s="9">
        <f t="shared" si="9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s="6" t="s">
        <v>50</v>
      </c>
      <c r="Q744" t="str">
        <f t="shared" si="101"/>
        <v>music</v>
      </c>
      <c r="R744" t="str">
        <f t="shared" si="102"/>
        <v>electric music</v>
      </c>
      <c r="S744" s="16">
        <f t="shared" si="103"/>
        <v>40197.25</v>
      </c>
      <c r="T744">
        <f t="shared" si="104"/>
        <v>40239.25</v>
      </c>
      <c r="U744" s="15">
        <f t="shared" si="105"/>
        <v>40197.25</v>
      </c>
      <c r="V744" s="15">
        <f t="shared" si="106"/>
        <v>40239.25</v>
      </c>
      <c r="W744" s="20">
        <f t="shared" si="107"/>
        <v>42</v>
      </c>
    </row>
    <row r="745" spans="1:23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100"/>
        <v>13</v>
      </c>
      <c r="G745" t="s">
        <v>14</v>
      </c>
      <c r="H745">
        <v>17</v>
      </c>
      <c r="I745" s="9">
        <f t="shared" si="9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s="6" t="s">
        <v>33</v>
      </c>
      <c r="Q745" t="str">
        <f t="shared" si="101"/>
        <v>theater</v>
      </c>
      <c r="R745" t="str">
        <f t="shared" si="102"/>
        <v>plays</v>
      </c>
      <c r="S745" s="16">
        <f t="shared" si="103"/>
        <v>42298.208333333328</v>
      </c>
      <c r="T745">
        <f t="shared" si="104"/>
        <v>42304.208333333328</v>
      </c>
      <c r="U745" s="15">
        <f t="shared" si="105"/>
        <v>42298.208333333328</v>
      </c>
      <c r="V745" s="15">
        <f t="shared" si="106"/>
        <v>42304.208333333328</v>
      </c>
      <c r="W745" s="20">
        <f t="shared" si="107"/>
        <v>6</v>
      </c>
    </row>
    <row r="746" spans="1:23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100"/>
        <v>712</v>
      </c>
      <c r="G746" t="s">
        <v>20</v>
      </c>
      <c r="H746">
        <v>140</v>
      </c>
      <c r="I746" s="9">
        <f t="shared" si="9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s="6" t="s">
        <v>33</v>
      </c>
      <c r="Q746" t="str">
        <f t="shared" si="101"/>
        <v>theater</v>
      </c>
      <c r="R746" t="str">
        <f t="shared" si="102"/>
        <v>plays</v>
      </c>
      <c r="S746" s="16">
        <f t="shared" si="103"/>
        <v>43322.208333333328</v>
      </c>
      <c r="T746">
        <f t="shared" si="104"/>
        <v>43324.208333333328</v>
      </c>
      <c r="U746" s="15">
        <f t="shared" si="105"/>
        <v>43322.208333333328</v>
      </c>
      <c r="V746" s="15">
        <f t="shared" si="106"/>
        <v>43324.208333333328</v>
      </c>
      <c r="W746" s="20">
        <f t="shared" si="107"/>
        <v>2</v>
      </c>
    </row>
    <row r="747" spans="1:23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100"/>
        <v>30</v>
      </c>
      <c r="G747" t="s">
        <v>14</v>
      </c>
      <c r="H747">
        <v>34</v>
      </c>
      <c r="I747" s="9">
        <f t="shared" si="99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s="6" t="s">
        <v>65</v>
      </c>
      <c r="Q747" t="str">
        <f t="shared" si="101"/>
        <v>technology</v>
      </c>
      <c r="R747" t="str">
        <f t="shared" si="102"/>
        <v>wearables</v>
      </c>
      <c r="S747" s="16">
        <f t="shared" si="103"/>
        <v>40328.208333333336</v>
      </c>
      <c r="T747">
        <f t="shared" si="104"/>
        <v>40355.208333333336</v>
      </c>
      <c r="U747" s="15">
        <f t="shared" si="105"/>
        <v>40328.208333333336</v>
      </c>
      <c r="V747" s="15">
        <f t="shared" si="106"/>
        <v>40355.208333333336</v>
      </c>
      <c r="W747" s="20">
        <f t="shared" si="107"/>
        <v>27</v>
      </c>
    </row>
    <row r="748" spans="1:23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100"/>
        <v>213</v>
      </c>
      <c r="G748" t="s">
        <v>20</v>
      </c>
      <c r="H748">
        <v>3388</v>
      </c>
      <c r="I748" s="9">
        <f t="shared" si="99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s="6" t="s">
        <v>28</v>
      </c>
      <c r="Q748" t="str">
        <f t="shared" si="101"/>
        <v>technology</v>
      </c>
      <c r="R748" t="str">
        <f t="shared" si="102"/>
        <v>web</v>
      </c>
      <c r="S748" s="16">
        <f t="shared" si="103"/>
        <v>40825.208333333336</v>
      </c>
      <c r="T748">
        <f t="shared" si="104"/>
        <v>40830.208333333336</v>
      </c>
      <c r="U748" s="15">
        <f t="shared" si="105"/>
        <v>40825.208333333336</v>
      </c>
      <c r="V748" s="15">
        <f t="shared" si="106"/>
        <v>40830.208333333336</v>
      </c>
      <c r="W748" s="20">
        <f t="shared" si="107"/>
        <v>5</v>
      </c>
    </row>
    <row r="749" spans="1:23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100"/>
        <v>229</v>
      </c>
      <c r="G749" t="s">
        <v>20</v>
      </c>
      <c r="H749">
        <v>280</v>
      </c>
      <c r="I749" s="9">
        <f t="shared" si="9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s="6" t="s">
        <v>33</v>
      </c>
      <c r="Q749" t="str">
        <f t="shared" si="101"/>
        <v>theater</v>
      </c>
      <c r="R749" t="str">
        <f t="shared" si="102"/>
        <v>plays</v>
      </c>
      <c r="S749" s="16">
        <f t="shared" si="103"/>
        <v>40423.208333333336</v>
      </c>
      <c r="T749">
        <f t="shared" si="104"/>
        <v>40434.208333333336</v>
      </c>
      <c r="U749" s="15">
        <f t="shared" si="105"/>
        <v>40423.208333333336</v>
      </c>
      <c r="V749" s="15">
        <f t="shared" si="106"/>
        <v>40434.208333333336</v>
      </c>
      <c r="W749" s="20">
        <f t="shared" si="107"/>
        <v>11</v>
      </c>
    </row>
    <row r="750" spans="1:23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100"/>
        <v>35</v>
      </c>
      <c r="G750" t="s">
        <v>74</v>
      </c>
      <c r="H750">
        <v>614</v>
      </c>
      <c r="I750" s="9">
        <f t="shared" si="9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s="6" t="s">
        <v>71</v>
      </c>
      <c r="Q750" t="str">
        <f t="shared" si="101"/>
        <v>film &amp; video</v>
      </c>
      <c r="R750" t="str">
        <f t="shared" si="102"/>
        <v>animation</v>
      </c>
      <c r="S750" s="16">
        <f t="shared" si="103"/>
        <v>40238.25</v>
      </c>
      <c r="T750">
        <f t="shared" si="104"/>
        <v>40263.208333333336</v>
      </c>
      <c r="U750" s="15">
        <f t="shared" si="105"/>
        <v>40238.25</v>
      </c>
      <c r="V750" s="15">
        <f t="shared" si="106"/>
        <v>40263.208333333336</v>
      </c>
      <c r="W750" s="20">
        <f t="shared" si="107"/>
        <v>24.958333333335759</v>
      </c>
    </row>
    <row r="751" spans="1:23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100"/>
        <v>157</v>
      </c>
      <c r="G751" t="s">
        <v>20</v>
      </c>
      <c r="H751">
        <v>366</v>
      </c>
      <c r="I751" s="9">
        <f t="shared" si="9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s="6" t="s">
        <v>65</v>
      </c>
      <c r="Q751" t="str">
        <f t="shared" si="101"/>
        <v>technology</v>
      </c>
      <c r="R751" t="str">
        <f t="shared" si="102"/>
        <v>wearables</v>
      </c>
      <c r="S751" s="16">
        <f t="shared" si="103"/>
        <v>41920.208333333336</v>
      </c>
      <c r="T751">
        <f t="shared" si="104"/>
        <v>41932.208333333336</v>
      </c>
      <c r="U751" s="15">
        <f t="shared" si="105"/>
        <v>41920.208333333336</v>
      </c>
      <c r="V751" s="15">
        <f t="shared" si="106"/>
        <v>41932.208333333336</v>
      </c>
      <c r="W751" s="20">
        <f t="shared" si="107"/>
        <v>12</v>
      </c>
    </row>
    <row r="752" spans="1:23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100"/>
        <v>1</v>
      </c>
      <c r="G752" t="s">
        <v>14</v>
      </c>
      <c r="H752">
        <v>1</v>
      </c>
      <c r="I752" s="9">
        <f t="shared" si="99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s="6" t="s">
        <v>50</v>
      </c>
      <c r="Q752" t="str">
        <f t="shared" si="101"/>
        <v>music</v>
      </c>
      <c r="R752" t="str">
        <f t="shared" si="102"/>
        <v>electric music</v>
      </c>
      <c r="S752" s="16">
        <f t="shared" si="103"/>
        <v>40360.208333333336</v>
      </c>
      <c r="T752">
        <f t="shared" si="104"/>
        <v>40385.208333333336</v>
      </c>
      <c r="U752" s="15">
        <f t="shared" si="105"/>
        <v>40360.208333333336</v>
      </c>
      <c r="V752" s="15">
        <f t="shared" si="106"/>
        <v>40385.208333333336</v>
      </c>
      <c r="W752" s="20">
        <f t="shared" si="107"/>
        <v>25</v>
      </c>
    </row>
    <row r="753" spans="1:23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100"/>
        <v>232</v>
      </c>
      <c r="G753" t="s">
        <v>20</v>
      </c>
      <c r="H753">
        <v>270</v>
      </c>
      <c r="I753" s="9">
        <f t="shared" si="9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s="6" t="s">
        <v>68</v>
      </c>
      <c r="Q753" t="str">
        <f t="shared" si="101"/>
        <v>publishing</v>
      </c>
      <c r="R753" t="str">
        <f t="shared" si="102"/>
        <v>nonfiction</v>
      </c>
      <c r="S753" s="16">
        <f t="shared" si="103"/>
        <v>42446.208333333328</v>
      </c>
      <c r="T753">
        <f t="shared" si="104"/>
        <v>42461.208333333328</v>
      </c>
      <c r="U753" s="15">
        <f t="shared" si="105"/>
        <v>42446.208333333328</v>
      </c>
      <c r="V753" s="15">
        <f t="shared" si="106"/>
        <v>42461.208333333328</v>
      </c>
      <c r="W753" s="20">
        <f t="shared" si="107"/>
        <v>15</v>
      </c>
    </row>
    <row r="754" spans="1:23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100"/>
        <v>92</v>
      </c>
      <c r="G754" t="s">
        <v>74</v>
      </c>
      <c r="H754">
        <v>114</v>
      </c>
      <c r="I754" s="9">
        <f t="shared" si="9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s="6" t="s">
        <v>33</v>
      </c>
      <c r="Q754" t="str">
        <f t="shared" si="101"/>
        <v>theater</v>
      </c>
      <c r="R754" t="str">
        <f t="shared" si="102"/>
        <v>plays</v>
      </c>
      <c r="S754" s="16">
        <f t="shared" si="103"/>
        <v>40395.208333333336</v>
      </c>
      <c r="T754">
        <f t="shared" si="104"/>
        <v>40413.208333333336</v>
      </c>
      <c r="U754" s="15">
        <f t="shared" si="105"/>
        <v>40395.208333333336</v>
      </c>
      <c r="V754" s="15">
        <f t="shared" si="106"/>
        <v>40413.208333333336</v>
      </c>
      <c r="W754" s="20">
        <f t="shared" si="107"/>
        <v>18</v>
      </c>
    </row>
    <row r="755" spans="1:23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100"/>
        <v>257</v>
      </c>
      <c r="G755" t="s">
        <v>20</v>
      </c>
      <c r="H755">
        <v>137</v>
      </c>
      <c r="I755" s="9">
        <f t="shared" si="9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s="6" t="s">
        <v>122</v>
      </c>
      <c r="Q755" t="str">
        <f t="shared" si="101"/>
        <v>photography</v>
      </c>
      <c r="R755" t="str">
        <f t="shared" si="102"/>
        <v>photography books</v>
      </c>
      <c r="S755" s="16">
        <f t="shared" si="103"/>
        <v>40321.208333333336</v>
      </c>
      <c r="T755">
        <f t="shared" si="104"/>
        <v>40336.208333333336</v>
      </c>
      <c r="U755" s="15">
        <f t="shared" si="105"/>
        <v>40321.208333333336</v>
      </c>
      <c r="V755" s="15">
        <f t="shared" si="106"/>
        <v>40336.208333333336</v>
      </c>
      <c r="W755" s="20">
        <f t="shared" si="107"/>
        <v>15</v>
      </c>
    </row>
    <row r="756" spans="1:23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100"/>
        <v>168</v>
      </c>
      <c r="G756" t="s">
        <v>20</v>
      </c>
      <c r="H756">
        <v>3205</v>
      </c>
      <c r="I756" s="9">
        <f t="shared" si="9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s="6" t="s">
        <v>33</v>
      </c>
      <c r="Q756" t="str">
        <f t="shared" si="101"/>
        <v>theater</v>
      </c>
      <c r="R756" t="str">
        <f t="shared" si="102"/>
        <v>plays</v>
      </c>
      <c r="S756" s="16">
        <f t="shared" si="103"/>
        <v>41210.208333333336</v>
      </c>
      <c r="T756">
        <f t="shared" si="104"/>
        <v>41263.25</v>
      </c>
      <c r="U756" s="15">
        <f t="shared" si="105"/>
        <v>41210.208333333336</v>
      </c>
      <c r="V756" s="15">
        <f t="shared" si="106"/>
        <v>41263.25</v>
      </c>
      <c r="W756" s="20">
        <f t="shared" si="107"/>
        <v>53.041666666664241</v>
      </c>
    </row>
    <row r="757" spans="1:23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100"/>
        <v>167</v>
      </c>
      <c r="G757" t="s">
        <v>20</v>
      </c>
      <c r="H757">
        <v>288</v>
      </c>
      <c r="I757" s="9">
        <f t="shared" si="9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s="6" t="s">
        <v>33</v>
      </c>
      <c r="Q757" t="str">
        <f t="shared" si="101"/>
        <v>theater</v>
      </c>
      <c r="R757" t="str">
        <f t="shared" si="102"/>
        <v>plays</v>
      </c>
      <c r="S757" s="16">
        <f t="shared" si="103"/>
        <v>43096.25</v>
      </c>
      <c r="T757">
        <f t="shared" si="104"/>
        <v>43108.25</v>
      </c>
      <c r="U757" s="15">
        <f t="shared" si="105"/>
        <v>43096.25</v>
      </c>
      <c r="V757" s="15">
        <f t="shared" si="106"/>
        <v>43108.25</v>
      </c>
      <c r="W757" s="20">
        <f t="shared" si="107"/>
        <v>12</v>
      </c>
    </row>
    <row r="758" spans="1:23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100"/>
        <v>772</v>
      </c>
      <c r="G758" t="s">
        <v>20</v>
      </c>
      <c r="H758">
        <v>148</v>
      </c>
      <c r="I758" s="9">
        <f t="shared" si="9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s="6" t="s">
        <v>33</v>
      </c>
      <c r="Q758" t="str">
        <f t="shared" si="101"/>
        <v>theater</v>
      </c>
      <c r="R758" t="str">
        <f t="shared" si="102"/>
        <v>plays</v>
      </c>
      <c r="S758" s="16">
        <f t="shared" si="103"/>
        <v>42024.25</v>
      </c>
      <c r="T758">
        <f t="shared" si="104"/>
        <v>42030.25</v>
      </c>
      <c r="U758" s="15">
        <f t="shared" si="105"/>
        <v>42024.25</v>
      </c>
      <c r="V758" s="15">
        <f t="shared" si="106"/>
        <v>42030.25</v>
      </c>
      <c r="W758" s="20">
        <f t="shared" si="107"/>
        <v>6</v>
      </c>
    </row>
    <row r="759" spans="1:23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100"/>
        <v>407</v>
      </c>
      <c r="G759" t="s">
        <v>20</v>
      </c>
      <c r="H759">
        <v>114</v>
      </c>
      <c r="I759" s="9">
        <f t="shared" si="9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s="6" t="s">
        <v>53</v>
      </c>
      <c r="Q759" t="str">
        <f t="shared" si="101"/>
        <v>film &amp; video</v>
      </c>
      <c r="R759" t="str">
        <f t="shared" si="102"/>
        <v>drama</v>
      </c>
      <c r="S759" s="16">
        <f t="shared" si="103"/>
        <v>40675.208333333336</v>
      </c>
      <c r="T759">
        <f t="shared" si="104"/>
        <v>40679.208333333336</v>
      </c>
      <c r="U759" s="15">
        <f t="shared" si="105"/>
        <v>40675.208333333336</v>
      </c>
      <c r="V759" s="15">
        <f t="shared" si="106"/>
        <v>40679.208333333336</v>
      </c>
      <c r="W759" s="20">
        <f t="shared" si="107"/>
        <v>4</v>
      </c>
    </row>
    <row r="760" spans="1:23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100"/>
        <v>564</v>
      </c>
      <c r="G760" t="s">
        <v>20</v>
      </c>
      <c r="H760">
        <v>1518</v>
      </c>
      <c r="I760" s="9">
        <f t="shared" si="9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s="6" t="s">
        <v>23</v>
      </c>
      <c r="Q760" t="str">
        <f t="shared" si="101"/>
        <v>music</v>
      </c>
      <c r="R760" t="str">
        <f t="shared" si="102"/>
        <v>rock</v>
      </c>
      <c r="S760" s="16">
        <f t="shared" si="103"/>
        <v>41936.208333333336</v>
      </c>
      <c r="T760">
        <f t="shared" si="104"/>
        <v>41945.208333333336</v>
      </c>
      <c r="U760" s="15">
        <f t="shared" si="105"/>
        <v>41936.208333333336</v>
      </c>
      <c r="V760" s="15">
        <f t="shared" si="106"/>
        <v>41945.208333333336</v>
      </c>
      <c r="W760" s="20">
        <f t="shared" si="107"/>
        <v>9</v>
      </c>
    </row>
    <row r="761" spans="1:23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100"/>
        <v>68</v>
      </c>
      <c r="G761" t="s">
        <v>14</v>
      </c>
      <c r="H761">
        <v>1274</v>
      </c>
      <c r="I761" s="9">
        <f t="shared" si="9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s="6" t="s">
        <v>50</v>
      </c>
      <c r="Q761" t="str">
        <f t="shared" si="101"/>
        <v>music</v>
      </c>
      <c r="R761" t="str">
        <f t="shared" si="102"/>
        <v>electric music</v>
      </c>
      <c r="S761" s="16">
        <f t="shared" si="103"/>
        <v>43136.25</v>
      </c>
      <c r="T761">
        <f t="shared" si="104"/>
        <v>43166.25</v>
      </c>
      <c r="U761" s="15">
        <f t="shared" si="105"/>
        <v>43136.25</v>
      </c>
      <c r="V761" s="15">
        <f t="shared" si="106"/>
        <v>43166.25</v>
      </c>
      <c r="W761" s="20">
        <f t="shared" si="107"/>
        <v>30</v>
      </c>
    </row>
    <row r="762" spans="1:23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100"/>
        <v>34</v>
      </c>
      <c r="G762" t="s">
        <v>14</v>
      </c>
      <c r="H762">
        <v>210</v>
      </c>
      <c r="I762" s="9">
        <f t="shared" si="9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s="6" t="s">
        <v>89</v>
      </c>
      <c r="Q762" t="str">
        <f t="shared" si="101"/>
        <v>games</v>
      </c>
      <c r="R762" t="str">
        <f t="shared" si="102"/>
        <v>video games</v>
      </c>
      <c r="S762" s="16">
        <f t="shared" si="103"/>
        <v>43678.208333333328</v>
      </c>
      <c r="T762">
        <f t="shared" si="104"/>
        <v>43707.208333333328</v>
      </c>
      <c r="U762" s="15">
        <f t="shared" si="105"/>
        <v>43678.208333333328</v>
      </c>
      <c r="V762" s="15">
        <f t="shared" si="106"/>
        <v>43707.208333333328</v>
      </c>
      <c r="W762" s="20">
        <f t="shared" si="107"/>
        <v>29</v>
      </c>
    </row>
    <row r="763" spans="1:23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100"/>
        <v>655</v>
      </c>
      <c r="G763" t="s">
        <v>20</v>
      </c>
      <c r="H763">
        <v>166</v>
      </c>
      <c r="I763" s="9">
        <f t="shared" si="9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s="6" t="s">
        <v>23</v>
      </c>
      <c r="Q763" t="str">
        <f t="shared" si="101"/>
        <v>music</v>
      </c>
      <c r="R763" t="str">
        <f t="shared" si="102"/>
        <v>rock</v>
      </c>
      <c r="S763" s="16">
        <f t="shared" si="103"/>
        <v>42938.208333333328</v>
      </c>
      <c r="T763">
        <f t="shared" si="104"/>
        <v>42943.208333333328</v>
      </c>
      <c r="U763" s="15">
        <f t="shared" si="105"/>
        <v>42938.208333333328</v>
      </c>
      <c r="V763" s="15">
        <f t="shared" si="106"/>
        <v>42943.208333333328</v>
      </c>
      <c r="W763" s="20">
        <f t="shared" si="107"/>
        <v>5</v>
      </c>
    </row>
    <row r="764" spans="1:23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100"/>
        <v>177</v>
      </c>
      <c r="G764" t="s">
        <v>20</v>
      </c>
      <c r="H764">
        <v>100</v>
      </c>
      <c r="I764" s="9">
        <f t="shared" si="99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s="6" t="s">
        <v>159</v>
      </c>
      <c r="Q764" t="str">
        <f t="shared" si="101"/>
        <v>music</v>
      </c>
      <c r="R764" t="str">
        <f t="shared" si="102"/>
        <v>jazz</v>
      </c>
      <c r="S764" s="16">
        <f t="shared" si="103"/>
        <v>41241.25</v>
      </c>
      <c r="T764">
        <f t="shared" si="104"/>
        <v>41252.25</v>
      </c>
      <c r="U764" s="15">
        <f t="shared" si="105"/>
        <v>41241.25</v>
      </c>
      <c r="V764" s="15">
        <f t="shared" si="106"/>
        <v>41252.25</v>
      </c>
      <c r="W764" s="20">
        <f t="shared" si="107"/>
        <v>11</v>
      </c>
    </row>
    <row r="765" spans="1:23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100"/>
        <v>113</v>
      </c>
      <c r="G765" t="s">
        <v>20</v>
      </c>
      <c r="H765">
        <v>235</v>
      </c>
      <c r="I765" s="9">
        <f t="shared" si="9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s="6" t="s">
        <v>33</v>
      </c>
      <c r="Q765" t="str">
        <f t="shared" si="101"/>
        <v>theater</v>
      </c>
      <c r="R765" t="str">
        <f t="shared" si="102"/>
        <v>plays</v>
      </c>
      <c r="S765" s="16">
        <f t="shared" si="103"/>
        <v>41037.208333333336</v>
      </c>
      <c r="T765">
        <f t="shared" si="104"/>
        <v>41072.208333333336</v>
      </c>
      <c r="U765" s="15">
        <f t="shared" si="105"/>
        <v>41037.208333333336</v>
      </c>
      <c r="V765" s="15">
        <f t="shared" si="106"/>
        <v>41072.208333333336</v>
      </c>
      <c r="W765" s="20">
        <f t="shared" si="107"/>
        <v>35</v>
      </c>
    </row>
    <row r="766" spans="1:23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100"/>
        <v>728</v>
      </c>
      <c r="G766" t="s">
        <v>20</v>
      </c>
      <c r="H766">
        <v>148</v>
      </c>
      <c r="I766" s="9">
        <f t="shared" si="9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s="6" t="s">
        <v>23</v>
      </c>
      <c r="Q766" t="str">
        <f t="shared" si="101"/>
        <v>music</v>
      </c>
      <c r="R766" t="str">
        <f t="shared" si="102"/>
        <v>rock</v>
      </c>
      <c r="S766" s="16">
        <f t="shared" si="103"/>
        <v>40676.208333333336</v>
      </c>
      <c r="T766">
        <f t="shared" si="104"/>
        <v>40684.208333333336</v>
      </c>
      <c r="U766" s="15">
        <f t="shared" si="105"/>
        <v>40676.208333333336</v>
      </c>
      <c r="V766" s="15">
        <f t="shared" si="106"/>
        <v>40684.208333333336</v>
      </c>
      <c r="W766" s="20">
        <f t="shared" si="107"/>
        <v>8</v>
      </c>
    </row>
    <row r="767" spans="1:23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100"/>
        <v>208</v>
      </c>
      <c r="G767" t="s">
        <v>20</v>
      </c>
      <c r="H767">
        <v>198</v>
      </c>
      <c r="I767" s="9">
        <f t="shared" si="9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s="6" t="s">
        <v>60</v>
      </c>
      <c r="Q767" t="str">
        <f t="shared" si="101"/>
        <v>music</v>
      </c>
      <c r="R767" t="str">
        <f t="shared" si="102"/>
        <v>indie rock</v>
      </c>
      <c r="S767" s="16">
        <f t="shared" si="103"/>
        <v>42840.208333333328</v>
      </c>
      <c r="T767">
        <f t="shared" si="104"/>
        <v>42865.208333333328</v>
      </c>
      <c r="U767" s="15">
        <f t="shared" si="105"/>
        <v>42840.208333333328</v>
      </c>
      <c r="V767" s="15">
        <f t="shared" si="106"/>
        <v>42865.208333333328</v>
      </c>
      <c r="W767" s="20">
        <f t="shared" si="107"/>
        <v>25</v>
      </c>
    </row>
    <row r="768" spans="1:23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100"/>
        <v>31</v>
      </c>
      <c r="G768" t="s">
        <v>14</v>
      </c>
      <c r="H768">
        <v>248</v>
      </c>
      <c r="I768" s="9">
        <f t="shared" si="9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s="6" t="s">
        <v>474</v>
      </c>
      <c r="Q768" t="str">
        <f t="shared" si="101"/>
        <v>film &amp; video</v>
      </c>
      <c r="R768" t="str">
        <f t="shared" si="102"/>
        <v>science fiction</v>
      </c>
      <c r="S768" s="16">
        <f t="shared" si="103"/>
        <v>43362.208333333328</v>
      </c>
      <c r="T768">
        <f t="shared" si="104"/>
        <v>43363.208333333328</v>
      </c>
      <c r="U768" s="15">
        <f t="shared" si="105"/>
        <v>43362.208333333328</v>
      </c>
      <c r="V768" s="15">
        <f t="shared" si="106"/>
        <v>43363.208333333328</v>
      </c>
      <c r="W768" s="20">
        <f t="shared" si="107"/>
        <v>1</v>
      </c>
    </row>
    <row r="769" spans="1:23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100"/>
        <v>57</v>
      </c>
      <c r="G769" t="s">
        <v>14</v>
      </c>
      <c r="H769">
        <v>513</v>
      </c>
      <c r="I769" s="9">
        <f t="shared" si="9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s="6" t="s">
        <v>206</v>
      </c>
      <c r="Q769" t="str">
        <f t="shared" si="101"/>
        <v>publishing</v>
      </c>
      <c r="R769" t="str">
        <f t="shared" si="102"/>
        <v>translations</v>
      </c>
      <c r="S769" s="16">
        <f t="shared" si="103"/>
        <v>42283.208333333328</v>
      </c>
      <c r="T769">
        <f t="shared" si="104"/>
        <v>42328.25</v>
      </c>
      <c r="U769" s="15">
        <f t="shared" si="105"/>
        <v>42283.208333333328</v>
      </c>
      <c r="V769" s="15">
        <f t="shared" si="106"/>
        <v>42328.25</v>
      </c>
      <c r="W769" s="20">
        <f t="shared" si="107"/>
        <v>45.041666666671517</v>
      </c>
    </row>
    <row r="770" spans="1:23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100"/>
        <v>231</v>
      </c>
      <c r="G770" t="s">
        <v>20</v>
      </c>
      <c r="H770">
        <v>150</v>
      </c>
      <c r="I770" s="9">
        <f t="shared" ref="I770:I833" si="108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s="6" t="s">
        <v>33</v>
      </c>
      <c r="Q770" t="str">
        <f t="shared" si="101"/>
        <v>theater</v>
      </c>
      <c r="R770" t="str">
        <f t="shared" si="102"/>
        <v>plays</v>
      </c>
      <c r="S770" s="16">
        <f t="shared" si="103"/>
        <v>41619.25</v>
      </c>
      <c r="T770">
        <f t="shared" si="104"/>
        <v>41634.25</v>
      </c>
      <c r="U770" s="15">
        <f t="shared" si="105"/>
        <v>41619.25</v>
      </c>
      <c r="V770" s="15">
        <f t="shared" si="106"/>
        <v>41634.25</v>
      </c>
      <c r="W770" s="20">
        <f t="shared" si="107"/>
        <v>15</v>
      </c>
    </row>
    <row r="771" spans="1:23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109">ROUND((E771/D771)*100,0)</f>
        <v>87</v>
      </c>
      <c r="G771" t="s">
        <v>14</v>
      </c>
      <c r="H771">
        <v>3410</v>
      </c>
      <c r="I771" s="9">
        <f t="shared" si="10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s="6" t="s">
        <v>89</v>
      </c>
      <c r="Q771" t="str">
        <f t="shared" ref="Q771:Q834" si="110">LEFT(P771,SEARCH("/",P771)-1)</f>
        <v>games</v>
      </c>
      <c r="R771" t="str">
        <f t="shared" ref="R771:R834" si="111">RIGHT(P771,LEN(P771)-SEARCH("/",P771))</f>
        <v>video games</v>
      </c>
      <c r="S771" s="16">
        <f t="shared" ref="S771:S834" si="112">(((L771/60/60)/24)+DATE(1970,1,1))</f>
        <v>41501.208333333336</v>
      </c>
      <c r="T771">
        <f t="shared" ref="T771:T834" si="113">M771/86400+DATE(1970,1,1)</f>
        <v>41527.208333333336</v>
      </c>
      <c r="U771" s="15">
        <f t="shared" ref="U771:U834" si="114">L771/86400+DATE(1970,1,1)</f>
        <v>41501.208333333336</v>
      </c>
      <c r="V771" s="15">
        <f t="shared" ref="V771:V834" si="115">M771/86400+DATE(1970,1,1)</f>
        <v>41527.208333333336</v>
      </c>
      <c r="W771" s="20">
        <f t="shared" ref="W771:W834" si="116">V771-U771</f>
        <v>26</v>
      </c>
    </row>
    <row r="772" spans="1:23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109"/>
        <v>271</v>
      </c>
      <c r="G772" t="s">
        <v>20</v>
      </c>
      <c r="H772">
        <v>216</v>
      </c>
      <c r="I772" s="9">
        <f t="shared" si="10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s="6" t="s">
        <v>33</v>
      </c>
      <c r="Q772" t="str">
        <f t="shared" si="110"/>
        <v>theater</v>
      </c>
      <c r="R772" t="str">
        <f t="shared" si="111"/>
        <v>plays</v>
      </c>
      <c r="S772" s="16">
        <f t="shared" si="112"/>
        <v>41743.208333333336</v>
      </c>
      <c r="T772">
        <f t="shared" si="113"/>
        <v>41750.208333333336</v>
      </c>
      <c r="U772" s="15">
        <f t="shared" si="114"/>
        <v>41743.208333333336</v>
      </c>
      <c r="V772" s="15">
        <f t="shared" si="115"/>
        <v>41750.208333333336</v>
      </c>
      <c r="W772" s="20">
        <f t="shared" si="116"/>
        <v>7</v>
      </c>
    </row>
    <row r="773" spans="1:23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109"/>
        <v>49</v>
      </c>
      <c r="G773" t="s">
        <v>74</v>
      </c>
      <c r="H773">
        <v>26</v>
      </c>
      <c r="I773" s="9">
        <f t="shared" si="10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s="6" t="s">
        <v>33</v>
      </c>
      <c r="Q773" t="str">
        <f t="shared" si="110"/>
        <v>theater</v>
      </c>
      <c r="R773" t="str">
        <f t="shared" si="111"/>
        <v>plays</v>
      </c>
      <c r="S773" s="16">
        <f t="shared" si="112"/>
        <v>43491.25</v>
      </c>
      <c r="T773">
        <f t="shared" si="113"/>
        <v>43518.25</v>
      </c>
      <c r="U773" s="15">
        <f t="shared" si="114"/>
        <v>43491.25</v>
      </c>
      <c r="V773" s="15">
        <f t="shared" si="115"/>
        <v>43518.25</v>
      </c>
      <c r="W773" s="20">
        <f t="shared" si="116"/>
        <v>27</v>
      </c>
    </row>
    <row r="774" spans="1:23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109"/>
        <v>113</v>
      </c>
      <c r="G774" t="s">
        <v>20</v>
      </c>
      <c r="H774">
        <v>5139</v>
      </c>
      <c r="I774" s="9">
        <f t="shared" si="10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s="6" t="s">
        <v>60</v>
      </c>
      <c r="Q774" t="str">
        <f t="shared" si="110"/>
        <v>music</v>
      </c>
      <c r="R774" t="str">
        <f t="shared" si="111"/>
        <v>indie rock</v>
      </c>
      <c r="S774" s="16">
        <f t="shared" si="112"/>
        <v>43505.25</v>
      </c>
      <c r="T774">
        <f t="shared" si="113"/>
        <v>43509.25</v>
      </c>
      <c r="U774" s="15">
        <f t="shared" si="114"/>
        <v>43505.25</v>
      </c>
      <c r="V774" s="15">
        <f t="shared" si="115"/>
        <v>43509.25</v>
      </c>
      <c r="W774" s="20">
        <f t="shared" si="116"/>
        <v>4</v>
      </c>
    </row>
    <row r="775" spans="1:23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109"/>
        <v>191</v>
      </c>
      <c r="G775" t="s">
        <v>20</v>
      </c>
      <c r="H775">
        <v>2353</v>
      </c>
      <c r="I775" s="9">
        <f t="shared" si="10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s="6" t="s">
        <v>33</v>
      </c>
      <c r="Q775" t="str">
        <f t="shared" si="110"/>
        <v>theater</v>
      </c>
      <c r="R775" t="str">
        <f t="shared" si="111"/>
        <v>plays</v>
      </c>
      <c r="S775" s="16">
        <f t="shared" si="112"/>
        <v>42838.208333333328</v>
      </c>
      <c r="T775">
        <f t="shared" si="113"/>
        <v>42848.208333333328</v>
      </c>
      <c r="U775" s="15">
        <f t="shared" si="114"/>
        <v>42838.208333333328</v>
      </c>
      <c r="V775" s="15">
        <f t="shared" si="115"/>
        <v>42848.208333333328</v>
      </c>
      <c r="W775" s="20">
        <f t="shared" si="116"/>
        <v>10</v>
      </c>
    </row>
    <row r="776" spans="1:23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109"/>
        <v>136</v>
      </c>
      <c r="G776" t="s">
        <v>20</v>
      </c>
      <c r="H776">
        <v>78</v>
      </c>
      <c r="I776" s="9">
        <f t="shared" si="10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s="6" t="s">
        <v>28</v>
      </c>
      <c r="Q776" t="str">
        <f t="shared" si="110"/>
        <v>technology</v>
      </c>
      <c r="R776" t="str">
        <f t="shared" si="111"/>
        <v>web</v>
      </c>
      <c r="S776" s="16">
        <f t="shared" si="112"/>
        <v>42513.208333333328</v>
      </c>
      <c r="T776">
        <f t="shared" si="113"/>
        <v>42554.208333333328</v>
      </c>
      <c r="U776" s="15">
        <f t="shared" si="114"/>
        <v>42513.208333333328</v>
      </c>
      <c r="V776" s="15">
        <f t="shared" si="115"/>
        <v>42554.208333333328</v>
      </c>
      <c r="W776" s="20">
        <f t="shared" si="116"/>
        <v>41</v>
      </c>
    </row>
    <row r="777" spans="1:23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109"/>
        <v>10</v>
      </c>
      <c r="G777" t="s">
        <v>14</v>
      </c>
      <c r="H777">
        <v>10</v>
      </c>
      <c r="I777" s="9">
        <f t="shared" si="10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s="6" t="s">
        <v>23</v>
      </c>
      <c r="Q777" t="str">
        <f t="shared" si="110"/>
        <v>music</v>
      </c>
      <c r="R777" t="str">
        <f t="shared" si="111"/>
        <v>rock</v>
      </c>
      <c r="S777" s="16">
        <f t="shared" si="112"/>
        <v>41949.25</v>
      </c>
      <c r="T777">
        <f t="shared" si="113"/>
        <v>41959.25</v>
      </c>
      <c r="U777" s="15">
        <f t="shared" si="114"/>
        <v>41949.25</v>
      </c>
      <c r="V777" s="15">
        <f t="shared" si="115"/>
        <v>41959.25</v>
      </c>
      <c r="W777" s="20">
        <f t="shared" si="116"/>
        <v>10</v>
      </c>
    </row>
    <row r="778" spans="1:23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109"/>
        <v>66</v>
      </c>
      <c r="G778" t="s">
        <v>14</v>
      </c>
      <c r="H778">
        <v>2201</v>
      </c>
      <c r="I778" s="9">
        <f t="shared" si="10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s="6" t="s">
        <v>33</v>
      </c>
      <c r="Q778" t="str">
        <f t="shared" si="110"/>
        <v>theater</v>
      </c>
      <c r="R778" t="str">
        <f t="shared" si="111"/>
        <v>plays</v>
      </c>
      <c r="S778" s="16">
        <f t="shared" si="112"/>
        <v>43650.208333333328</v>
      </c>
      <c r="T778">
        <f t="shared" si="113"/>
        <v>43668.208333333328</v>
      </c>
      <c r="U778" s="15">
        <f t="shared" si="114"/>
        <v>43650.208333333328</v>
      </c>
      <c r="V778" s="15">
        <f t="shared" si="115"/>
        <v>43668.208333333328</v>
      </c>
      <c r="W778" s="20">
        <f t="shared" si="116"/>
        <v>18</v>
      </c>
    </row>
    <row r="779" spans="1:23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109"/>
        <v>49</v>
      </c>
      <c r="G779" t="s">
        <v>14</v>
      </c>
      <c r="H779">
        <v>676</v>
      </c>
      <c r="I779" s="9">
        <f t="shared" si="10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s="6" t="s">
        <v>33</v>
      </c>
      <c r="Q779" t="str">
        <f t="shared" si="110"/>
        <v>theater</v>
      </c>
      <c r="R779" t="str">
        <f t="shared" si="111"/>
        <v>plays</v>
      </c>
      <c r="S779" s="16">
        <f t="shared" si="112"/>
        <v>40809.208333333336</v>
      </c>
      <c r="T779">
        <f t="shared" si="113"/>
        <v>40838.208333333336</v>
      </c>
      <c r="U779" s="15">
        <f t="shared" si="114"/>
        <v>40809.208333333336</v>
      </c>
      <c r="V779" s="15">
        <f t="shared" si="115"/>
        <v>40838.208333333336</v>
      </c>
      <c r="W779" s="20">
        <f t="shared" si="116"/>
        <v>29</v>
      </c>
    </row>
    <row r="780" spans="1:23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109"/>
        <v>788</v>
      </c>
      <c r="G780" t="s">
        <v>20</v>
      </c>
      <c r="H780">
        <v>174</v>
      </c>
      <c r="I780" s="9">
        <f t="shared" si="10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s="6" t="s">
        <v>71</v>
      </c>
      <c r="Q780" t="str">
        <f t="shared" si="110"/>
        <v>film &amp; video</v>
      </c>
      <c r="R780" t="str">
        <f t="shared" si="111"/>
        <v>animation</v>
      </c>
      <c r="S780" s="16">
        <f t="shared" si="112"/>
        <v>40768.208333333336</v>
      </c>
      <c r="T780">
        <f t="shared" si="113"/>
        <v>40773.208333333336</v>
      </c>
      <c r="U780" s="15">
        <f t="shared" si="114"/>
        <v>40768.208333333336</v>
      </c>
      <c r="V780" s="15">
        <f t="shared" si="115"/>
        <v>40773.208333333336</v>
      </c>
      <c r="W780" s="20">
        <f t="shared" si="116"/>
        <v>5</v>
      </c>
    </row>
    <row r="781" spans="1:23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109"/>
        <v>80</v>
      </c>
      <c r="G781" t="s">
        <v>14</v>
      </c>
      <c r="H781">
        <v>831</v>
      </c>
      <c r="I781" s="9">
        <f t="shared" si="10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s="6" t="s">
        <v>33</v>
      </c>
      <c r="Q781" t="str">
        <f t="shared" si="110"/>
        <v>theater</v>
      </c>
      <c r="R781" t="str">
        <f t="shared" si="111"/>
        <v>plays</v>
      </c>
      <c r="S781" s="16">
        <f t="shared" si="112"/>
        <v>42230.208333333328</v>
      </c>
      <c r="T781">
        <f t="shared" si="113"/>
        <v>42239.208333333328</v>
      </c>
      <c r="U781" s="15">
        <f t="shared" si="114"/>
        <v>42230.208333333328</v>
      </c>
      <c r="V781" s="15">
        <f t="shared" si="115"/>
        <v>42239.208333333328</v>
      </c>
      <c r="W781" s="20">
        <f t="shared" si="116"/>
        <v>9</v>
      </c>
    </row>
    <row r="782" spans="1:23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109"/>
        <v>106</v>
      </c>
      <c r="G782" t="s">
        <v>20</v>
      </c>
      <c r="H782">
        <v>164</v>
      </c>
      <c r="I782" s="9">
        <f t="shared" si="10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s="6" t="s">
        <v>53</v>
      </c>
      <c r="Q782" t="str">
        <f t="shared" si="110"/>
        <v>film &amp; video</v>
      </c>
      <c r="R782" t="str">
        <f t="shared" si="111"/>
        <v>drama</v>
      </c>
      <c r="S782" s="16">
        <f t="shared" si="112"/>
        <v>42573.208333333328</v>
      </c>
      <c r="T782">
        <f t="shared" si="113"/>
        <v>42592.208333333328</v>
      </c>
      <c r="U782" s="15">
        <f t="shared" si="114"/>
        <v>42573.208333333328</v>
      </c>
      <c r="V782" s="15">
        <f t="shared" si="115"/>
        <v>42592.208333333328</v>
      </c>
      <c r="W782" s="20">
        <f t="shared" si="116"/>
        <v>19</v>
      </c>
    </row>
    <row r="783" spans="1:23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109"/>
        <v>51</v>
      </c>
      <c r="G783" t="s">
        <v>74</v>
      </c>
      <c r="H783">
        <v>56</v>
      </c>
      <c r="I783" s="9">
        <f t="shared" si="10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s="6" t="s">
        <v>33</v>
      </c>
      <c r="Q783" t="str">
        <f t="shared" si="110"/>
        <v>theater</v>
      </c>
      <c r="R783" t="str">
        <f t="shared" si="111"/>
        <v>plays</v>
      </c>
      <c r="S783" s="16">
        <f t="shared" si="112"/>
        <v>40482.208333333336</v>
      </c>
      <c r="T783">
        <f t="shared" si="113"/>
        <v>40533.25</v>
      </c>
      <c r="U783" s="15">
        <f t="shared" si="114"/>
        <v>40482.208333333336</v>
      </c>
      <c r="V783" s="15">
        <f t="shared" si="115"/>
        <v>40533.25</v>
      </c>
      <c r="W783" s="20">
        <f t="shared" si="116"/>
        <v>51.041666666664241</v>
      </c>
    </row>
    <row r="784" spans="1:23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109"/>
        <v>215</v>
      </c>
      <c r="G784" t="s">
        <v>20</v>
      </c>
      <c r="H784">
        <v>161</v>
      </c>
      <c r="I784" s="9">
        <f t="shared" si="10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s="6" t="s">
        <v>71</v>
      </c>
      <c r="Q784" t="str">
        <f t="shared" si="110"/>
        <v>film &amp; video</v>
      </c>
      <c r="R784" t="str">
        <f t="shared" si="111"/>
        <v>animation</v>
      </c>
      <c r="S784" s="16">
        <f t="shared" si="112"/>
        <v>40603.25</v>
      </c>
      <c r="T784">
        <f t="shared" si="113"/>
        <v>40631.208333333336</v>
      </c>
      <c r="U784" s="15">
        <f t="shared" si="114"/>
        <v>40603.25</v>
      </c>
      <c r="V784" s="15">
        <f t="shared" si="115"/>
        <v>40631.208333333336</v>
      </c>
      <c r="W784" s="20">
        <f t="shared" si="116"/>
        <v>27.958333333335759</v>
      </c>
    </row>
    <row r="785" spans="1:23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109"/>
        <v>141</v>
      </c>
      <c r="G785" t="s">
        <v>20</v>
      </c>
      <c r="H785">
        <v>138</v>
      </c>
      <c r="I785" s="9">
        <f t="shared" si="10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s="6" t="s">
        <v>23</v>
      </c>
      <c r="Q785" t="str">
        <f t="shared" si="110"/>
        <v>music</v>
      </c>
      <c r="R785" t="str">
        <f t="shared" si="111"/>
        <v>rock</v>
      </c>
      <c r="S785" s="16">
        <f t="shared" si="112"/>
        <v>41625.25</v>
      </c>
      <c r="T785">
        <f t="shared" si="113"/>
        <v>41632.25</v>
      </c>
      <c r="U785" s="15">
        <f t="shared" si="114"/>
        <v>41625.25</v>
      </c>
      <c r="V785" s="15">
        <f t="shared" si="115"/>
        <v>41632.25</v>
      </c>
      <c r="W785" s="20">
        <f t="shared" si="116"/>
        <v>7</v>
      </c>
    </row>
    <row r="786" spans="1:23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109"/>
        <v>115</v>
      </c>
      <c r="G786" t="s">
        <v>20</v>
      </c>
      <c r="H786">
        <v>3308</v>
      </c>
      <c r="I786" s="9">
        <f t="shared" si="10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s="6" t="s">
        <v>28</v>
      </c>
      <c r="Q786" t="str">
        <f t="shared" si="110"/>
        <v>technology</v>
      </c>
      <c r="R786" t="str">
        <f t="shared" si="111"/>
        <v>web</v>
      </c>
      <c r="S786" s="16">
        <f t="shared" si="112"/>
        <v>42435.25</v>
      </c>
      <c r="T786">
        <f t="shared" si="113"/>
        <v>42446.208333333328</v>
      </c>
      <c r="U786" s="15">
        <f t="shared" si="114"/>
        <v>42435.25</v>
      </c>
      <c r="V786" s="15">
        <f t="shared" si="115"/>
        <v>42446.208333333328</v>
      </c>
      <c r="W786" s="20">
        <f t="shared" si="116"/>
        <v>10.958333333328483</v>
      </c>
    </row>
    <row r="787" spans="1:23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109"/>
        <v>193</v>
      </c>
      <c r="G787" t="s">
        <v>20</v>
      </c>
      <c r="H787">
        <v>127</v>
      </c>
      <c r="I787" s="9">
        <f t="shared" si="10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s="6" t="s">
        <v>71</v>
      </c>
      <c r="Q787" t="str">
        <f t="shared" si="110"/>
        <v>film &amp; video</v>
      </c>
      <c r="R787" t="str">
        <f t="shared" si="111"/>
        <v>animation</v>
      </c>
      <c r="S787" s="16">
        <f t="shared" si="112"/>
        <v>43582.208333333328</v>
      </c>
      <c r="T787">
        <f t="shared" si="113"/>
        <v>43616.208333333328</v>
      </c>
      <c r="U787" s="15">
        <f t="shared" si="114"/>
        <v>43582.208333333328</v>
      </c>
      <c r="V787" s="15">
        <f t="shared" si="115"/>
        <v>43616.208333333328</v>
      </c>
      <c r="W787" s="20">
        <f t="shared" si="116"/>
        <v>34</v>
      </c>
    </row>
    <row r="788" spans="1:23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109"/>
        <v>730</v>
      </c>
      <c r="G788" t="s">
        <v>20</v>
      </c>
      <c r="H788">
        <v>207</v>
      </c>
      <c r="I788" s="9">
        <f t="shared" si="10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s="6" t="s">
        <v>159</v>
      </c>
      <c r="Q788" t="str">
        <f t="shared" si="110"/>
        <v>music</v>
      </c>
      <c r="R788" t="str">
        <f t="shared" si="111"/>
        <v>jazz</v>
      </c>
      <c r="S788" s="16">
        <f t="shared" si="112"/>
        <v>43186.208333333328</v>
      </c>
      <c r="T788">
        <f t="shared" si="113"/>
        <v>43193.208333333328</v>
      </c>
      <c r="U788" s="15">
        <f t="shared" si="114"/>
        <v>43186.208333333328</v>
      </c>
      <c r="V788" s="15">
        <f t="shared" si="115"/>
        <v>43193.208333333328</v>
      </c>
      <c r="W788" s="20">
        <f t="shared" si="116"/>
        <v>7</v>
      </c>
    </row>
    <row r="789" spans="1:23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109"/>
        <v>100</v>
      </c>
      <c r="G789" t="s">
        <v>14</v>
      </c>
      <c r="H789">
        <v>859</v>
      </c>
      <c r="I789" s="9">
        <f t="shared" si="10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s="6" t="s">
        <v>23</v>
      </c>
      <c r="Q789" t="str">
        <f t="shared" si="110"/>
        <v>music</v>
      </c>
      <c r="R789" t="str">
        <f t="shared" si="111"/>
        <v>rock</v>
      </c>
      <c r="S789" s="16">
        <f t="shared" si="112"/>
        <v>40684.208333333336</v>
      </c>
      <c r="T789">
        <f t="shared" si="113"/>
        <v>40693.208333333336</v>
      </c>
      <c r="U789" s="15">
        <f t="shared" si="114"/>
        <v>40684.208333333336</v>
      </c>
      <c r="V789" s="15">
        <f t="shared" si="115"/>
        <v>40693.208333333336</v>
      </c>
      <c r="W789" s="20">
        <f t="shared" si="116"/>
        <v>9</v>
      </c>
    </row>
    <row r="790" spans="1:23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109"/>
        <v>88</v>
      </c>
      <c r="G790" t="s">
        <v>47</v>
      </c>
      <c r="H790">
        <v>31</v>
      </c>
      <c r="I790" s="9">
        <f t="shared" si="10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s="6" t="s">
        <v>71</v>
      </c>
      <c r="Q790" t="str">
        <f t="shared" si="110"/>
        <v>film &amp; video</v>
      </c>
      <c r="R790" t="str">
        <f t="shared" si="111"/>
        <v>animation</v>
      </c>
      <c r="S790" s="16">
        <f t="shared" si="112"/>
        <v>41202.208333333336</v>
      </c>
      <c r="T790">
        <f t="shared" si="113"/>
        <v>41223.25</v>
      </c>
      <c r="U790" s="15">
        <f t="shared" si="114"/>
        <v>41202.208333333336</v>
      </c>
      <c r="V790" s="15">
        <f t="shared" si="115"/>
        <v>41223.25</v>
      </c>
      <c r="W790" s="20">
        <f t="shared" si="116"/>
        <v>21.041666666664241</v>
      </c>
    </row>
    <row r="791" spans="1:23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109"/>
        <v>37</v>
      </c>
      <c r="G791" t="s">
        <v>14</v>
      </c>
      <c r="H791">
        <v>45</v>
      </c>
      <c r="I791" s="9">
        <f t="shared" si="10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s="6" t="s">
        <v>33</v>
      </c>
      <c r="Q791" t="str">
        <f t="shared" si="110"/>
        <v>theater</v>
      </c>
      <c r="R791" t="str">
        <f t="shared" si="111"/>
        <v>plays</v>
      </c>
      <c r="S791" s="16">
        <f t="shared" si="112"/>
        <v>41786.208333333336</v>
      </c>
      <c r="T791">
        <f t="shared" si="113"/>
        <v>41823.208333333336</v>
      </c>
      <c r="U791" s="15">
        <f t="shared" si="114"/>
        <v>41786.208333333336</v>
      </c>
      <c r="V791" s="15">
        <f t="shared" si="115"/>
        <v>41823.208333333336</v>
      </c>
      <c r="W791" s="20">
        <f t="shared" si="116"/>
        <v>37</v>
      </c>
    </row>
    <row r="792" spans="1:23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109"/>
        <v>31</v>
      </c>
      <c r="G792" t="s">
        <v>74</v>
      </c>
      <c r="H792">
        <v>1113</v>
      </c>
      <c r="I792" s="9">
        <f t="shared" si="10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s="6" t="s">
        <v>33</v>
      </c>
      <c r="Q792" t="str">
        <f t="shared" si="110"/>
        <v>theater</v>
      </c>
      <c r="R792" t="str">
        <f t="shared" si="111"/>
        <v>plays</v>
      </c>
      <c r="S792" s="16">
        <f t="shared" si="112"/>
        <v>40223.25</v>
      </c>
      <c r="T792">
        <f t="shared" si="113"/>
        <v>40229.25</v>
      </c>
      <c r="U792" s="15">
        <f t="shared" si="114"/>
        <v>40223.25</v>
      </c>
      <c r="V792" s="15">
        <f t="shared" si="115"/>
        <v>40229.25</v>
      </c>
      <c r="W792" s="20">
        <f t="shared" si="116"/>
        <v>6</v>
      </c>
    </row>
    <row r="793" spans="1:23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109"/>
        <v>26</v>
      </c>
      <c r="G793" t="s">
        <v>14</v>
      </c>
      <c r="H793">
        <v>6</v>
      </c>
      <c r="I793" s="9">
        <f t="shared" si="10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s="6" t="s">
        <v>17</v>
      </c>
      <c r="Q793" t="str">
        <f t="shared" si="110"/>
        <v>food</v>
      </c>
      <c r="R793" t="str">
        <f t="shared" si="111"/>
        <v>food trucks</v>
      </c>
      <c r="S793" s="16">
        <f t="shared" si="112"/>
        <v>42715.25</v>
      </c>
      <c r="T793">
        <f t="shared" si="113"/>
        <v>42731.25</v>
      </c>
      <c r="U793" s="15">
        <f t="shared" si="114"/>
        <v>42715.25</v>
      </c>
      <c r="V793" s="15">
        <f t="shared" si="115"/>
        <v>42731.25</v>
      </c>
      <c r="W793" s="20">
        <f t="shared" si="116"/>
        <v>16</v>
      </c>
    </row>
    <row r="794" spans="1:23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109"/>
        <v>34</v>
      </c>
      <c r="G794" t="s">
        <v>14</v>
      </c>
      <c r="H794">
        <v>7</v>
      </c>
      <c r="I794" s="9">
        <f t="shared" si="10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s="6" t="s">
        <v>33</v>
      </c>
      <c r="Q794" t="str">
        <f t="shared" si="110"/>
        <v>theater</v>
      </c>
      <c r="R794" t="str">
        <f t="shared" si="111"/>
        <v>plays</v>
      </c>
      <c r="S794" s="16">
        <f t="shared" si="112"/>
        <v>41451.208333333336</v>
      </c>
      <c r="T794">
        <f t="shared" si="113"/>
        <v>41479.208333333336</v>
      </c>
      <c r="U794" s="15">
        <f t="shared" si="114"/>
        <v>41451.208333333336</v>
      </c>
      <c r="V794" s="15">
        <f t="shared" si="115"/>
        <v>41479.208333333336</v>
      </c>
      <c r="W794" s="20">
        <f t="shared" si="116"/>
        <v>28</v>
      </c>
    </row>
    <row r="795" spans="1:23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109"/>
        <v>1186</v>
      </c>
      <c r="G795" t="s">
        <v>20</v>
      </c>
      <c r="H795">
        <v>181</v>
      </c>
      <c r="I795" s="9">
        <f t="shared" si="10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s="6" t="s">
        <v>68</v>
      </c>
      <c r="Q795" t="str">
        <f t="shared" si="110"/>
        <v>publishing</v>
      </c>
      <c r="R795" t="str">
        <f t="shared" si="111"/>
        <v>nonfiction</v>
      </c>
      <c r="S795" s="16">
        <f t="shared" si="112"/>
        <v>41450.208333333336</v>
      </c>
      <c r="T795">
        <f t="shared" si="113"/>
        <v>41454.208333333336</v>
      </c>
      <c r="U795" s="15">
        <f t="shared" si="114"/>
        <v>41450.208333333336</v>
      </c>
      <c r="V795" s="15">
        <f t="shared" si="115"/>
        <v>41454.208333333336</v>
      </c>
      <c r="W795" s="20">
        <f t="shared" si="116"/>
        <v>4</v>
      </c>
    </row>
    <row r="796" spans="1:23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109"/>
        <v>125</v>
      </c>
      <c r="G796" t="s">
        <v>20</v>
      </c>
      <c r="H796">
        <v>110</v>
      </c>
      <c r="I796" s="9">
        <f t="shared" si="10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s="6" t="s">
        <v>23</v>
      </c>
      <c r="Q796" t="str">
        <f t="shared" si="110"/>
        <v>music</v>
      </c>
      <c r="R796" t="str">
        <f t="shared" si="111"/>
        <v>rock</v>
      </c>
      <c r="S796" s="16">
        <f t="shared" si="112"/>
        <v>43091.25</v>
      </c>
      <c r="T796">
        <f t="shared" si="113"/>
        <v>43103.25</v>
      </c>
      <c r="U796" s="15">
        <f t="shared" si="114"/>
        <v>43091.25</v>
      </c>
      <c r="V796" s="15">
        <f t="shared" si="115"/>
        <v>43103.25</v>
      </c>
      <c r="W796" s="20">
        <f t="shared" si="116"/>
        <v>12</v>
      </c>
    </row>
    <row r="797" spans="1:23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109"/>
        <v>14</v>
      </c>
      <c r="G797" t="s">
        <v>14</v>
      </c>
      <c r="H797">
        <v>31</v>
      </c>
      <c r="I797" s="9">
        <f t="shared" si="10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s="6" t="s">
        <v>53</v>
      </c>
      <c r="Q797" t="str">
        <f t="shared" si="110"/>
        <v>film &amp; video</v>
      </c>
      <c r="R797" t="str">
        <f t="shared" si="111"/>
        <v>drama</v>
      </c>
      <c r="S797" s="16">
        <f t="shared" si="112"/>
        <v>42675.208333333328</v>
      </c>
      <c r="T797">
        <f t="shared" si="113"/>
        <v>42678.208333333328</v>
      </c>
      <c r="U797" s="15">
        <f t="shared" si="114"/>
        <v>42675.208333333328</v>
      </c>
      <c r="V797" s="15">
        <f t="shared" si="115"/>
        <v>42678.208333333328</v>
      </c>
      <c r="W797" s="20">
        <f t="shared" si="116"/>
        <v>3</v>
      </c>
    </row>
    <row r="798" spans="1:23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109"/>
        <v>55</v>
      </c>
      <c r="G798" t="s">
        <v>14</v>
      </c>
      <c r="H798">
        <v>78</v>
      </c>
      <c r="I798" s="9">
        <f t="shared" si="10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s="6" t="s">
        <v>292</v>
      </c>
      <c r="Q798" t="str">
        <f t="shared" si="110"/>
        <v>games</v>
      </c>
      <c r="R798" t="str">
        <f t="shared" si="111"/>
        <v>mobile games</v>
      </c>
      <c r="S798" s="16">
        <f t="shared" si="112"/>
        <v>41859.208333333336</v>
      </c>
      <c r="T798">
        <f t="shared" si="113"/>
        <v>41866.208333333336</v>
      </c>
      <c r="U798" s="15">
        <f t="shared" si="114"/>
        <v>41859.208333333336</v>
      </c>
      <c r="V798" s="15">
        <f t="shared" si="115"/>
        <v>41866.208333333336</v>
      </c>
      <c r="W798" s="20">
        <f t="shared" si="116"/>
        <v>7</v>
      </c>
    </row>
    <row r="799" spans="1:23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109"/>
        <v>110</v>
      </c>
      <c r="G799" t="s">
        <v>20</v>
      </c>
      <c r="H799">
        <v>185</v>
      </c>
      <c r="I799" s="9">
        <f t="shared" si="10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s="6" t="s">
        <v>28</v>
      </c>
      <c r="Q799" t="str">
        <f t="shared" si="110"/>
        <v>technology</v>
      </c>
      <c r="R799" t="str">
        <f t="shared" si="111"/>
        <v>web</v>
      </c>
      <c r="S799" s="16">
        <f t="shared" si="112"/>
        <v>43464.25</v>
      </c>
      <c r="T799">
        <f t="shared" si="113"/>
        <v>43487.25</v>
      </c>
      <c r="U799" s="15">
        <f t="shared" si="114"/>
        <v>43464.25</v>
      </c>
      <c r="V799" s="15">
        <f t="shared" si="115"/>
        <v>43487.25</v>
      </c>
      <c r="W799" s="20">
        <f t="shared" si="116"/>
        <v>23</v>
      </c>
    </row>
    <row r="800" spans="1:23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109"/>
        <v>188</v>
      </c>
      <c r="G800" t="s">
        <v>20</v>
      </c>
      <c r="H800">
        <v>121</v>
      </c>
      <c r="I800" s="9">
        <f t="shared" si="10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s="6" t="s">
        <v>33</v>
      </c>
      <c r="Q800" t="str">
        <f t="shared" si="110"/>
        <v>theater</v>
      </c>
      <c r="R800" t="str">
        <f t="shared" si="111"/>
        <v>plays</v>
      </c>
      <c r="S800" s="16">
        <f t="shared" si="112"/>
        <v>41060.208333333336</v>
      </c>
      <c r="T800">
        <f t="shared" si="113"/>
        <v>41088.208333333336</v>
      </c>
      <c r="U800" s="15">
        <f t="shared" si="114"/>
        <v>41060.208333333336</v>
      </c>
      <c r="V800" s="15">
        <f t="shared" si="115"/>
        <v>41088.208333333336</v>
      </c>
      <c r="W800" s="20">
        <f t="shared" si="116"/>
        <v>28</v>
      </c>
    </row>
    <row r="801" spans="1:23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109"/>
        <v>87</v>
      </c>
      <c r="G801" t="s">
        <v>14</v>
      </c>
      <c r="H801">
        <v>1225</v>
      </c>
      <c r="I801" s="9">
        <f t="shared" si="10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s="6" t="s">
        <v>33</v>
      </c>
      <c r="Q801" t="str">
        <f t="shared" si="110"/>
        <v>theater</v>
      </c>
      <c r="R801" t="str">
        <f t="shared" si="111"/>
        <v>plays</v>
      </c>
      <c r="S801" s="16">
        <f t="shared" si="112"/>
        <v>42399.25</v>
      </c>
      <c r="T801">
        <f t="shared" si="113"/>
        <v>42403.25</v>
      </c>
      <c r="U801" s="15">
        <f t="shared" si="114"/>
        <v>42399.25</v>
      </c>
      <c r="V801" s="15">
        <f t="shared" si="115"/>
        <v>42403.25</v>
      </c>
      <c r="W801" s="20">
        <f t="shared" si="116"/>
        <v>4</v>
      </c>
    </row>
    <row r="802" spans="1:23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109"/>
        <v>1</v>
      </c>
      <c r="G802" t="s">
        <v>14</v>
      </c>
      <c r="H802">
        <v>1</v>
      </c>
      <c r="I802" s="9">
        <f t="shared" si="10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s="6" t="s">
        <v>23</v>
      </c>
      <c r="Q802" t="str">
        <f t="shared" si="110"/>
        <v>music</v>
      </c>
      <c r="R802" t="str">
        <f t="shared" si="111"/>
        <v>rock</v>
      </c>
      <c r="S802" s="16">
        <f t="shared" si="112"/>
        <v>42167.208333333328</v>
      </c>
      <c r="T802">
        <f t="shared" si="113"/>
        <v>42171.208333333328</v>
      </c>
      <c r="U802" s="15">
        <f t="shared" si="114"/>
        <v>42167.208333333328</v>
      </c>
      <c r="V802" s="15">
        <f t="shared" si="115"/>
        <v>42171.208333333328</v>
      </c>
      <c r="W802" s="20">
        <f t="shared" si="116"/>
        <v>4</v>
      </c>
    </row>
    <row r="803" spans="1:23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109"/>
        <v>203</v>
      </c>
      <c r="G803" t="s">
        <v>20</v>
      </c>
      <c r="H803">
        <v>106</v>
      </c>
      <c r="I803" s="9">
        <f t="shared" si="10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s="6" t="s">
        <v>122</v>
      </c>
      <c r="Q803" t="str">
        <f t="shared" si="110"/>
        <v>photography</v>
      </c>
      <c r="R803" t="str">
        <f t="shared" si="111"/>
        <v>photography books</v>
      </c>
      <c r="S803" s="16">
        <f t="shared" si="112"/>
        <v>43830.25</v>
      </c>
      <c r="T803">
        <f t="shared" si="113"/>
        <v>43852.25</v>
      </c>
      <c r="U803" s="15">
        <f t="shared" si="114"/>
        <v>43830.25</v>
      </c>
      <c r="V803" s="15">
        <f t="shared" si="115"/>
        <v>43852.25</v>
      </c>
      <c r="W803" s="20">
        <f t="shared" si="116"/>
        <v>22</v>
      </c>
    </row>
    <row r="804" spans="1:23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109"/>
        <v>197</v>
      </c>
      <c r="G804" t="s">
        <v>20</v>
      </c>
      <c r="H804">
        <v>142</v>
      </c>
      <c r="I804" s="9">
        <f t="shared" si="10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s="6" t="s">
        <v>122</v>
      </c>
      <c r="Q804" t="str">
        <f t="shared" si="110"/>
        <v>photography</v>
      </c>
      <c r="R804" t="str">
        <f t="shared" si="111"/>
        <v>photography books</v>
      </c>
      <c r="S804" s="16">
        <f t="shared" si="112"/>
        <v>43650.208333333328</v>
      </c>
      <c r="T804">
        <f t="shared" si="113"/>
        <v>43652.208333333328</v>
      </c>
      <c r="U804" s="15">
        <f t="shared" si="114"/>
        <v>43650.208333333328</v>
      </c>
      <c r="V804" s="15">
        <f t="shared" si="115"/>
        <v>43652.208333333328</v>
      </c>
      <c r="W804" s="20">
        <f t="shared" si="116"/>
        <v>2</v>
      </c>
    </row>
    <row r="805" spans="1:23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109"/>
        <v>107</v>
      </c>
      <c r="G805" t="s">
        <v>20</v>
      </c>
      <c r="H805">
        <v>233</v>
      </c>
      <c r="I805" s="9">
        <f t="shared" si="10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s="6" t="s">
        <v>33</v>
      </c>
      <c r="Q805" t="str">
        <f t="shared" si="110"/>
        <v>theater</v>
      </c>
      <c r="R805" t="str">
        <f t="shared" si="111"/>
        <v>plays</v>
      </c>
      <c r="S805" s="16">
        <f t="shared" si="112"/>
        <v>43492.25</v>
      </c>
      <c r="T805">
        <f t="shared" si="113"/>
        <v>43526.25</v>
      </c>
      <c r="U805" s="15">
        <f t="shared" si="114"/>
        <v>43492.25</v>
      </c>
      <c r="V805" s="15">
        <f t="shared" si="115"/>
        <v>43526.25</v>
      </c>
      <c r="W805" s="20">
        <f t="shared" si="116"/>
        <v>34</v>
      </c>
    </row>
    <row r="806" spans="1:23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109"/>
        <v>269</v>
      </c>
      <c r="G806" t="s">
        <v>20</v>
      </c>
      <c r="H806">
        <v>218</v>
      </c>
      <c r="I806" s="9">
        <f t="shared" si="10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s="6" t="s">
        <v>23</v>
      </c>
      <c r="Q806" t="str">
        <f t="shared" si="110"/>
        <v>music</v>
      </c>
      <c r="R806" t="str">
        <f t="shared" si="111"/>
        <v>rock</v>
      </c>
      <c r="S806" s="16">
        <f t="shared" si="112"/>
        <v>43102.25</v>
      </c>
      <c r="T806">
        <f t="shared" si="113"/>
        <v>43122.25</v>
      </c>
      <c r="U806" s="15">
        <f t="shared" si="114"/>
        <v>43102.25</v>
      </c>
      <c r="V806" s="15">
        <f t="shared" si="115"/>
        <v>43122.25</v>
      </c>
      <c r="W806" s="20">
        <f t="shared" si="116"/>
        <v>20</v>
      </c>
    </row>
    <row r="807" spans="1:23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109"/>
        <v>51</v>
      </c>
      <c r="G807" t="s">
        <v>14</v>
      </c>
      <c r="H807">
        <v>67</v>
      </c>
      <c r="I807" s="9">
        <f t="shared" si="10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s="6" t="s">
        <v>42</v>
      </c>
      <c r="Q807" t="str">
        <f t="shared" si="110"/>
        <v>film &amp; video</v>
      </c>
      <c r="R807" t="str">
        <f t="shared" si="111"/>
        <v>documentary</v>
      </c>
      <c r="S807" s="16">
        <f t="shared" si="112"/>
        <v>41958.25</v>
      </c>
      <c r="T807">
        <f t="shared" si="113"/>
        <v>42009.25</v>
      </c>
      <c r="U807" s="15">
        <f t="shared" si="114"/>
        <v>41958.25</v>
      </c>
      <c r="V807" s="15">
        <f t="shared" si="115"/>
        <v>42009.25</v>
      </c>
      <c r="W807" s="20">
        <f t="shared" si="116"/>
        <v>51</v>
      </c>
    </row>
    <row r="808" spans="1:23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109"/>
        <v>1180</v>
      </c>
      <c r="G808" t="s">
        <v>20</v>
      </c>
      <c r="H808">
        <v>76</v>
      </c>
      <c r="I808" s="9">
        <f t="shared" si="10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s="6" t="s">
        <v>53</v>
      </c>
      <c r="Q808" t="str">
        <f t="shared" si="110"/>
        <v>film &amp; video</v>
      </c>
      <c r="R808" t="str">
        <f t="shared" si="111"/>
        <v>drama</v>
      </c>
      <c r="S808" s="16">
        <f t="shared" si="112"/>
        <v>40973.25</v>
      </c>
      <c r="T808">
        <f t="shared" si="113"/>
        <v>40997.208333333336</v>
      </c>
      <c r="U808" s="15">
        <f t="shared" si="114"/>
        <v>40973.25</v>
      </c>
      <c r="V808" s="15">
        <f t="shared" si="115"/>
        <v>40997.208333333336</v>
      </c>
      <c r="W808" s="20">
        <f t="shared" si="116"/>
        <v>23.958333333335759</v>
      </c>
    </row>
    <row r="809" spans="1:23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109"/>
        <v>264</v>
      </c>
      <c r="G809" t="s">
        <v>20</v>
      </c>
      <c r="H809">
        <v>43</v>
      </c>
      <c r="I809" s="9">
        <f t="shared" si="10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s="6" t="s">
        <v>33</v>
      </c>
      <c r="Q809" t="str">
        <f t="shared" si="110"/>
        <v>theater</v>
      </c>
      <c r="R809" t="str">
        <f t="shared" si="111"/>
        <v>plays</v>
      </c>
      <c r="S809" s="16">
        <f t="shared" si="112"/>
        <v>43753.208333333328</v>
      </c>
      <c r="T809">
        <f t="shared" si="113"/>
        <v>43797.25</v>
      </c>
      <c r="U809" s="15">
        <f t="shared" si="114"/>
        <v>43753.208333333328</v>
      </c>
      <c r="V809" s="15">
        <f t="shared" si="115"/>
        <v>43797.25</v>
      </c>
      <c r="W809" s="20">
        <f t="shared" si="116"/>
        <v>44.041666666671517</v>
      </c>
    </row>
    <row r="810" spans="1:23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109"/>
        <v>30</v>
      </c>
      <c r="G810" t="s">
        <v>14</v>
      </c>
      <c r="H810">
        <v>19</v>
      </c>
      <c r="I810" s="9">
        <f t="shared" si="10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s="6" t="s">
        <v>17</v>
      </c>
      <c r="Q810" t="str">
        <f t="shared" si="110"/>
        <v>food</v>
      </c>
      <c r="R810" t="str">
        <f t="shared" si="111"/>
        <v>food trucks</v>
      </c>
      <c r="S810" s="16">
        <f t="shared" si="112"/>
        <v>42507.208333333328</v>
      </c>
      <c r="T810">
        <f t="shared" si="113"/>
        <v>42524.208333333328</v>
      </c>
      <c r="U810" s="15">
        <f t="shared" si="114"/>
        <v>42507.208333333328</v>
      </c>
      <c r="V810" s="15">
        <f t="shared" si="115"/>
        <v>42524.208333333328</v>
      </c>
      <c r="W810" s="20">
        <f t="shared" si="116"/>
        <v>17</v>
      </c>
    </row>
    <row r="811" spans="1:23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109"/>
        <v>63</v>
      </c>
      <c r="G811" t="s">
        <v>14</v>
      </c>
      <c r="H811">
        <v>2108</v>
      </c>
      <c r="I811" s="9">
        <f t="shared" si="10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s="6" t="s">
        <v>42</v>
      </c>
      <c r="Q811" t="str">
        <f t="shared" si="110"/>
        <v>film &amp; video</v>
      </c>
      <c r="R811" t="str">
        <f t="shared" si="111"/>
        <v>documentary</v>
      </c>
      <c r="S811" s="16">
        <f t="shared" si="112"/>
        <v>41135.208333333336</v>
      </c>
      <c r="T811">
        <f t="shared" si="113"/>
        <v>41136.208333333336</v>
      </c>
      <c r="U811" s="15">
        <f t="shared" si="114"/>
        <v>41135.208333333336</v>
      </c>
      <c r="V811" s="15">
        <f t="shared" si="115"/>
        <v>41136.208333333336</v>
      </c>
      <c r="W811" s="20">
        <f t="shared" si="116"/>
        <v>1</v>
      </c>
    </row>
    <row r="812" spans="1:23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109"/>
        <v>193</v>
      </c>
      <c r="G812" t="s">
        <v>20</v>
      </c>
      <c r="H812">
        <v>221</v>
      </c>
      <c r="I812" s="9">
        <f t="shared" si="10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s="6" t="s">
        <v>33</v>
      </c>
      <c r="Q812" t="str">
        <f t="shared" si="110"/>
        <v>theater</v>
      </c>
      <c r="R812" t="str">
        <f t="shared" si="111"/>
        <v>plays</v>
      </c>
      <c r="S812" s="16">
        <f t="shared" si="112"/>
        <v>43067.25</v>
      </c>
      <c r="T812">
        <f t="shared" si="113"/>
        <v>43077.25</v>
      </c>
      <c r="U812" s="15">
        <f t="shared" si="114"/>
        <v>43067.25</v>
      </c>
      <c r="V812" s="15">
        <f t="shared" si="115"/>
        <v>43077.25</v>
      </c>
      <c r="W812" s="20">
        <f t="shared" si="116"/>
        <v>10</v>
      </c>
    </row>
    <row r="813" spans="1:23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109"/>
        <v>77</v>
      </c>
      <c r="G813" t="s">
        <v>14</v>
      </c>
      <c r="H813">
        <v>679</v>
      </c>
      <c r="I813" s="9">
        <f t="shared" si="10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s="6" t="s">
        <v>89</v>
      </c>
      <c r="Q813" t="str">
        <f t="shared" si="110"/>
        <v>games</v>
      </c>
      <c r="R813" t="str">
        <f t="shared" si="111"/>
        <v>video games</v>
      </c>
      <c r="S813" s="16">
        <f t="shared" si="112"/>
        <v>42378.25</v>
      </c>
      <c r="T813">
        <f t="shared" si="113"/>
        <v>42380.25</v>
      </c>
      <c r="U813" s="15">
        <f t="shared" si="114"/>
        <v>42378.25</v>
      </c>
      <c r="V813" s="15">
        <f t="shared" si="115"/>
        <v>42380.25</v>
      </c>
      <c r="W813" s="20">
        <f t="shared" si="116"/>
        <v>2</v>
      </c>
    </row>
    <row r="814" spans="1:23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109"/>
        <v>226</v>
      </c>
      <c r="G814" t="s">
        <v>20</v>
      </c>
      <c r="H814">
        <v>2805</v>
      </c>
      <c r="I814" s="9">
        <f t="shared" si="10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s="6" t="s">
        <v>68</v>
      </c>
      <c r="Q814" t="str">
        <f t="shared" si="110"/>
        <v>publishing</v>
      </c>
      <c r="R814" t="str">
        <f t="shared" si="111"/>
        <v>nonfiction</v>
      </c>
      <c r="S814" s="16">
        <f t="shared" si="112"/>
        <v>43206.208333333328</v>
      </c>
      <c r="T814">
        <f t="shared" si="113"/>
        <v>43211.208333333328</v>
      </c>
      <c r="U814" s="15">
        <f t="shared" si="114"/>
        <v>43206.208333333328</v>
      </c>
      <c r="V814" s="15">
        <f t="shared" si="115"/>
        <v>43211.208333333328</v>
      </c>
      <c r="W814" s="20">
        <f t="shared" si="116"/>
        <v>5</v>
      </c>
    </row>
    <row r="815" spans="1:23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109"/>
        <v>239</v>
      </c>
      <c r="G815" t="s">
        <v>20</v>
      </c>
      <c r="H815">
        <v>68</v>
      </c>
      <c r="I815" s="9">
        <f t="shared" si="10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s="6" t="s">
        <v>89</v>
      </c>
      <c r="Q815" t="str">
        <f t="shared" si="110"/>
        <v>games</v>
      </c>
      <c r="R815" t="str">
        <f t="shared" si="111"/>
        <v>video games</v>
      </c>
      <c r="S815" s="16">
        <f t="shared" si="112"/>
        <v>41148.208333333336</v>
      </c>
      <c r="T815">
        <f t="shared" si="113"/>
        <v>41158.208333333336</v>
      </c>
      <c r="U815" s="15">
        <f t="shared" si="114"/>
        <v>41148.208333333336</v>
      </c>
      <c r="V815" s="15">
        <f t="shared" si="115"/>
        <v>41158.208333333336</v>
      </c>
      <c r="W815" s="20">
        <f t="shared" si="116"/>
        <v>10</v>
      </c>
    </row>
    <row r="816" spans="1:23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109"/>
        <v>92</v>
      </c>
      <c r="G816" t="s">
        <v>14</v>
      </c>
      <c r="H816">
        <v>36</v>
      </c>
      <c r="I816" s="9">
        <f t="shared" si="10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s="6" t="s">
        <v>23</v>
      </c>
      <c r="Q816" t="str">
        <f t="shared" si="110"/>
        <v>music</v>
      </c>
      <c r="R816" t="str">
        <f t="shared" si="111"/>
        <v>rock</v>
      </c>
      <c r="S816" s="16">
        <f t="shared" si="112"/>
        <v>42517.208333333328</v>
      </c>
      <c r="T816">
        <f t="shared" si="113"/>
        <v>42519.208333333328</v>
      </c>
      <c r="U816" s="15">
        <f t="shared" si="114"/>
        <v>42517.208333333328</v>
      </c>
      <c r="V816" s="15">
        <f t="shared" si="115"/>
        <v>42519.208333333328</v>
      </c>
      <c r="W816" s="20">
        <f t="shared" si="116"/>
        <v>2</v>
      </c>
    </row>
    <row r="817" spans="1:23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109"/>
        <v>130</v>
      </c>
      <c r="G817" t="s">
        <v>20</v>
      </c>
      <c r="H817">
        <v>183</v>
      </c>
      <c r="I817" s="9">
        <f t="shared" si="10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s="6" t="s">
        <v>23</v>
      </c>
      <c r="Q817" t="str">
        <f t="shared" si="110"/>
        <v>music</v>
      </c>
      <c r="R817" t="str">
        <f t="shared" si="111"/>
        <v>rock</v>
      </c>
      <c r="S817" s="16">
        <f t="shared" si="112"/>
        <v>43068.25</v>
      </c>
      <c r="T817">
        <f t="shared" si="113"/>
        <v>43094.25</v>
      </c>
      <c r="U817" s="15">
        <f t="shared" si="114"/>
        <v>43068.25</v>
      </c>
      <c r="V817" s="15">
        <f t="shared" si="115"/>
        <v>43094.25</v>
      </c>
      <c r="W817" s="20">
        <f t="shared" si="116"/>
        <v>26</v>
      </c>
    </row>
    <row r="818" spans="1:23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109"/>
        <v>615</v>
      </c>
      <c r="G818" t="s">
        <v>20</v>
      </c>
      <c r="H818">
        <v>133</v>
      </c>
      <c r="I818" s="9">
        <f t="shared" si="10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s="6" t="s">
        <v>33</v>
      </c>
      <c r="Q818" t="str">
        <f t="shared" si="110"/>
        <v>theater</v>
      </c>
      <c r="R818" t="str">
        <f t="shared" si="111"/>
        <v>plays</v>
      </c>
      <c r="S818" s="16">
        <f t="shared" si="112"/>
        <v>41680.25</v>
      </c>
      <c r="T818">
        <f t="shared" si="113"/>
        <v>41682.25</v>
      </c>
      <c r="U818" s="15">
        <f t="shared" si="114"/>
        <v>41680.25</v>
      </c>
      <c r="V818" s="15">
        <f t="shared" si="115"/>
        <v>41682.25</v>
      </c>
      <c r="W818" s="20">
        <f t="shared" si="116"/>
        <v>2</v>
      </c>
    </row>
    <row r="819" spans="1:23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109"/>
        <v>369</v>
      </c>
      <c r="G819" t="s">
        <v>20</v>
      </c>
      <c r="H819">
        <v>2489</v>
      </c>
      <c r="I819" s="9">
        <f t="shared" si="10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s="6" t="s">
        <v>68</v>
      </c>
      <c r="Q819" t="str">
        <f t="shared" si="110"/>
        <v>publishing</v>
      </c>
      <c r="R819" t="str">
        <f t="shared" si="111"/>
        <v>nonfiction</v>
      </c>
      <c r="S819" s="16">
        <f t="shared" si="112"/>
        <v>43589.208333333328</v>
      </c>
      <c r="T819">
        <f t="shared" si="113"/>
        <v>43617.208333333328</v>
      </c>
      <c r="U819" s="15">
        <f t="shared" si="114"/>
        <v>43589.208333333328</v>
      </c>
      <c r="V819" s="15">
        <f t="shared" si="115"/>
        <v>43617.208333333328</v>
      </c>
      <c r="W819" s="20">
        <f t="shared" si="116"/>
        <v>28</v>
      </c>
    </row>
    <row r="820" spans="1:23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109"/>
        <v>1095</v>
      </c>
      <c r="G820" t="s">
        <v>20</v>
      </c>
      <c r="H820">
        <v>69</v>
      </c>
      <c r="I820" s="9">
        <f t="shared" si="10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s="6" t="s">
        <v>33</v>
      </c>
      <c r="Q820" t="str">
        <f t="shared" si="110"/>
        <v>theater</v>
      </c>
      <c r="R820" t="str">
        <f t="shared" si="111"/>
        <v>plays</v>
      </c>
      <c r="S820" s="16">
        <f t="shared" si="112"/>
        <v>43486.25</v>
      </c>
      <c r="T820">
        <f t="shared" si="113"/>
        <v>43499.25</v>
      </c>
      <c r="U820" s="15">
        <f t="shared" si="114"/>
        <v>43486.25</v>
      </c>
      <c r="V820" s="15">
        <f t="shared" si="115"/>
        <v>43499.25</v>
      </c>
      <c r="W820" s="20">
        <f t="shared" si="116"/>
        <v>13</v>
      </c>
    </row>
    <row r="821" spans="1:23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109"/>
        <v>51</v>
      </c>
      <c r="G821" t="s">
        <v>14</v>
      </c>
      <c r="H821">
        <v>47</v>
      </c>
      <c r="I821" s="9">
        <f t="shared" si="10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s="6" t="s">
        <v>89</v>
      </c>
      <c r="Q821" t="str">
        <f t="shared" si="110"/>
        <v>games</v>
      </c>
      <c r="R821" t="str">
        <f t="shared" si="111"/>
        <v>video games</v>
      </c>
      <c r="S821" s="16">
        <f t="shared" si="112"/>
        <v>41237.25</v>
      </c>
      <c r="T821">
        <f t="shared" si="113"/>
        <v>41252.25</v>
      </c>
      <c r="U821" s="15">
        <f t="shared" si="114"/>
        <v>41237.25</v>
      </c>
      <c r="V821" s="15">
        <f t="shared" si="115"/>
        <v>41252.25</v>
      </c>
      <c r="W821" s="20">
        <f t="shared" si="116"/>
        <v>15</v>
      </c>
    </row>
    <row r="822" spans="1:23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109"/>
        <v>801</v>
      </c>
      <c r="G822" t="s">
        <v>20</v>
      </c>
      <c r="H822">
        <v>279</v>
      </c>
      <c r="I822" s="9">
        <f t="shared" si="10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s="6" t="s">
        <v>23</v>
      </c>
      <c r="Q822" t="str">
        <f t="shared" si="110"/>
        <v>music</v>
      </c>
      <c r="R822" t="str">
        <f t="shared" si="111"/>
        <v>rock</v>
      </c>
      <c r="S822" s="16">
        <f t="shared" si="112"/>
        <v>43310.208333333328</v>
      </c>
      <c r="T822">
        <f t="shared" si="113"/>
        <v>43323.208333333328</v>
      </c>
      <c r="U822" s="15">
        <f t="shared" si="114"/>
        <v>43310.208333333328</v>
      </c>
      <c r="V822" s="15">
        <f t="shared" si="115"/>
        <v>43323.208333333328</v>
      </c>
      <c r="W822" s="20">
        <f t="shared" si="116"/>
        <v>13</v>
      </c>
    </row>
    <row r="823" spans="1:23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109"/>
        <v>291</v>
      </c>
      <c r="G823" t="s">
        <v>20</v>
      </c>
      <c r="H823">
        <v>210</v>
      </c>
      <c r="I823" s="9">
        <f t="shared" si="10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s="6" t="s">
        <v>42</v>
      </c>
      <c r="Q823" t="str">
        <f t="shared" si="110"/>
        <v>film &amp; video</v>
      </c>
      <c r="R823" t="str">
        <f t="shared" si="111"/>
        <v>documentary</v>
      </c>
      <c r="S823" s="16">
        <f t="shared" si="112"/>
        <v>42794.25</v>
      </c>
      <c r="T823">
        <f t="shared" si="113"/>
        <v>42807.208333333328</v>
      </c>
      <c r="U823" s="15">
        <f t="shared" si="114"/>
        <v>42794.25</v>
      </c>
      <c r="V823" s="15">
        <f t="shared" si="115"/>
        <v>42807.208333333328</v>
      </c>
      <c r="W823" s="20">
        <f t="shared" si="116"/>
        <v>12.958333333328483</v>
      </c>
    </row>
    <row r="824" spans="1:23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109"/>
        <v>350</v>
      </c>
      <c r="G824" t="s">
        <v>20</v>
      </c>
      <c r="H824">
        <v>2100</v>
      </c>
      <c r="I824" s="9">
        <f t="shared" si="10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s="6" t="s">
        <v>23</v>
      </c>
      <c r="Q824" t="str">
        <f t="shared" si="110"/>
        <v>music</v>
      </c>
      <c r="R824" t="str">
        <f t="shared" si="111"/>
        <v>rock</v>
      </c>
      <c r="S824" s="16">
        <f t="shared" si="112"/>
        <v>41698.25</v>
      </c>
      <c r="T824">
        <f t="shared" si="113"/>
        <v>41715.208333333336</v>
      </c>
      <c r="U824" s="15">
        <f t="shared" si="114"/>
        <v>41698.25</v>
      </c>
      <c r="V824" s="15">
        <f t="shared" si="115"/>
        <v>41715.208333333336</v>
      </c>
      <c r="W824" s="20">
        <f t="shared" si="116"/>
        <v>16.958333333335759</v>
      </c>
    </row>
    <row r="825" spans="1:23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109"/>
        <v>357</v>
      </c>
      <c r="G825" t="s">
        <v>20</v>
      </c>
      <c r="H825">
        <v>252</v>
      </c>
      <c r="I825" s="9">
        <f t="shared" si="10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s="6" t="s">
        <v>23</v>
      </c>
      <c r="Q825" t="str">
        <f t="shared" si="110"/>
        <v>music</v>
      </c>
      <c r="R825" t="str">
        <f t="shared" si="111"/>
        <v>rock</v>
      </c>
      <c r="S825" s="16">
        <f t="shared" si="112"/>
        <v>41892.208333333336</v>
      </c>
      <c r="T825">
        <f t="shared" si="113"/>
        <v>41917.208333333336</v>
      </c>
      <c r="U825" s="15">
        <f t="shared" si="114"/>
        <v>41892.208333333336</v>
      </c>
      <c r="V825" s="15">
        <f t="shared" si="115"/>
        <v>41917.208333333336</v>
      </c>
      <c r="W825" s="20">
        <f t="shared" si="116"/>
        <v>25</v>
      </c>
    </row>
    <row r="826" spans="1:23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109"/>
        <v>126</v>
      </c>
      <c r="G826" t="s">
        <v>20</v>
      </c>
      <c r="H826">
        <v>1280</v>
      </c>
      <c r="I826" s="9">
        <f t="shared" si="10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s="6" t="s">
        <v>68</v>
      </c>
      <c r="Q826" t="str">
        <f t="shared" si="110"/>
        <v>publishing</v>
      </c>
      <c r="R826" t="str">
        <f t="shared" si="111"/>
        <v>nonfiction</v>
      </c>
      <c r="S826" s="16">
        <f t="shared" si="112"/>
        <v>40348.208333333336</v>
      </c>
      <c r="T826">
        <f t="shared" si="113"/>
        <v>40380.208333333336</v>
      </c>
      <c r="U826" s="15">
        <f t="shared" si="114"/>
        <v>40348.208333333336</v>
      </c>
      <c r="V826" s="15">
        <f t="shared" si="115"/>
        <v>40380.208333333336</v>
      </c>
      <c r="W826" s="20">
        <f t="shared" si="116"/>
        <v>32</v>
      </c>
    </row>
    <row r="827" spans="1:23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109"/>
        <v>388</v>
      </c>
      <c r="G827" t="s">
        <v>20</v>
      </c>
      <c r="H827">
        <v>157</v>
      </c>
      <c r="I827" s="9">
        <f t="shared" si="10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s="6" t="s">
        <v>100</v>
      </c>
      <c r="Q827" t="str">
        <f t="shared" si="110"/>
        <v>film &amp; video</v>
      </c>
      <c r="R827" t="str">
        <f t="shared" si="111"/>
        <v>shorts</v>
      </c>
      <c r="S827" s="16">
        <f t="shared" si="112"/>
        <v>42941.208333333328</v>
      </c>
      <c r="T827">
        <f t="shared" si="113"/>
        <v>42953.208333333328</v>
      </c>
      <c r="U827" s="15">
        <f t="shared" si="114"/>
        <v>42941.208333333328</v>
      </c>
      <c r="V827" s="15">
        <f t="shared" si="115"/>
        <v>42953.208333333328</v>
      </c>
      <c r="W827" s="20">
        <f t="shared" si="116"/>
        <v>12</v>
      </c>
    </row>
    <row r="828" spans="1:23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109"/>
        <v>457</v>
      </c>
      <c r="G828" t="s">
        <v>20</v>
      </c>
      <c r="H828">
        <v>194</v>
      </c>
      <c r="I828" s="9">
        <f t="shared" si="10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s="6" t="s">
        <v>33</v>
      </c>
      <c r="Q828" t="str">
        <f t="shared" si="110"/>
        <v>theater</v>
      </c>
      <c r="R828" t="str">
        <f t="shared" si="111"/>
        <v>plays</v>
      </c>
      <c r="S828" s="16">
        <f t="shared" si="112"/>
        <v>40525.25</v>
      </c>
      <c r="T828">
        <f t="shared" si="113"/>
        <v>40553.25</v>
      </c>
      <c r="U828" s="15">
        <f t="shared" si="114"/>
        <v>40525.25</v>
      </c>
      <c r="V828" s="15">
        <f t="shared" si="115"/>
        <v>40553.25</v>
      </c>
      <c r="W828" s="20">
        <f t="shared" si="116"/>
        <v>28</v>
      </c>
    </row>
    <row r="829" spans="1:23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109"/>
        <v>267</v>
      </c>
      <c r="G829" t="s">
        <v>20</v>
      </c>
      <c r="H829">
        <v>82</v>
      </c>
      <c r="I829" s="9">
        <f t="shared" si="10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s="6" t="s">
        <v>53</v>
      </c>
      <c r="Q829" t="str">
        <f t="shared" si="110"/>
        <v>film &amp; video</v>
      </c>
      <c r="R829" t="str">
        <f t="shared" si="111"/>
        <v>drama</v>
      </c>
      <c r="S829" s="16">
        <f t="shared" si="112"/>
        <v>40666.208333333336</v>
      </c>
      <c r="T829">
        <f t="shared" si="113"/>
        <v>40678.208333333336</v>
      </c>
      <c r="U829" s="15">
        <f t="shared" si="114"/>
        <v>40666.208333333336</v>
      </c>
      <c r="V829" s="15">
        <f t="shared" si="115"/>
        <v>40678.208333333336</v>
      </c>
      <c r="W829" s="20">
        <f t="shared" si="116"/>
        <v>12</v>
      </c>
    </row>
    <row r="830" spans="1:23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109"/>
        <v>69</v>
      </c>
      <c r="G830" t="s">
        <v>14</v>
      </c>
      <c r="H830">
        <v>70</v>
      </c>
      <c r="I830" s="9">
        <f t="shared" si="10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s="6" t="s">
        <v>33</v>
      </c>
      <c r="Q830" t="str">
        <f t="shared" si="110"/>
        <v>theater</v>
      </c>
      <c r="R830" t="str">
        <f t="shared" si="111"/>
        <v>plays</v>
      </c>
      <c r="S830" s="16">
        <f t="shared" si="112"/>
        <v>43340.208333333328</v>
      </c>
      <c r="T830">
        <f t="shared" si="113"/>
        <v>43365.208333333328</v>
      </c>
      <c r="U830" s="15">
        <f t="shared" si="114"/>
        <v>43340.208333333328</v>
      </c>
      <c r="V830" s="15">
        <f t="shared" si="115"/>
        <v>43365.208333333328</v>
      </c>
      <c r="W830" s="20">
        <f t="shared" si="116"/>
        <v>25</v>
      </c>
    </row>
    <row r="831" spans="1:23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109"/>
        <v>51</v>
      </c>
      <c r="G831" t="s">
        <v>14</v>
      </c>
      <c r="H831">
        <v>154</v>
      </c>
      <c r="I831" s="9">
        <f t="shared" si="10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s="6" t="s">
        <v>33</v>
      </c>
      <c r="Q831" t="str">
        <f t="shared" si="110"/>
        <v>theater</v>
      </c>
      <c r="R831" t="str">
        <f t="shared" si="111"/>
        <v>plays</v>
      </c>
      <c r="S831" s="16">
        <f t="shared" si="112"/>
        <v>42164.208333333328</v>
      </c>
      <c r="T831">
        <f t="shared" si="113"/>
        <v>42179.208333333328</v>
      </c>
      <c r="U831" s="15">
        <f t="shared" si="114"/>
        <v>42164.208333333328</v>
      </c>
      <c r="V831" s="15">
        <f t="shared" si="115"/>
        <v>42179.208333333328</v>
      </c>
      <c r="W831" s="20">
        <f t="shared" si="116"/>
        <v>15</v>
      </c>
    </row>
    <row r="832" spans="1:23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109"/>
        <v>1</v>
      </c>
      <c r="G832" t="s">
        <v>14</v>
      </c>
      <c r="H832">
        <v>22</v>
      </c>
      <c r="I832" s="9">
        <f t="shared" si="10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s="6" t="s">
        <v>33</v>
      </c>
      <c r="Q832" t="str">
        <f t="shared" si="110"/>
        <v>theater</v>
      </c>
      <c r="R832" t="str">
        <f t="shared" si="111"/>
        <v>plays</v>
      </c>
      <c r="S832" s="16">
        <f t="shared" si="112"/>
        <v>43103.25</v>
      </c>
      <c r="T832">
        <f t="shared" si="113"/>
        <v>43162.25</v>
      </c>
      <c r="U832" s="15">
        <f t="shared" si="114"/>
        <v>43103.25</v>
      </c>
      <c r="V832" s="15">
        <f t="shared" si="115"/>
        <v>43162.25</v>
      </c>
      <c r="W832" s="20">
        <f t="shared" si="116"/>
        <v>59</v>
      </c>
    </row>
    <row r="833" spans="1:23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109"/>
        <v>109</v>
      </c>
      <c r="G833" t="s">
        <v>20</v>
      </c>
      <c r="H833">
        <v>4233</v>
      </c>
      <c r="I833" s="9">
        <f t="shared" si="10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s="6" t="s">
        <v>122</v>
      </c>
      <c r="Q833" t="str">
        <f t="shared" si="110"/>
        <v>photography</v>
      </c>
      <c r="R833" t="str">
        <f t="shared" si="111"/>
        <v>photography books</v>
      </c>
      <c r="S833" s="16">
        <f t="shared" si="112"/>
        <v>40994.208333333336</v>
      </c>
      <c r="T833">
        <f t="shared" si="113"/>
        <v>41028.208333333336</v>
      </c>
      <c r="U833" s="15">
        <f t="shared" si="114"/>
        <v>40994.208333333336</v>
      </c>
      <c r="V833" s="15">
        <f t="shared" si="115"/>
        <v>41028.208333333336</v>
      </c>
      <c r="W833" s="20">
        <f t="shared" si="116"/>
        <v>34</v>
      </c>
    </row>
    <row r="834" spans="1:23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109"/>
        <v>315</v>
      </c>
      <c r="G834" t="s">
        <v>20</v>
      </c>
      <c r="H834">
        <v>1297</v>
      </c>
      <c r="I834" s="9">
        <f t="shared" ref="I834:I897" si="117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s="6" t="s">
        <v>206</v>
      </c>
      <c r="Q834" t="str">
        <f t="shared" si="110"/>
        <v>publishing</v>
      </c>
      <c r="R834" t="str">
        <f t="shared" si="111"/>
        <v>translations</v>
      </c>
      <c r="S834" s="16">
        <f t="shared" si="112"/>
        <v>42299.208333333328</v>
      </c>
      <c r="T834">
        <f t="shared" si="113"/>
        <v>42333.25</v>
      </c>
      <c r="U834" s="15">
        <f t="shared" si="114"/>
        <v>42299.208333333328</v>
      </c>
      <c r="V834" s="15">
        <f t="shared" si="115"/>
        <v>42333.25</v>
      </c>
      <c r="W834" s="20">
        <f t="shared" si="116"/>
        <v>34.041666666671517</v>
      </c>
    </row>
    <row r="835" spans="1:23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118">ROUND((E835/D835)*100,0)</f>
        <v>158</v>
      </c>
      <c r="G835" t="s">
        <v>20</v>
      </c>
      <c r="H835">
        <v>165</v>
      </c>
      <c r="I835" s="9">
        <f t="shared" si="11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s="6" t="s">
        <v>206</v>
      </c>
      <c r="Q835" t="str">
        <f t="shared" ref="Q835:Q898" si="119">LEFT(P835,SEARCH("/",P835)-1)</f>
        <v>publishing</v>
      </c>
      <c r="R835" t="str">
        <f t="shared" ref="R835:R898" si="120">RIGHT(P835,LEN(P835)-SEARCH("/",P835))</f>
        <v>translations</v>
      </c>
      <c r="S835" s="16">
        <f t="shared" ref="S835:S898" si="121">(((L835/60/60)/24)+DATE(1970,1,1))</f>
        <v>40588.25</v>
      </c>
      <c r="T835">
        <f t="shared" ref="T835:T898" si="122">M835/86400+DATE(1970,1,1)</f>
        <v>40599.25</v>
      </c>
      <c r="U835" s="15">
        <f t="shared" ref="U835:U898" si="123">L835/86400+DATE(1970,1,1)</f>
        <v>40588.25</v>
      </c>
      <c r="V835" s="15">
        <f t="shared" ref="V835:V898" si="124">M835/86400+DATE(1970,1,1)</f>
        <v>40599.25</v>
      </c>
      <c r="W835" s="20">
        <f t="shared" ref="W835:W898" si="125">V835-U835</f>
        <v>11</v>
      </c>
    </row>
    <row r="836" spans="1:23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118"/>
        <v>154</v>
      </c>
      <c r="G836" t="s">
        <v>20</v>
      </c>
      <c r="H836">
        <v>119</v>
      </c>
      <c r="I836" s="9">
        <f t="shared" si="11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s="6" t="s">
        <v>33</v>
      </c>
      <c r="Q836" t="str">
        <f t="shared" si="119"/>
        <v>theater</v>
      </c>
      <c r="R836" t="str">
        <f t="shared" si="120"/>
        <v>plays</v>
      </c>
      <c r="S836" s="16">
        <f t="shared" si="121"/>
        <v>41448.208333333336</v>
      </c>
      <c r="T836">
        <f t="shared" si="122"/>
        <v>41454.208333333336</v>
      </c>
      <c r="U836" s="15">
        <f t="shared" si="123"/>
        <v>41448.208333333336</v>
      </c>
      <c r="V836" s="15">
        <f t="shared" si="124"/>
        <v>41454.208333333336</v>
      </c>
      <c r="W836" s="20">
        <f t="shared" si="125"/>
        <v>6</v>
      </c>
    </row>
    <row r="837" spans="1:23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118"/>
        <v>90</v>
      </c>
      <c r="G837" t="s">
        <v>14</v>
      </c>
      <c r="H837">
        <v>1758</v>
      </c>
      <c r="I837" s="9">
        <f t="shared" si="11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s="6" t="s">
        <v>28</v>
      </c>
      <c r="Q837" t="str">
        <f t="shared" si="119"/>
        <v>technology</v>
      </c>
      <c r="R837" t="str">
        <f t="shared" si="120"/>
        <v>web</v>
      </c>
      <c r="S837" s="16">
        <f t="shared" si="121"/>
        <v>42063.25</v>
      </c>
      <c r="T837">
        <f t="shared" si="122"/>
        <v>42069.25</v>
      </c>
      <c r="U837" s="15">
        <f t="shared" si="123"/>
        <v>42063.25</v>
      </c>
      <c r="V837" s="15">
        <f t="shared" si="124"/>
        <v>42069.25</v>
      </c>
      <c r="W837" s="20">
        <f t="shared" si="125"/>
        <v>6</v>
      </c>
    </row>
    <row r="838" spans="1:23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118"/>
        <v>75</v>
      </c>
      <c r="G838" t="s">
        <v>14</v>
      </c>
      <c r="H838">
        <v>94</v>
      </c>
      <c r="I838" s="9">
        <f t="shared" si="11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s="6" t="s">
        <v>60</v>
      </c>
      <c r="Q838" t="str">
        <f t="shared" si="119"/>
        <v>music</v>
      </c>
      <c r="R838" t="str">
        <f t="shared" si="120"/>
        <v>indie rock</v>
      </c>
      <c r="S838" s="16">
        <f t="shared" si="121"/>
        <v>40214.25</v>
      </c>
      <c r="T838">
        <f t="shared" si="122"/>
        <v>40225.25</v>
      </c>
      <c r="U838" s="15">
        <f t="shared" si="123"/>
        <v>40214.25</v>
      </c>
      <c r="V838" s="15">
        <f t="shared" si="124"/>
        <v>40225.25</v>
      </c>
      <c r="W838" s="20">
        <f t="shared" si="125"/>
        <v>11</v>
      </c>
    </row>
    <row r="839" spans="1:23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118"/>
        <v>853</v>
      </c>
      <c r="G839" t="s">
        <v>20</v>
      </c>
      <c r="H839">
        <v>1797</v>
      </c>
      <c r="I839" s="9">
        <f t="shared" si="11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s="6" t="s">
        <v>159</v>
      </c>
      <c r="Q839" t="str">
        <f t="shared" si="119"/>
        <v>music</v>
      </c>
      <c r="R839" t="str">
        <f t="shared" si="120"/>
        <v>jazz</v>
      </c>
      <c r="S839" s="16">
        <f t="shared" si="121"/>
        <v>40629.208333333336</v>
      </c>
      <c r="T839">
        <f t="shared" si="122"/>
        <v>40683.208333333336</v>
      </c>
      <c r="U839" s="15">
        <f t="shared" si="123"/>
        <v>40629.208333333336</v>
      </c>
      <c r="V839" s="15">
        <f t="shared" si="124"/>
        <v>40683.208333333336</v>
      </c>
      <c r="W839" s="20">
        <f t="shared" si="125"/>
        <v>54</v>
      </c>
    </row>
    <row r="840" spans="1:23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118"/>
        <v>139</v>
      </c>
      <c r="G840" t="s">
        <v>20</v>
      </c>
      <c r="H840">
        <v>261</v>
      </c>
      <c r="I840" s="9">
        <f t="shared" si="11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s="6" t="s">
        <v>33</v>
      </c>
      <c r="Q840" t="str">
        <f t="shared" si="119"/>
        <v>theater</v>
      </c>
      <c r="R840" t="str">
        <f t="shared" si="120"/>
        <v>plays</v>
      </c>
      <c r="S840" s="16">
        <f t="shared" si="121"/>
        <v>43370.208333333328</v>
      </c>
      <c r="T840">
        <f t="shared" si="122"/>
        <v>43379.208333333328</v>
      </c>
      <c r="U840" s="15">
        <f t="shared" si="123"/>
        <v>43370.208333333328</v>
      </c>
      <c r="V840" s="15">
        <f t="shared" si="124"/>
        <v>43379.208333333328</v>
      </c>
      <c r="W840" s="20">
        <f t="shared" si="125"/>
        <v>9</v>
      </c>
    </row>
    <row r="841" spans="1:23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118"/>
        <v>190</v>
      </c>
      <c r="G841" t="s">
        <v>20</v>
      </c>
      <c r="H841">
        <v>157</v>
      </c>
      <c r="I841" s="9">
        <f t="shared" si="11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s="6" t="s">
        <v>42</v>
      </c>
      <c r="Q841" t="str">
        <f t="shared" si="119"/>
        <v>film &amp; video</v>
      </c>
      <c r="R841" t="str">
        <f t="shared" si="120"/>
        <v>documentary</v>
      </c>
      <c r="S841" s="16">
        <f t="shared" si="121"/>
        <v>41715.208333333336</v>
      </c>
      <c r="T841">
        <f t="shared" si="122"/>
        <v>41760.208333333336</v>
      </c>
      <c r="U841" s="15">
        <f t="shared" si="123"/>
        <v>41715.208333333336</v>
      </c>
      <c r="V841" s="15">
        <f t="shared" si="124"/>
        <v>41760.208333333336</v>
      </c>
      <c r="W841" s="20">
        <f t="shared" si="125"/>
        <v>45</v>
      </c>
    </row>
    <row r="842" spans="1:23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118"/>
        <v>100</v>
      </c>
      <c r="G842" t="s">
        <v>20</v>
      </c>
      <c r="H842">
        <v>3533</v>
      </c>
      <c r="I842" s="9">
        <f t="shared" si="11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s="6" t="s">
        <v>33</v>
      </c>
      <c r="Q842" t="str">
        <f t="shared" si="119"/>
        <v>theater</v>
      </c>
      <c r="R842" t="str">
        <f t="shared" si="120"/>
        <v>plays</v>
      </c>
      <c r="S842" s="16">
        <f t="shared" si="121"/>
        <v>41836.208333333336</v>
      </c>
      <c r="T842">
        <f t="shared" si="122"/>
        <v>41838.208333333336</v>
      </c>
      <c r="U842" s="15">
        <f t="shared" si="123"/>
        <v>41836.208333333336</v>
      </c>
      <c r="V842" s="15">
        <f t="shared" si="124"/>
        <v>41838.208333333336</v>
      </c>
      <c r="W842" s="20">
        <f t="shared" si="125"/>
        <v>2</v>
      </c>
    </row>
    <row r="843" spans="1:23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118"/>
        <v>143</v>
      </c>
      <c r="G843" t="s">
        <v>20</v>
      </c>
      <c r="H843">
        <v>155</v>
      </c>
      <c r="I843" s="9">
        <f t="shared" si="11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s="6" t="s">
        <v>28</v>
      </c>
      <c r="Q843" t="str">
        <f t="shared" si="119"/>
        <v>technology</v>
      </c>
      <c r="R843" t="str">
        <f t="shared" si="120"/>
        <v>web</v>
      </c>
      <c r="S843" s="16">
        <f t="shared" si="121"/>
        <v>42419.25</v>
      </c>
      <c r="T843">
        <f t="shared" si="122"/>
        <v>42435.25</v>
      </c>
      <c r="U843" s="15">
        <f t="shared" si="123"/>
        <v>42419.25</v>
      </c>
      <c r="V843" s="15">
        <f t="shared" si="124"/>
        <v>42435.25</v>
      </c>
      <c r="W843" s="20">
        <f t="shared" si="125"/>
        <v>16</v>
      </c>
    </row>
    <row r="844" spans="1:23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118"/>
        <v>563</v>
      </c>
      <c r="G844" t="s">
        <v>20</v>
      </c>
      <c r="H844">
        <v>132</v>
      </c>
      <c r="I844" s="9">
        <f t="shared" si="11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s="6" t="s">
        <v>65</v>
      </c>
      <c r="Q844" t="str">
        <f t="shared" si="119"/>
        <v>technology</v>
      </c>
      <c r="R844" t="str">
        <f t="shared" si="120"/>
        <v>wearables</v>
      </c>
      <c r="S844" s="16">
        <f t="shared" si="121"/>
        <v>43266.208333333328</v>
      </c>
      <c r="T844">
        <f t="shared" si="122"/>
        <v>43269.208333333328</v>
      </c>
      <c r="U844" s="15">
        <f t="shared" si="123"/>
        <v>43266.208333333328</v>
      </c>
      <c r="V844" s="15">
        <f t="shared" si="124"/>
        <v>43269.208333333328</v>
      </c>
      <c r="W844" s="20">
        <f t="shared" si="125"/>
        <v>3</v>
      </c>
    </row>
    <row r="845" spans="1:23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118"/>
        <v>31</v>
      </c>
      <c r="G845" t="s">
        <v>14</v>
      </c>
      <c r="H845">
        <v>33</v>
      </c>
      <c r="I845" s="9">
        <f t="shared" si="11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s="6" t="s">
        <v>122</v>
      </c>
      <c r="Q845" t="str">
        <f t="shared" si="119"/>
        <v>photography</v>
      </c>
      <c r="R845" t="str">
        <f t="shared" si="120"/>
        <v>photography books</v>
      </c>
      <c r="S845" s="16">
        <f t="shared" si="121"/>
        <v>43338.208333333328</v>
      </c>
      <c r="T845">
        <f t="shared" si="122"/>
        <v>43344.208333333328</v>
      </c>
      <c r="U845" s="15">
        <f t="shared" si="123"/>
        <v>43338.208333333328</v>
      </c>
      <c r="V845" s="15">
        <f t="shared" si="124"/>
        <v>43344.208333333328</v>
      </c>
      <c r="W845" s="20">
        <f t="shared" si="125"/>
        <v>6</v>
      </c>
    </row>
    <row r="846" spans="1:23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118"/>
        <v>99</v>
      </c>
      <c r="G846" t="s">
        <v>74</v>
      </c>
      <c r="H846">
        <v>94</v>
      </c>
      <c r="I846" s="9">
        <f t="shared" si="11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s="6" t="s">
        <v>42</v>
      </c>
      <c r="Q846" t="str">
        <f t="shared" si="119"/>
        <v>film &amp; video</v>
      </c>
      <c r="R846" t="str">
        <f t="shared" si="120"/>
        <v>documentary</v>
      </c>
      <c r="S846" s="16">
        <f t="shared" si="121"/>
        <v>40930.25</v>
      </c>
      <c r="T846">
        <f t="shared" si="122"/>
        <v>40933.25</v>
      </c>
      <c r="U846" s="15">
        <f t="shared" si="123"/>
        <v>40930.25</v>
      </c>
      <c r="V846" s="15">
        <f t="shared" si="124"/>
        <v>40933.25</v>
      </c>
      <c r="W846" s="20">
        <f t="shared" si="125"/>
        <v>3</v>
      </c>
    </row>
    <row r="847" spans="1:23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118"/>
        <v>198</v>
      </c>
      <c r="G847" t="s">
        <v>20</v>
      </c>
      <c r="H847">
        <v>1354</v>
      </c>
      <c r="I847" s="9">
        <f t="shared" si="11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s="6" t="s">
        <v>28</v>
      </c>
      <c r="Q847" t="str">
        <f t="shared" si="119"/>
        <v>technology</v>
      </c>
      <c r="R847" t="str">
        <f t="shared" si="120"/>
        <v>web</v>
      </c>
      <c r="S847" s="16">
        <f t="shared" si="121"/>
        <v>43235.208333333328</v>
      </c>
      <c r="T847">
        <f t="shared" si="122"/>
        <v>43272.208333333328</v>
      </c>
      <c r="U847" s="15">
        <f t="shared" si="123"/>
        <v>43235.208333333328</v>
      </c>
      <c r="V847" s="15">
        <f t="shared" si="124"/>
        <v>43272.208333333328</v>
      </c>
      <c r="W847" s="20">
        <f t="shared" si="125"/>
        <v>37</v>
      </c>
    </row>
    <row r="848" spans="1:23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118"/>
        <v>509</v>
      </c>
      <c r="G848" t="s">
        <v>20</v>
      </c>
      <c r="H848">
        <v>48</v>
      </c>
      <c r="I848" s="9">
        <f t="shared" si="11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s="6" t="s">
        <v>28</v>
      </c>
      <c r="Q848" t="str">
        <f t="shared" si="119"/>
        <v>technology</v>
      </c>
      <c r="R848" t="str">
        <f t="shared" si="120"/>
        <v>web</v>
      </c>
      <c r="S848" s="16">
        <f t="shared" si="121"/>
        <v>43302.208333333328</v>
      </c>
      <c r="T848">
        <f t="shared" si="122"/>
        <v>43338.208333333328</v>
      </c>
      <c r="U848" s="15">
        <f t="shared" si="123"/>
        <v>43302.208333333328</v>
      </c>
      <c r="V848" s="15">
        <f t="shared" si="124"/>
        <v>43338.208333333328</v>
      </c>
      <c r="W848" s="20">
        <f t="shared" si="125"/>
        <v>36</v>
      </c>
    </row>
    <row r="849" spans="1:23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118"/>
        <v>238</v>
      </c>
      <c r="G849" t="s">
        <v>20</v>
      </c>
      <c r="H849">
        <v>110</v>
      </c>
      <c r="I849" s="9">
        <f t="shared" si="11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s="6" t="s">
        <v>17</v>
      </c>
      <c r="Q849" t="str">
        <f t="shared" si="119"/>
        <v>food</v>
      </c>
      <c r="R849" t="str">
        <f t="shared" si="120"/>
        <v>food trucks</v>
      </c>
      <c r="S849" s="16">
        <f t="shared" si="121"/>
        <v>43107.25</v>
      </c>
      <c r="T849">
        <f t="shared" si="122"/>
        <v>43110.25</v>
      </c>
      <c r="U849" s="15">
        <f t="shared" si="123"/>
        <v>43107.25</v>
      </c>
      <c r="V849" s="15">
        <f t="shared" si="124"/>
        <v>43110.25</v>
      </c>
      <c r="W849" s="20">
        <f t="shared" si="125"/>
        <v>3</v>
      </c>
    </row>
    <row r="850" spans="1:23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118"/>
        <v>338</v>
      </c>
      <c r="G850" t="s">
        <v>20</v>
      </c>
      <c r="H850">
        <v>172</v>
      </c>
      <c r="I850" s="9">
        <f t="shared" si="11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s="6" t="s">
        <v>53</v>
      </c>
      <c r="Q850" t="str">
        <f t="shared" si="119"/>
        <v>film &amp; video</v>
      </c>
      <c r="R850" t="str">
        <f t="shared" si="120"/>
        <v>drama</v>
      </c>
      <c r="S850" s="16">
        <f t="shared" si="121"/>
        <v>40341.208333333336</v>
      </c>
      <c r="T850">
        <f t="shared" si="122"/>
        <v>40350.208333333336</v>
      </c>
      <c r="U850" s="15">
        <f t="shared" si="123"/>
        <v>40341.208333333336</v>
      </c>
      <c r="V850" s="15">
        <f t="shared" si="124"/>
        <v>40350.208333333336</v>
      </c>
      <c r="W850" s="20">
        <f t="shared" si="125"/>
        <v>9</v>
      </c>
    </row>
    <row r="851" spans="1:23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118"/>
        <v>133</v>
      </c>
      <c r="G851" t="s">
        <v>20</v>
      </c>
      <c r="H851">
        <v>307</v>
      </c>
      <c r="I851" s="9">
        <f t="shared" si="11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s="6" t="s">
        <v>60</v>
      </c>
      <c r="Q851" t="str">
        <f t="shared" si="119"/>
        <v>music</v>
      </c>
      <c r="R851" t="str">
        <f t="shared" si="120"/>
        <v>indie rock</v>
      </c>
      <c r="S851" s="16">
        <f t="shared" si="121"/>
        <v>40948.25</v>
      </c>
      <c r="T851">
        <f t="shared" si="122"/>
        <v>40951.25</v>
      </c>
      <c r="U851" s="15">
        <f t="shared" si="123"/>
        <v>40948.25</v>
      </c>
      <c r="V851" s="15">
        <f t="shared" si="124"/>
        <v>40951.25</v>
      </c>
      <c r="W851" s="20">
        <f t="shared" si="125"/>
        <v>3</v>
      </c>
    </row>
    <row r="852" spans="1:23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118"/>
        <v>1</v>
      </c>
      <c r="G852" t="s">
        <v>14</v>
      </c>
      <c r="H852">
        <v>1</v>
      </c>
      <c r="I852" s="9">
        <f t="shared" si="11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s="6" t="s">
        <v>23</v>
      </c>
      <c r="Q852" t="str">
        <f t="shared" si="119"/>
        <v>music</v>
      </c>
      <c r="R852" t="str">
        <f t="shared" si="120"/>
        <v>rock</v>
      </c>
      <c r="S852" s="16">
        <f t="shared" si="121"/>
        <v>40866.25</v>
      </c>
      <c r="T852">
        <f t="shared" si="122"/>
        <v>40881.25</v>
      </c>
      <c r="U852" s="15">
        <f t="shared" si="123"/>
        <v>40866.25</v>
      </c>
      <c r="V852" s="15">
        <f t="shared" si="124"/>
        <v>40881.25</v>
      </c>
      <c r="W852" s="20">
        <f t="shared" si="125"/>
        <v>15</v>
      </c>
    </row>
    <row r="853" spans="1:23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118"/>
        <v>208</v>
      </c>
      <c r="G853" t="s">
        <v>20</v>
      </c>
      <c r="H853">
        <v>160</v>
      </c>
      <c r="I853" s="9">
        <f t="shared" si="11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s="6" t="s">
        <v>50</v>
      </c>
      <c r="Q853" t="str">
        <f t="shared" si="119"/>
        <v>music</v>
      </c>
      <c r="R853" t="str">
        <f t="shared" si="120"/>
        <v>electric music</v>
      </c>
      <c r="S853" s="16">
        <f t="shared" si="121"/>
        <v>41031.208333333336</v>
      </c>
      <c r="T853">
        <f t="shared" si="122"/>
        <v>41064.208333333336</v>
      </c>
      <c r="U853" s="15">
        <f t="shared" si="123"/>
        <v>41031.208333333336</v>
      </c>
      <c r="V853" s="15">
        <f t="shared" si="124"/>
        <v>41064.208333333336</v>
      </c>
      <c r="W853" s="20">
        <f t="shared" si="125"/>
        <v>33</v>
      </c>
    </row>
    <row r="854" spans="1:23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118"/>
        <v>51</v>
      </c>
      <c r="G854" t="s">
        <v>14</v>
      </c>
      <c r="H854">
        <v>31</v>
      </c>
      <c r="I854" s="9">
        <f t="shared" si="11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s="6" t="s">
        <v>89</v>
      </c>
      <c r="Q854" t="str">
        <f t="shared" si="119"/>
        <v>games</v>
      </c>
      <c r="R854" t="str">
        <f t="shared" si="120"/>
        <v>video games</v>
      </c>
      <c r="S854" s="16">
        <f t="shared" si="121"/>
        <v>40740.208333333336</v>
      </c>
      <c r="T854">
        <f t="shared" si="122"/>
        <v>40750.208333333336</v>
      </c>
      <c r="U854" s="15">
        <f t="shared" si="123"/>
        <v>40740.208333333336</v>
      </c>
      <c r="V854" s="15">
        <f t="shared" si="124"/>
        <v>40750.208333333336</v>
      </c>
      <c r="W854" s="20">
        <f t="shared" si="125"/>
        <v>10</v>
      </c>
    </row>
    <row r="855" spans="1:23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118"/>
        <v>652</v>
      </c>
      <c r="G855" t="s">
        <v>20</v>
      </c>
      <c r="H855">
        <v>1467</v>
      </c>
      <c r="I855" s="9">
        <f t="shared" si="11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s="6" t="s">
        <v>60</v>
      </c>
      <c r="Q855" t="str">
        <f t="shared" si="119"/>
        <v>music</v>
      </c>
      <c r="R855" t="str">
        <f t="shared" si="120"/>
        <v>indie rock</v>
      </c>
      <c r="S855" s="16">
        <f t="shared" si="121"/>
        <v>40714.208333333336</v>
      </c>
      <c r="T855">
        <f t="shared" si="122"/>
        <v>40719.208333333336</v>
      </c>
      <c r="U855" s="15">
        <f t="shared" si="123"/>
        <v>40714.208333333336</v>
      </c>
      <c r="V855" s="15">
        <f t="shared" si="124"/>
        <v>40719.208333333336</v>
      </c>
      <c r="W855" s="20">
        <f t="shared" si="125"/>
        <v>5</v>
      </c>
    </row>
    <row r="856" spans="1:23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118"/>
        <v>114</v>
      </c>
      <c r="G856" t="s">
        <v>20</v>
      </c>
      <c r="H856">
        <v>2662</v>
      </c>
      <c r="I856" s="9">
        <f t="shared" si="11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s="6" t="s">
        <v>119</v>
      </c>
      <c r="Q856" t="str">
        <f t="shared" si="119"/>
        <v>publishing</v>
      </c>
      <c r="R856" t="str">
        <f t="shared" si="120"/>
        <v>fiction</v>
      </c>
      <c r="S856" s="16">
        <f t="shared" si="121"/>
        <v>43787.25</v>
      </c>
      <c r="T856">
        <f t="shared" si="122"/>
        <v>43814.25</v>
      </c>
      <c r="U856" s="15">
        <f t="shared" si="123"/>
        <v>43787.25</v>
      </c>
      <c r="V856" s="15">
        <f t="shared" si="124"/>
        <v>43814.25</v>
      </c>
      <c r="W856" s="20">
        <f t="shared" si="125"/>
        <v>27</v>
      </c>
    </row>
    <row r="857" spans="1:23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118"/>
        <v>102</v>
      </c>
      <c r="G857" t="s">
        <v>20</v>
      </c>
      <c r="H857">
        <v>452</v>
      </c>
      <c r="I857" s="9">
        <f t="shared" si="11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s="6" t="s">
        <v>33</v>
      </c>
      <c r="Q857" t="str">
        <f t="shared" si="119"/>
        <v>theater</v>
      </c>
      <c r="R857" t="str">
        <f t="shared" si="120"/>
        <v>plays</v>
      </c>
      <c r="S857" s="16">
        <f t="shared" si="121"/>
        <v>40712.208333333336</v>
      </c>
      <c r="T857">
        <f t="shared" si="122"/>
        <v>40743.208333333336</v>
      </c>
      <c r="U857" s="15">
        <f t="shared" si="123"/>
        <v>40712.208333333336</v>
      </c>
      <c r="V857" s="15">
        <f t="shared" si="124"/>
        <v>40743.208333333336</v>
      </c>
      <c r="W857" s="20">
        <f t="shared" si="125"/>
        <v>31</v>
      </c>
    </row>
    <row r="858" spans="1:23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118"/>
        <v>357</v>
      </c>
      <c r="G858" t="s">
        <v>20</v>
      </c>
      <c r="H858">
        <v>158</v>
      </c>
      <c r="I858" s="9">
        <f t="shared" si="11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s="6" t="s">
        <v>17</v>
      </c>
      <c r="Q858" t="str">
        <f t="shared" si="119"/>
        <v>food</v>
      </c>
      <c r="R858" t="str">
        <f t="shared" si="120"/>
        <v>food trucks</v>
      </c>
      <c r="S858" s="16">
        <f t="shared" si="121"/>
        <v>41023.208333333336</v>
      </c>
      <c r="T858">
        <f t="shared" si="122"/>
        <v>41040.208333333336</v>
      </c>
      <c r="U858" s="15">
        <f t="shared" si="123"/>
        <v>41023.208333333336</v>
      </c>
      <c r="V858" s="15">
        <f t="shared" si="124"/>
        <v>41040.208333333336</v>
      </c>
      <c r="W858" s="20">
        <f t="shared" si="125"/>
        <v>17</v>
      </c>
    </row>
    <row r="859" spans="1:23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118"/>
        <v>140</v>
      </c>
      <c r="G859" t="s">
        <v>20</v>
      </c>
      <c r="H859">
        <v>225</v>
      </c>
      <c r="I859" s="9">
        <f t="shared" si="11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s="6" t="s">
        <v>100</v>
      </c>
      <c r="Q859" t="str">
        <f t="shared" si="119"/>
        <v>film &amp; video</v>
      </c>
      <c r="R859" t="str">
        <f t="shared" si="120"/>
        <v>shorts</v>
      </c>
      <c r="S859" s="16">
        <f t="shared" si="121"/>
        <v>40944.25</v>
      </c>
      <c r="T859">
        <f t="shared" si="122"/>
        <v>40967.25</v>
      </c>
      <c r="U859" s="15">
        <f t="shared" si="123"/>
        <v>40944.25</v>
      </c>
      <c r="V859" s="15">
        <f t="shared" si="124"/>
        <v>40967.25</v>
      </c>
      <c r="W859" s="20">
        <f t="shared" si="125"/>
        <v>23</v>
      </c>
    </row>
    <row r="860" spans="1:23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118"/>
        <v>69</v>
      </c>
      <c r="G860" t="s">
        <v>14</v>
      </c>
      <c r="H860">
        <v>35</v>
      </c>
      <c r="I860" s="9">
        <f t="shared" si="11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s="6" t="s">
        <v>17</v>
      </c>
      <c r="Q860" t="str">
        <f t="shared" si="119"/>
        <v>food</v>
      </c>
      <c r="R860" t="str">
        <f t="shared" si="120"/>
        <v>food trucks</v>
      </c>
      <c r="S860" s="16">
        <f t="shared" si="121"/>
        <v>43211.208333333328</v>
      </c>
      <c r="T860">
        <f t="shared" si="122"/>
        <v>43218.208333333328</v>
      </c>
      <c r="U860" s="15">
        <f t="shared" si="123"/>
        <v>43211.208333333328</v>
      </c>
      <c r="V860" s="15">
        <f t="shared" si="124"/>
        <v>43218.208333333328</v>
      </c>
      <c r="W860" s="20">
        <f t="shared" si="125"/>
        <v>7</v>
      </c>
    </row>
    <row r="861" spans="1:23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118"/>
        <v>36</v>
      </c>
      <c r="G861" t="s">
        <v>14</v>
      </c>
      <c r="H861">
        <v>63</v>
      </c>
      <c r="I861" s="9">
        <f t="shared" si="11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s="6" t="s">
        <v>33</v>
      </c>
      <c r="Q861" t="str">
        <f t="shared" si="119"/>
        <v>theater</v>
      </c>
      <c r="R861" t="str">
        <f t="shared" si="120"/>
        <v>plays</v>
      </c>
      <c r="S861" s="16">
        <f t="shared" si="121"/>
        <v>41334.25</v>
      </c>
      <c r="T861">
        <f t="shared" si="122"/>
        <v>41352.208333333336</v>
      </c>
      <c r="U861" s="15">
        <f t="shared" si="123"/>
        <v>41334.25</v>
      </c>
      <c r="V861" s="15">
        <f t="shared" si="124"/>
        <v>41352.208333333336</v>
      </c>
      <c r="W861" s="20">
        <f t="shared" si="125"/>
        <v>17.958333333335759</v>
      </c>
    </row>
    <row r="862" spans="1:23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118"/>
        <v>252</v>
      </c>
      <c r="G862" t="s">
        <v>20</v>
      </c>
      <c r="H862">
        <v>65</v>
      </c>
      <c r="I862" s="9">
        <f t="shared" si="11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s="6" t="s">
        <v>65</v>
      </c>
      <c r="Q862" t="str">
        <f t="shared" si="119"/>
        <v>technology</v>
      </c>
      <c r="R862" t="str">
        <f t="shared" si="120"/>
        <v>wearables</v>
      </c>
      <c r="S862" s="16">
        <f t="shared" si="121"/>
        <v>43515.25</v>
      </c>
      <c r="T862">
        <f t="shared" si="122"/>
        <v>43525.25</v>
      </c>
      <c r="U862" s="15">
        <f t="shared" si="123"/>
        <v>43515.25</v>
      </c>
      <c r="V862" s="15">
        <f t="shared" si="124"/>
        <v>43525.25</v>
      </c>
      <c r="W862" s="20">
        <f t="shared" si="125"/>
        <v>10</v>
      </c>
    </row>
    <row r="863" spans="1:23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118"/>
        <v>106</v>
      </c>
      <c r="G863" t="s">
        <v>20</v>
      </c>
      <c r="H863">
        <v>163</v>
      </c>
      <c r="I863" s="9">
        <f t="shared" si="11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s="6" t="s">
        <v>33</v>
      </c>
      <c r="Q863" t="str">
        <f t="shared" si="119"/>
        <v>theater</v>
      </c>
      <c r="R863" t="str">
        <f t="shared" si="120"/>
        <v>plays</v>
      </c>
      <c r="S863" s="16">
        <f t="shared" si="121"/>
        <v>40258.208333333336</v>
      </c>
      <c r="T863">
        <f t="shared" si="122"/>
        <v>40266.208333333336</v>
      </c>
      <c r="U863" s="15">
        <f t="shared" si="123"/>
        <v>40258.208333333336</v>
      </c>
      <c r="V863" s="15">
        <f t="shared" si="124"/>
        <v>40266.208333333336</v>
      </c>
      <c r="W863" s="20">
        <f t="shared" si="125"/>
        <v>8</v>
      </c>
    </row>
    <row r="864" spans="1:23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118"/>
        <v>187</v>
      </c>
      <c r="G864" t="s">
        <v>20</v>
      </c>
      <c r="H864">
        <v>85</v>
      </c>
      <c r="I864" s="9">
        <f t="shared" si="11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s="6" t="s">
        <v>33</v>
      </c>
      <c r="Q864" t="str">
        <f t="shared" si="119"/>
        <v>theater</v>
      </c>
      <c r="R864" t="str">
        <f t="shared" si="120"/>
        <v>plays</v>
      </c>
      <c r="S864" s="16">
        <f t="shared" si="121"/>
        <v>40756.208333333336</v>
      </c>
      <c r="T864">
        <f t="shared" si="122"/>
        <v>40760.208333333336</v>
      </c>
      <c r="U864" s="15">
        <f t="shared" si="123"/>
        <v>40756.208333333336</v>
      </c>
      <c r="V864" s="15">
        <f t="shared" si="124"/>
        <v>40760.208333333336</v>
      </c>
      <c r="W864" s="20">
        <f t="shared" si="125"/>
        <v>4</v>
      </c>
    </row>
    <row r="865" spans="1:23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118"/>
        <v>387</v>
      </c>
      <c r="G865" t="s">
        <v>20</v>
      </c>
      <c r="H865">
        <v>217</v>
      </c>
      <c r="I865" s="9">
        <f t="shared" si="11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s="6" t="s">
        <v>269</v>
      </c>
      <c r="Q865" t="str">
        <f t="shared" si="119"/>
        <v>film &amp; video</v>
      </c>
      <c r="R865" t="str">
        <f t="shared" si="120"/>
        <v>television</v>
      </c>
      <c r="S865" s="16">
        <f t="shared" si="121"/>
        <v>42172.208333333328</v>
      </c>
      <c r="T865">
        <f t="shared" si="122"/>
        <v>42195.208333333328</v>
      </c>
      <c r="U865" s="15">
        <f t="shared" si="123"/>
        <v>42172.208333333328</v>
      </c>
      <c r="V865" s="15">
        <f t="shared" si="124"/>
        <v>42195.208333333328</v>
      </c>
      <c r="W865" s="20">
        <f t="shared" si="125"/>
        <v>23</v>
      </c>
    </row>
    <row r="866" spans="1:23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118"/>
        <v>347</v>
      </c>
      <c r="G866" t="s">
        <v>20</v>
      </c>
      <c r="H866">
        <v>150</v>
      </c>
      <c r="I866" s="9">
        <f t="shared" si="11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s="6" t="s">
        <v>100</v>
      </c>
      <c r="Q866" t="str">
        <f t="shared" si="119"/>
        <v>film &amp; video</v>
      </c>
      <c r="R866" t="str">
        <f t="shared" si="120"/>
        <v>shorts</v>
      </c>
      <c r="S866" s="16">
        <f t="shared" si="121"/>
        <v>42601.208333333328</v>
      </c>
      <c r="T866">
        <f t="shared" si="122"/>
        <v>42606.208333333328</v>
      </c>
      <c r="U866" s="15">
        <f t="shared" si="123"/>
        <v>42601.208333333328</v>
      </c>
      <c r="V866" s="15">
        <f t="shared" si="124"/>
        <v>42606.208333333328</v>
      </c>
      <c r="W866" s="20">
        <f t="shared" si="125"/>
        <v>5</v>
      </c>
    </row>
    <row r="867" spans="1:23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118"/>
        <v>186</v>
      </c>
      <c r="G867" t="s">
        <v>20</v>
      </c>
      <c r="H867">
        <v>3272</v>
      </c>
      <c r="I867" s="9">
        <f t="shared" si="11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s="6" t="s">
        <v>33</v>
      </c>
      <c r="Q867" t="str">
        <f t="shared" si="119"/>
        <v>theater</v>
      </c>
      <c r="R867" t="str">
        <f t="shared" si="120"/>
        <v>plays</v>
      </c>
      <c r="S867" s="16">
        <f t="shared" si="121"/>
        <v>41897.208333333336</v>
      </c>
      <c r="T867">
        <f t="shared" si="122"/>
        <v>41906.208333333336</v>
      </c>
      <c r="U867" s="15">
        <f t="shared" si="123"/>
        <v>41897.208333333336</v>
      </c>
      <c r="V867" s="15">
        <f t="shared" si="124"/>
        <v>41906.208333333336</v>
      </c>
      <c r="W867" s="20">
        <f t="shared" si="125"/>
        <v>9</v>
      </c>
    </row>
    <row r="868" spans="1:23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118"/>
        <v>43</v>
      </c>
      <c r="G868" t="s">
        <v>74</v>
      </c>
      <c r="H868">
        <v>898</v>
      </c>
      <c r="I868" s="9">
        <f t="shared" si="11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s="6" t="s">
        <v>122</v>
      </c>
      <c r="Q868" t="str">
        <f t="shared" si="119"/>
        <v>photography</v>
      </c>
      <c r="R868" t="str">
        <f t="shared" si="120"/>
        <v>photography books</v>
      </c>
      <c r="S868" s="16">
        <f t="shared" si="121"/>
        <v>40671.208333333336</v>
      </c>
      <c r="T868">
        <f t="shared" si="122"/>
        <v>40672.208333333336</v>
      </c>
      <c r="U868" s="15">
        <f t="shared" si="123"/>
        <v>40671.208333333336</v>
      </c>
      <c r="V868" s="15">
        <f t="shared" si="124"/>
        <v>40672.208333333336</v>
      </c>
      <c r="W868" s="20">
        <f t="shared" si="125"/>
        <v>1</v>
      </c>
    </row>
    <row r="869" spans="1:23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118"/>
        <v>162</v>
      </c>
      <c r="G869" t="s">
        <v>20</v>
      </c>
      <c r="H869">
        <v>300</v>
      </c>
      <c r="I869" s="9">
        <f t="shared" si="11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s="6" t="s">
        <v>17</v>
      </c>
      <c r="Q869" t="str">
        <f t="shared" si="119"/>
        <v>food</v>
      </c>
      <c r="R869" t="str">
        <f t="shared" si="120"/>
        <v>food trucks</v>
      </c>
      <c r="S869" s="16">
        <f t="shared" si="121"/>
        <v>43382.208333333328</v>
      </c>
      <c r="T869">
        <f t="shared" si="122"/>
        <v>43388.208333333328</v>
      </c>
      <c r="U869" s="15">
        <f t="shared" si="123"/>
        <v>43382.208333333328</v>
      </c>
      <c r="V869" s="15">
        <f t="shared" si="124"/>
        <v>43388.208333333328</v>
      </c>
      <c r="W869" s="20">
        <f t="shared" si="125"/>
        <v>6</v>
      </c>
    </row>
    <row r="870" spans="1:23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118"/>
        <v>185</v>
      </c>
      <c r="G870" t="s">
        <v>20</v>
      </c>
      <c r="H870">
        <v>126</v>
      </c>
      <c r="I870" s="9">
        <f t="shared" si="11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s="6" t="s">
        <v>33</v>
      </c>
      <c r="Q870" t="str">
        <f t="shared" si="119"/>
        <v>theater</v>
      </c>
      <c r="R870" t="str">
        <f t="shared" si="120"/>
        <v>plays</v>
      </c>
      <c r="S870" s="16">
        <f t="shared" si="121"/>
        <v>41559.208333333336</v>
      </c>
      <c r="T870">
        <f t="shared" si="122"/>
        <v>41570.208333333336</v>
      </c>
      <c r="U870" s="15">
        <f t="shared" si="123"/>
        <v>41559.208333333336</v>
      </c>
      <c r="V870" s="15">
        <f t="shared" si="124"/>
        <v>41570.208333333336</v>
      </c>
      <c r="W870" s="20">
        <f t="shared" si="125"/>
        <v>11</v>
      </c>
    </row>
    <row r="871" spans="1:23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118"/>
        <v>24</v>
      </c>
      <c r="G871" t="s">
        <v>14</v>
      </c>
      <c r="H871">
        <v>526</v>
      </c>
      <c r="I871" s="9">
        <f t="shared" si="11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s="6" t="s">
        <v>53</v>
      </c>
      <c r="Q871" t="str">
        <f t="shared" si="119"/>
        <v>film &amp; video</v>
      </c>
      <c r="R871" t="str">
        <f t="shared" si="120"/>
        <v>drama</v>
      </c>
      <c r="S871" s="16">
        <f t="shared" si="121"/>
        <v>40350.208333333336</v>
      </c>
      <c r="T871">
        <f t="shared" si="122"/>
        <v>40364.208333333336</v>
      </c>
      <c r="U871" s="15">
        <f t="shared" si="123"/>
        <v>40350.208333333336</v>
      </c>
      <c r="V871" s="15">
        <f t="shared" si="124"/>
        <v>40364.208333333336</v>
      </c>
      <c r="W871" s="20">
        <f t="shared" si="125"/>
        <v>14</v>
      </c>
    </row>
    <row r="872" spans="1:23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118"/>
        <v>90</v>
      </c>
      <c r="G872" t="s">
        <v>14</v>
      </c>
      <c r="H872">
        <v>121</v>
      </c>
      <c r="I872" s="9">
        <f t="shared" si="11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s="6" t="s">
        <v>33</v>
      </c>
      <c r="Q872" t="str">
        <f t="shared" si="119"/>
        <v>theater</v>
      </c>
      <c r="R872" t="str">
        <f t="shared" si="120"/>
        <v>plays</v>
      </c>
      <c r="S872" s="16">
        <f t="shared" si="121"/>
        <v>42240.208333333328</v>
      </c>
      <c r="T872">
        <f t="shared" si="122"/>
        <v>42265.208333333328</v>
      </c>
      <c r="U872" s="15">
        <f t="shared" si="123"/>
        <v>42240.208333333328</v>
      </c>
      <c r="V872" s="15">
        <f t="shared" si="124"/>
        <v>42265.208333333328</v>
      </c>
      <c r="W872" s="20">
        <f t="shared" si="125"/>
        <v>25</v>
      </c>
    </row>
    <row r="873" spans="1:23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118"/>
        <v>273</v>
      </c>
      <c r="G873" t="s">
        <v>20</v>
      </c>
      <c r="H873">
        <v>2320</v>
      </c>
      <c r="I873" s="9">
        <f t="shared" si="11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s="6" t="s">
        <v>33</v>
      </c>
      <c r="Q873" t="str">
        <f t="shared" si="119"/>
        <v>theater</v>
      </c>
      <c r="R873" t="str">
        <f t="shared" si="120"/>
        <v>plays</v>
      </c>
      <c r="S873" s="16">
        <f t="shared" si="121"/>
        <v>43040.208333333328</v>
      </c>
      <c r="T873">
        <f t="shared" si="122"/>
        <v>43058.25</v>
      </c>
      <c r="U873" s="15">
        <f t="shared" si="123"/>
        <v>43040.208333333328</v>
      </c>
      <c r="V873" s="15">
        <f t="shared" si="124"/>
        <v>43058.25</v>
      </c>
      <c r="W873" s="20">
        <f t="shared" si="125"/>
        <v>18.041666666671517</v>
      </c>
    </row>
    <row r="874" spans="1:23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118"/>
        <v>170</v>
      </c>
      <c r="G874" t="s">
        <v>20</v>
      </c>
      <c r="H874">
        <v>81</v>
      </c>
      <c r="I874" s="9">
        <f t="shared" si="11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s="6" t="s">
        <v>474</v>
      </c>
      <c r="Q874" t="str">
        <f t="shared" si="119"/>
        <v>film &amp; video</v>
      </c>
      <c r="R874" t="str">
        <f t="shared" si="120"/>
        <v>science fiction</v>
      </c>
      <c r="S874" s="16">
        <f t="shared" si="121"/>
        <v>43346.208333333328</v>
      </c>
      <c r="T874">
        <f t="shared" si="122"/>
        <v>43351.208333333328</v>
      </c>
      <c r="U874" s="15">
        <f t="shared" si="123"/>
        <v>43346.208333333328</v>
      </c>
      <c r="V874" s="15">
        <f t="shared" si="124"/>
        <v>43351.208333333328</v>
      </c>
      <c r="W874" s="20">
        <f t="shared" si="125"/>
        <v>5</v>
      </c>
    </row>
    <row r="875" spans="1:23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118"/>
        <v>188</v>
      </c>
      <c r="G875" t="s">
        <v>20</v>
      </c>
      <c r="H875">
        <v>1887</v>
      </c>
      <c r="I875" s="9">
        <f t="shared" si="11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s="6" t="s">
        <v>122</v>
      </c>
      <c r="Q875" t="str">
        <f t="shared" si="119"/>
        <v>photography</v>
      </c>
      <c r="R875" t="str">
        <f t="shared" si="120"/>
        <v>photography books</v>
      </c>
      <c r="S875" s="16">
        <f t="shared" si="121"/>
        <v>41647.25</v>
      </c>
      <c r="T875">
        <f t="shared" si="122"/>
        <v>41652.25</v>
      </c>
      <c r="U875" s="15">
        <f t="shared" si="123"/>
        <v>41647.25</v>
      </c>
      <c r="V875" s="15">
        <f t="shared" si="124"/>
        <v>41652.25</v>
      </c>
      <c r="W875" s="20">
        <f t="shared" si="125"/>
        <v>5</v>
      </c>
    </row>
    <row r="876" spans="1:23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118"/>
        <v>347</v>
      </c>
      <c r="G876" t="s">
        <v>20</v>
      </c>
      <c r="H876">
        <v>4358</v>
      </c>
      <c r="I876" s="9">
        <f t="shared" si="11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s="6" t="s">
        <v>122</v>
      </c>
      <c r="Q876" t="str">
        <f t="shared" si="119"/>
        <v>photography</v>
      </c>
      <c r="R876" t="str">
        <f t="shared" si="120"/>
        <v>photography books</v>
      </c>
      <c r="S876" s="16">
        <f t="shared" si="121"/>
        <v>40291.208333333336</v>
      </c>
      <c r="T876">
        <f t="shared" si="122"/>
        <v>40329.208333333336</v>
      </c>
      <c r="U876" s="15">
        <f t="shared" si="123"/>
        <v>40291.208333333336</v>
      </c>
      <c r="V876" s="15">
        <f t="shared" si="124"/>
        <v>40329.208333333336</v>
      </c>
      <c r="W876" s="20">
        <f t="shared" si="125"/>
        <v>38</v>
      </c>
    </row>
    <row r="877" spans="1:23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118"/>
        <v>69</v>
      </c>
      <c r="G877" t="s">
        <v>14</v>
      </c>
      <c r="H877">
        <v>67</v>
      </c>
      <c r="I877" s="9">
        <f t="shared" si="11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s="6" t="s">
        <v>23</v>
      </c>
      <c r="Q877" t="str">
        <f t="shared" si="119"/>
        <v>music</v>
      </c>
      <c r="R877" t="str">
        <f t="shared" si="120"/>
        <v>rock</v>
      </c>
      <c r="S877" s="16">
        <f t="shared" si="121"/>
        <v>40556.25</v>
      </c>
      <c r="T877">
        <f t="shared" si="122"/>
        <v>40557.25</v>
      </c>
      <c r="U877" s="15">
        <f t="shared" si="123"/>
        <v>40556.25</v>
      </c>
      <c r="V877" s="15">
        <f t="shared" si="124"/>
        <v>40557.25</v>
      </c>
      <c r="W877" s="20">
        <f t="shared" si="125"/>
        <v>1</v>
      </c>
    </row>
    <row r="878" spans="1:23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118"/>
        <v>25</v>
      </c>
      <c r="G878" t="s">
        <v>14</v>
      </c>
      <c r="H878">
        <v>57</v>
      </c>
      <c r="I878" s="9">
        <f t="shared" si="11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s="6" t="s">
        <v>122</v>
      </c>
      <c r="Q878" t="str">
        <f t="shared" si="119"/>
        <v>photography</v>
      </c>
      <c r="R878" t="str">
        <f t="shared" si="120"/>
        <v>photography books</v>
      </c>
      <c r="S878" s="16">
        <f t="shared" si="121"/>
        <v>43624.208333333328</v>
      </c>
      <c r="T878">
        <f t="shared" si="122"/>
        <v>43648.208333333328</v>
      </c>
      <c r="U878" s="15">
        <f t="shared" si="123"/>
        <v>43624.208333333328</v>
      </c>
      <c r="V878" s="15">
        <f t="shared" si="124"/>
        <v>43648.208333333328</v>
      </c>
      <c r="W878" s="20">
        <f t="shared" si="125"/>
        <v>24</v>
      </c>
    </row>
    <row r="879" spans="1:23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118"/>
        <v>77</v>
      </c>
      <c r="G879" t="s">
        <v>14</v>
      </c>
      <c r="H879">
        <v>1229</v>
      </c>
      <c r="I879" s="9">
        <f t="shared" si="11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s="6" t="s">
        <v>17</v>
      </c>
      <c r="Q879" t="str">
        <f t="shared" si="119"/>
        <v>food</v>
      </c>
      <c r="R879" t="str">
        <f t="shared" si="120"/>
        <v>food trucks</v>
      </c>
      <c r="S879" s="16">
        <f t="shared" si="121"/>
        <v>42577.208333333328</v>
      </c>
      <c r="T879">
        <f t="shared" si="122"/>
        <v>42578.208333333328</v>
      </c>
      <c r="U879" s="15">
        <f t="shared" si="123"/>
        <v>42577.208333333328</v>
      </c>
      <c r="V879" s="15">
        <f t="shared" si="124"/>
        <v>42578.208333333328</v>
      </c>
      <c r="W879" s="20">
        <f t="shared" si="125"/>
        <v>1</v>
      </c>
    </row>
    <row r="880" spans="1:23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118"/>
        <v>37</v>
      </c>
      <c r="G880" t="s">
        <v>14</v>
      </c>
      <c r="H880">
        <v>12</v>
      </c>
      <c r="I880" s="9">
        <f t="shared" si="11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s="6" t="s">
        <v>148</v>
      </c>
      <c r="Q880" t="str">
        <f t="shared" si="119"/>
        <v>music</v>
      </c>
      <c r="R880" t="str">
        <f t="shared" si="120"/>
        <v>metal</v>
      </c>
      <c r="S880" s="16">
        <f t="shared" si="121"/>
        <v>43845.25</v>
      </c>
      <c r="T880">
        <f t="shared" si="122"/>
        <v>43869.25</v>
      </c>
      <c r="U880" s="15">
        <f t="shared" si="123"/>
        <v>43845.25</v>
      </c>
      <c r="V880" s="15">
        <f t="shared" si="124"/>
        <v>43869.25</v>
      </c>
      <c r="W880" s="20">
        <f t="shared" si="125"/>
        <v>24</v>
      </c>
    </row>
    <row r="881" spans="1:23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118"/>
        <v>544</v>
      </c>
      <c r="G881" t="s">
        <v>20</v>
      </c>
      <c r="H881">
        <v>53</v>
      </c>
      <c r="I881" s="9">
        <f t="shared" si="11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s="6" t="s">
        <v>68</v>
      </c>
      <c r="Q881" t="str">
        <f t="shared" si="119"/>
        <v>publishing</v>
      </c>
      <c r="R881" t="str">
        <f t="shared" si="120"/>
        <v>nonfiction</v>
      </c>
      <c r="S881" s="16">
        <f t="shared" si="121"/>
        <v>42788.25</v>
      </c>
      <c r="T881">
        <f t="shared" si="122"/>
        <v>42797.25</v>
      </c>
      <c r="U881" s="15">
        <f t="shared" si="123"/>
        <v>42788.25</v>
      </c>
      <c r="V881" s="15">
        <f t="shared" si="124"/>
        <v>42797.25</v>
      </c>
      <c r="W881" s="20">
        <f t="shared" si="125"/>
        <v>9</v>
      </c>
    </row>
    <row r="882" spans="1:23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118"/>
        <v>229</v>
      </c>
      <c r="G882" t="s">
        <v>20</v>
      </c>
      <c r="H882">
        <v>2414</v>
      </c>
      <c r="I882" s="9">
        <f t="shared" si="11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s="6" t="s">
        <v>50</v>
      </c>
      <c r="Q882" t="str">
        <f t="shared" si="119"/>
        <v>music</v>
      </c>
      <c r="R882" t="str">
        <f t="shared" si="120"/>
        <v>electric music</v>
      </c>
      <c r="S882" s="16">
        <f t="shared" si="121"/>
        <v>43667.208333333328</v>
      </c>
      <c r="T882">
        <f t="shared" si="122"/>
        <v>43669.208333333328</v>
      </c>
      <c r="U882" s="15">
        <f t="shared" si="123"/>
        <v>43667.208333333328</v>
      </c>
      <c r="V882" s="15">
        <f t="shared" si="124"/>
        <v>43669.208333333328</v>
      </c>
      <c r="W882" s="20">
        <f t="shared" si="125"/>
        <v>2</v>
      </c>
    </row>
    <row r="883" spans="1:23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118"/>
        <v>39</v>
      </c>
      <c r="G883" t="s">
        <v>14</v>
      </c>
      <c r="H883">
        <v>452</v>
      </c>
      <c r="I883" s="9">
        <f t="shared" si="11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s="6" t="s">
        <v>33</v>
      </c>
      <c r="Q883" t="str">
        <f t="shared" si="119"/>
        <v>theater</v>
      </c>
      <c r="R883" t="str">
        <f t="shared" si="120"/>
        <v>plays</v>
      </c>
      <c r="S883" s="16">
        <f t="shared" si="121"/>
        <v>42194.208333333328</v>
      </c>
      <c r="T883">
        <f t="shared" si="122"/>
        <v>42223.208333333328</v>
      </c>
      <c r="U883" s="15">
        <f t="shared" si="123"/>
        <v>42194.208333333328</v>
      </c>
      <c r="V883" s="15">
        <f t="shared" si="124"/>
        <v>42223.208333333328</v>
      </c>
      <c r="W883" s="20">
        <f t="shared" si="125"/>
        <v>29</v>
      </c>
    </row>
    <row r="884" spans="1:23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118"/>
        <v>370</v>
      </c>
      <c r="G884" t="s">
        <v>20</v>
      </c>
      <c r="H884">
        <v>80</v>
      </c>
      <c r="I884" s="9">
        <f t="shared" si="11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s="6" t="s">
        <v>33</v>
      </c>
      <c r="Q884" t="str">
        <f t="shared" si="119"/>
        <v>theater</v>
      </c>
      <c r="R884" t="str">
        <f t="shared" si="120"/>
        <v>plays</v>
      </c>
      <c r="S884" s="16">
        <f t="shared" si="121"/>
        <v>42025.25</v>
      </c>
      <c r="T884">
        <f t="shared" si="122"/>
        <v>42029.25</v>
      </c>
      <c r="U884" s="15">
        <f t="shared" si="123"/>
        <v>42025.25</v>
      </c>
      <c r="V884" s="15">
        <f t="shared" si="124"/>
        <v>42029.25</v>
      </c>
      <c r="W884" s="20">
        <f t="shared" si="125"/>
        <v>4</v>
      </c>
    </row>
    <row r="885" spans="1:23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118"/>
        <v>238</v>
      </c>
      <c r="G885" t="s">
        <v>20</v>
      </c>
      <c r="H885">
        <v>193</v>
      </c>
      <c r="I885" s="9">
        <f t="shared" si="11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s="6" t="s">
        <v>100</v>
      </c>
      <c r="Q885" t="str">
        <f t="shared" si="119"/>
        <v>film &amp; video</v>
      </c>
      <c r="R885" t="str">
        <f t="shared" si="120"/>
        <v>shorts</v>
      </c>
      <c r="S885" s="16">
        <f t="shared" si="121"/>
        <v>40323.208333333336</v>
      </c>
      <c r="T885">
        <f t="shared" si="122"/>
        <v>40359.208333333336</v>
      </c>
      <c r="U885" s="15">
        <f t="shared" si="123"/>
        <v>40323.208333333336</v>
      </c>
      <c r="V885" s="15">
        <f t="shared" si="124"/>
        <v>40359.208333333336</v>
      </c>
      <c r="W885" s="20">
        <f t="shared" si="125"/>
        <v>36</v>
      </c>
    </row>
    <row r="886" spans="1:23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118"/>
        <v>64</v>
      </c>
      <c r="G886" t="s">
        <v>14</v>
      </c>
      <c r="H886">
        <v>1886</v>
      </c>
      <c r="I886" s="9">
        <f t="shared" si="11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s="6" t="s">
        <v>33</v>
      </c>
      <c r="Q886" t="str">
        <f t="shared" si="119"/>
        <v>theater</v>
      </c>
      <c r="R886" t="str">
        <f t="shared" si="120"/>
        <v>plays</v>
      </c>
      <c r="S886" s="16">
        <f t="shared" si="121"/>
        <v>41763.208333333336</v>
      </c>
      <c r="T886">
        <f t="shared" si="122"/>
        <v>41765.208333333336</v>
      </c>
      <c r="U886" s="15">
        <f t="shared" si="123"/>
        <v>41763.208333333336</v>
      </c>
      <c r="V886" s="15">
        <f t="shared" si="124"/>
        <v>41765.208333333336</v>
      </c>
      <c r="W886" s="20">
        <f t="shared" si="125"/>
        <v>2</v>
      </c>
    </row>
    <row r="887" spans="1:23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118"/>
        <v>118</v>
      </c>
      <c r="G887" t="s">
        <v>20</v>
      </c>
      <c r="H887">
        <v>52</v>
      </c>
      <c r="I887" s="9">
        <f t="shared" si="11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s="6" t="s">
        <v>33</v>
      </c>
      <c r="Q887" t="str">
        <f t="shared" si="119"/>
        <v>theater</v>
      </c>
      <c r="R887" t="str">
        <f t="shared" si="120"/>
        <v>plays</v>
      </c>
      <c r="S887" s="16">
        <f t="shared" si="121"/>
        <v>40335.208333333336</v>
      </c>
      <c r="T887">
        <f t="shared" si="122"/>
        <v>40373.208333333336</v>
      </c>
      <c r="U887" s="15">
        <f t="shared" si="123"/>
        <v>40335.208333333336</v>
      </c>
      <c r="V887" s="15">
        <f t="shared" si="124"/>
        <v>40373.208333333336</v>
      </c>
      <c r="W887" s="20">
        <f t="shared" si="125"/>
        <v>38</v>
      </c>
    </row>
    <row r="888" spans="1:23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118"/>
        <v>85</v>
      </c>
      <c r="G888" t="s">
        <v>14</v>
      </c>
      <c r="H888">
        <v>1825</v>
      </c>
      <c r="I888" s="9">
        <f t="shared" si="11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s="6" t="s">
        <v>60</v>
      </c>
      <c r="Q888" t="str">
        <f t="shared" si="119"/>
        <v>music</v>
      </c>
      <c r="R888" t="str">
        <f t="shared" si="120"/>
        <v>indie rock</v>
      </c>
      <c r="S888" s="16">
        <f t="shared" si="121"/>
        <v>40416.208333333336</v>
      </c>
      <c r="T888">
        <f t="shared" si="122"/>
        <v>40434.208333333336</v>
      </c>
      <c r="U888" s="15">
        <f t="shared" si="123"/>
        <v>40416.208333333336</v>
      </c>
      <c r="V888" s="15">
        <f t="shared" si="124"/>
        <v>40434.208333333336</v>
      </c>
      <c r="W888" s="20">
        <f t="shared" si="125"/>
        <v>18</v>
      </c>
    </row>
    <row r="889" spans="1:23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118"/>
        <v>29</v>
      </c>
      <c r="G889" t="s">
        <v>14</v>
      </c>
      <c r="H889">
        <v>31</v>
      </c>
      <c r="I889" s="9">
        <f t="shared" si="11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s="6" t="s">
        <v>33</v>
      </c>
      <c r="Q889" t="str">
        <f t="shared" si="119"/>
        <v>theater</v>
      </c>
      <c r="R889" t="str">
        <f t="shared" si="120"/>
        <v>plays</v>
      </c>
      <c r="S889" s="16">
        <f t="shared" si="121"/>
        <v>42202.208333333328</v>
      </c>
      <c r="T889">
        <f t="shared" si="122"/>
        <v>42249.208333333328</v>
      </c>
      <c r="U889" s="15">
        <f t="shared" si="123"/>
        <v>42202.208333333328</v>
      </c>
      <c r="V889" s="15">
        <f t="shared" si="124"/>
        <v>42249.208333333328</v>
      </c>
      <c r="W889" s="20">
        <f t="shared" si="125"/>
        <v>47</v>
      </c>
    </row>
    <row r="890" spans="1:23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118"/>
        <v>210</v>
      </c>
      <c r="G890" t="s">
        <v>20</v>
      </c>
      <c r="H890">
        <v>290</v>
      </c>
      <c r="I890" s="9">
        <f t="shared" si="11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s="6" t="s">
        <v>33</v>
      </c>
      <c r="Q890" t="str">
        <f t="shared" si="119"/>
        <v>theater</v>
      </c>
      <c r="R890" t="str">
        <f t="shared" si="120"/>
        <v>plays</v>
      </c>
      <c r="S890" s="16">
        <f t="shared" si="121"/>
        <v>42836.208333333328</v>
      </c>
      <c r="T890">
        <f t="shared" si="122"/>
        <v>42855.208333333328</v>
      </c>
      <c r="U890" s="15">
        <f t="shared" si="123"/>
        <v>42836.208333333328</v>
      </c>
      <c r="V890" s="15">
        <f t="shared" si="124"/>
        <v>42855.208333333328</v>
      </c>
      <c r="W890" s="20">
        <f t="shared" si="125"/>
        <v>19</v>
      </c>
    </row>
    <row r="891" spans="1:23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118"/>
        <v>170</v>
      </c>
      <c r="G891" t="s">
        <v>20</v>
      </c>
      <c r="H891">
        <v>122</v>
      </c>
      <c r="I891" s="9">
        <f t="shared" si="11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s="6" t="s">
        <v>50</v>
      </c>
      <c r="Q891" t="str">
        <f t="shared" si="119"/>
        <v>music</v>
      </c>
      <c r="R891" t="str">
        <f t="shared" si="120"/>
        <v>electric music</v>
      </c>
      <c r="S891" s="16">
        <f t="shared" si="121"/>
        <v>41710.208333333336</v>
      </c>
      <c r="T891">
        <f t="shared" si="122"/>
        <v>41717.208333333336</v>
      </c>
      <c r="U891" s="15">
        <f t="shared" si="123"/>
        <v>41710.208333333336</v>
      </c>
      <c r="V891" s="15">
        <f t="shared" si="124"/>
        <v>41717.208333333336</v>
      </c>
      <c r="W891" s="20">
        <f t="shared" si="125"/>
        <v>7</v>
      </c>
    </row>
    <row r="892" spans="1:23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118"/>
        <v>116</v>
      </c>
      <c r="G892" t="s">
        <v>20</v>
      </c>
      <c r="H892">
        <v>1470</v>
      </c>
      <c r="I892" s="9">
        <f t="shared" si="11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s="6" t="s">
        <v>60</v>
      </c>
      <c r="Q892" t="str">
        <f t="shared" si="119"/>
        <v>music</v>
      </c>
      <c r="R892" t="str">
        <f t="shared" si="120"/>
        <v>indie rock</v>
      </c>
      <c r="S892" s="16">
        <f t="shared" si="121"/>
        <v>43640.208333333328</v>
      </c>
      <c r="T892">
        <f t="shared" si="122"/>
        <v>43641.208333333328</v>
      </c>
      <c r="U892" s="15">
        <f t="shared" si="123"/>
        <v>43640.208333333328</v>
      </c>
      <c r="V892" s="15">
        <f t="shared" si="124"/>
        <v>43641.208333333328</v>
      </c>
      <c r="W892" s="20">
        <f t="shared" si="125"/>
        <v>1</v>
      </c>
    </row>
    <row r="893" spans="1:23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118"/>
        <v>259</v>
      </c>
      <c r="G893" t="s">
        <v>20</v>
      </c>
      <c r="H893">
        <v>165</v>
      </c>
      <c r="I893" s="9">
        <f t="shared" si="11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s="6" t="s">
        <v>42</v>
      </c>
      <c r="Q893" t="str">
        <f t="shared" si="119"/>
        <v>film &amp; video</v>
      </c>
      <c r="R893" t="str">
        <f t="shared" si="120"/>
        <v>documentary</v>
      </c>
      <c r="S893" s="16">
        <f t="shared" si="121"/>
        <v>40880.25</v>
      </c>
      <c r="T893">
        <f t="shared" si="122"/>
        <v>40924.25</v>
      </c>
      <c r="U893" s="15">
        <f t="shared" si="123"/>
        <v>40880.25</v>
      </c>
      <c r="V893" s="15">
        <f t="shared" si="124"/>
        <v>40924.25</v>
      </c>
      <c r="W893" s="20">
        <f t="shared" si="125"/>
        <v>44</v>
      </c>
    </row>
    <row r="894" spans="1:23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118"/>
        <v>231</v>
      </c>
      <c r="G894" t="s">
        <v>20</v>
      </c>
      <c r="H894">
        <v>182</v>
      </c>
      <c r="I894" s="9">
        <f t="shared" si="11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s="6" t="s">
        <v>206</v>
      </c>
      <c r="Q894" t="str">
        <f t="shared" si="119"/>
        <v>publishing</v>
      </c>
      <c r="R894" t="str">
        <f t="shared" si="120"/>
        <v>translations</v>
      </c>
      <c r="S894" s="16">
        <f t="shared" si="121"/>
        <v>40319.208333333336</v>
      </c>
      <c r="T894">
        <f t="shared" si="122"/>
        <v>40360.208333333336</v>
      </c>
      <c r="U894" s="15">
        <f t="shared" si="123"/>
        <v>40319.208333333336</v>
      </c>
      <c r="V894" s="15">
        <f t="shared" si="124"/>
        <v>40360.208333333336</v>
      </c>
      <c r="W894" s="20">
        <f t="shared" si="125"/>
        <v>41</v>
      </c>
    </row>
    <row r="895" spans="1:23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118"/>
        <v>128</v>
      </c>
      <c r="G895" t="s">
        <v>20</v>
      </c>
      <c r="H895">
        <v>199</v>
      </c>
      <c r="I895" s="9">
        <f t="shared" si="11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s="6" t="s">
        <v>42</v>
      </c>
      <c r="Q895" t="str">
        <f t="shared" si="119"/>
        <v>film &amp; video</v>
      </c>
      <c r="R895" t="str">
        <f t="shared" si="120"/>
        <v>documentary</v>
      </c>
      <c r="S895" s="16">
        <f t="shared" si="121"/>
        <v>42170.208333333328</v>
      </c>
      <c r="T895">
        <f t="shared" si="122"/>
        <v>42174.208333333328</v>
      </c>
      <c r="U895" s="15">
        <f t="shared" si="123"/>
        <v>42170.208333333328</v>
      </c>
      <c r="V895" s="15">
        <f t="shared" si="124"/>
        <v>42174.208333333328</v>
      </c>
      <c r="W895" s="20">
        <f t="shared" si="125"/>
        <v>4</v>
      </c>
    </row>
    <row r="896" spans="1:23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118"/>
        <v>189</v>
      </c>
      <c r="G896" t="s">
        <v>20</v>
      </c>
      <c r="H896">
        <v>56</v>
      </c>
      <c r="I896" s="9">
        <f t="shared" si="11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s="6" t="s">
        <v>269</v>
      </c>
      <c r="Q896" t="str">
        <f t="shared" si="119"/>
        <v>film &amp; video</v>
      </c>
      <c r="R896" t="str">
        <f t="shared" si="120"/>
        <v>television</v>
      </c>
      <c r="S896" s="16">
        <f t="shared" si="121"/>
        <v>41466.208333333336</v>
      </c>
      <c r="T896">
        <f t="shared" si="122"/>
        <v>41496.208333333336</v>
      </c>
      <c r="U896" s="15">
        <f t="shared" si="123"/>
        <v>41466.208333333336</v>
      </c>
      <c r="V896" s="15">
        <f t="shared" si="124"/>
        <v>41496.208333333336</v>
      </c>
      <c r="W896" s="20">
        <f t="shared" si="125"/>
        <v>30</v>
      </c>
    </row>
    <row r="897" spans="1:23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118"/>
        <v>7</v>
      </c>
      <c r="G897" t="s">
        <v>14</v>
      </c>
      <c r="H897">
        <v>107</v>
      </c>
      <c r="I897" s="9">
        <f t="shared" si="11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s="6" t="s">
        <v>33</v>
      </c>
      <c r="Q897" t="str">
        <f t="shared" si="119"/>
        <v>theater</v>
      </c>
      <c r="R897" t="str">
        <f t="shared" si="120"/>
        <v>plays</v>
      </c>
      <c r="S897" s="16">
        <f t="shared" si="121"/>
        <v>43134.25</v>
      </c>
      <c r="T897">
        <f t="shared" si="122"/>
        <v>43143.25</v>
      </c>
      <c r="U897" s="15">
        <f t="shared" si="123"/>
        <v>43134.25</v>
      </c>
      <c r="V897" s="15">
        <f t="shared" si="124"/>
        <v>43143.25</v>
      </c>
      <c r="W897" s="20">
        <f t="shared" si="125"/>
        <v>9</v>
      </c>
    </row>
    <row r="898" spans="1:23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118"/>
        <v>774</v>
      </c>
      <c r="G898" t="s">
        <v>20</v>
      </c>
      <c r="H898">
        <v>1460</v>
      </c>
      <c r="I898" s="9">
        <f t="shared" ref="I898:I961" si="126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s="6" t="s">
        <v>17</v>
      </c>
      <c r="Q898" t="str">
        <f t="shared" si="119"/>
        <v>food</v>
      </c>
      <c r="R898" t="str">
        <f t="shared" si="120"/>
        <v>food trucks</v>
      </c>
      <c r="S898" s="16">
        <f t="shared" si="121"/>
        <v>40738.208333333336</v>
      </c>
      <c r="T898">
        <f t="shared" si="122"/>
        <v>40741.208333333336</v>
      </c>
      <c r="U898" s="15">
        <f t="shared" si="123"/>
        <v>40738.208333333336</v>
      </c>
      <c r="V898" s="15">
        <f t="shared" si="124"/>
        <v>40741.208333333336</v>
      </c>
      <c r="W898" s="20">
        <f t="shared" si="125"/>
        <v>3</v>
      </c>
    </row>
    <row r="899" spans="1:23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127">ROUND((E899/D899)*100,0)</f>
        <v>28</v>
      </c>
      <c r="G899" t="s">
        <v>14</v>
      </c>
      <c r="H899">
        <v>27</v>
      </c>
      <c r="I899" s="9">
        <f t="shared" si="12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s="6" t="s">
        <v>33</v>
      </c>
      <c r="Q899" t="str">
        <f t="shared" ref="Q899:Q962" si="128">LEFT(P899,SEARCH("/",P899)-1)</f>
        <v>theater</v>
      </c>
      <c r="R899" t="str">
        <f t="shared" ref="R899:R962" si="129">RIGHT(P899,LEN(P899)-SEARCH("/",P899))</f>
        <v>plays</v>
      </c>
      <c r="S899" s="16">
        <f t="shared" ref="S899:S962" si="130">(((L899/60/60)/24)+DATE(1970,1,1))</f>
        <v>43583.208333333328</v>
      </c>
      <c r="T899">
        <f t="shared" ref="T899:T962" si="131">M899/86400+DATE(1970,1,1)</f>
        <v>43585.208333333328</v>
      </c>
      <c r="U899" s="15">
        <f t="shared" ref="U899:U962" si="132">L899/86400+DATE(1970,1,1)</f>
        <v>43583.208333333328</v>
      </c>
      <c r="V899" s="15">
        <f t="shared" ref="V899:V962" si="133">M899/86400+DATE(1970,1,1)</f>
        <v>43585.208333333328</v>
      </c>
      <c r="W899" s="20">
        <f t="shared" ref="W899:W962" si="134">V899-U899</f>
        <v>2</v>
      </c>
    </row>
    <row r="900" spans="1:23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127"/>
        <v>52</v>
      </c>
      <c r="G900" t="s">
        <v>14</v>
      </c>
      <c r="H900">
        <v>1221</v>
      </c>
      <c r="I900" s="9">
        <f t="shared" si="12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s="6" t="s">
        <v>42</v>
      </c>
      <c r="Q900" t="str">
        <f t="shared" si="128"/>
        <v>film &amp; video</v>
      </c>
      <c r="R900" t="str">
        <f t="shared" si="129"/>
        <v>documentary</v>
      </c>
      <c r="S900" s="16">
        <f t="shared" si="130"/>
        <v>43815.25</v>
      </c>
      <c r="T900">
        <f t="shared" si="131"/>
        <v>43821.25</v>
      </c>
      <c r="U900" s="15">
        <f t="shared" si="132"/>
        <v>43815.25</v>
      </c>
      <c r="V900" s="15">
        <f t="shared" si="133"/>
        <v>43821.25</v>
      </c>
      <c r="W900" s="20">
        <f t="shared" si="134"/>
        <v>6</v>
      </c>
    </row>
    <row r="901" spans="1:23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127"/>
        <v>407</v>
      </c>
      <c r="G901" t="s">
        <v>20</v>
      </c>
      <c r="H901">
        <v>123</v>
      </c>
      <c r="I901" s="9">
        <f t="shared" si="12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s="6" t="s">
        <v>159</v>
      </c>
      <c r="Q901" t="str">
        <f t="shared" si="128"/>
        <v>music</v>
      </c>
      <c r="R901" t="str">
        <f t="shared" si="129"/>
        <v>jazz</v>
      </c>
      <c r="S901" s="16">
        <f t="shared" si="130"/>
        <v>41554.208333333336</v>
      </c>
      <c r="T901">
        <f t="shared" si="131"/>
        <v>41572.208333333336</v>
      </c>
      <c r="U901" s="15">
        <f t="shared" si="132"/>
        <v>41554.208333333336</v>
      </c>
      <c r="V901" s="15">
        <f t="shared" si="133"/>
        <v>41572.208333333336</v>
      </c>
      <c r="W901" s="20">
        <f t="shared" si="134"/>
        <v>18</v>
      </c>
    </row>
    <row r="902" spans="1:23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127"/>
        <v>2</v>
      </c>
      <c r="G902" t="s">
        <v>14</v>
      </c>
      <c r="H902">
        <v>1</v>
      </c>
      <c r="I902" s="9">
        <f t="shared" si="126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s="6" t="s">
        <v>28</v>
      </c>
      <c r="Q902" t="str">
        <f t="shared" si="128"/>
        <v>technology</v>
      </c>
      <c r="R902" t="str">
        <f t="shared" si="129"/>
        <v>web</v>
      </c>
      <c r="S902" s="16">
        <f t="shared" si="130"/>
        <v>41901.208333333336</v>
      </c>
      <c r="T902">
        <f t="shared" si="131"/>
        <v>41902.208333333336</v>
      </c>
      <c r="U902" s="15">
        <f t="shared" si="132"/>
        <v>41901.208333333336</v>
      </c>
      <c r="V902" s="15">
        <f t="shared" si="133"/>
        <v>41902.208333333336</v>
      </c>
      <c r="W902" s="20">
        <f t="shared" si="134"/>
        <v>1</v>
      </c>
    </row>
    <row r="903" spans="1:23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127"/>
        <v>156</v>
      </c>
      <c r="G903" t="s">
        <v>20</v>
      </c>
      <c r="H903">
        <v>159</v>
      </c>
      <c r="I903" s="9">
        <f t="shared" si="12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s="6" t="s">
        <v>23</v>
      </c>
      <c r="Q903" t="str">
        <f t="shared" si="128"/>
        <v>music</v>
      </c>
      <c r="R903" t="str">
        <f t="shared" si="129"/>
        <v>rock</v>
      </c>
      <c r="S903" s="16">
        <f t="shared" si="130"/>
        <v>43298.208333333328</v>
      </c>
      <c r="T903">
        <f t="shared" si="131"/>
        <v>43331.208333333328</v>
      </c>
      <c r="U903" s="15">
        <f t="shared" si="132"/>
        <v>43298.208333333328</v>
      </c>
      <c r="V903" s="15">
        <f t="shared" si="133"/>
        <v>43331.208333333328</v>
      </c>
      <c r="W903" s="20">
        <f t="shared" si="134"/>
        <v>33</v>
      </c>
    </row>
    <row r="904" spans="1:23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127"/>
        <v>252</v>
      </c>
      <c r="G904" t="s">
        <v>20</v>
      </c>
      <c r="H904">
        <v>110</v>
      </c>
      <c r="I904" s="9">
        <f t="shared" si="12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s="6" t="s">
        <v>28</v>
      </c>
      <c r="Q904" t="str">
        <f t="shared" si="128"/>
        <v>technology</v>
      </c>
      <c r="R904" t="str">
        <f t="shared" si="129"/>
        <v>web</v>
      </c>
      <c r="S904" s="16">
        <f t="shared" si="130"/>
        <v>42399.25</v>
      </c>
      <c r="T904">
        <f t="shared" si="131"/>
        <v>42441.25</v>
      </c>
      <c r="U904" s="15">
        <f t="shared" si="132"/>
        <v>42399.25</v>
      </c>
      <c r="V904" s="15">
        <f t="shared" si="133"/>
        <v>42441.25</v>
      </c>
      <c r="W904" s="20">
        <f t="shared" si="134"/>
        <v>42</v>
      </c>
    </row>
    <row r="905" spans="1:23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127"/>
        <v>2</v>
      </c>
      <c r="G905" t="s">
        <v>47</v>
      </c>
      <c r="H905">
        <v>14</v>
      </c>
      <c r="I905" s="9">
        <f t="shared" si="12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s="6" t="s">
        <v>68</v>
      </c>
      <c r="Q905" t="str">
        <f t="shared" si="128"/>
        <v>publishing</v>
      </c>
      <c r="R905" t="str">
        <f t="shared" si="129"/>
        <v>nonfiction</v>
      </c>
      <c r="S905" s="16">
        <f t="shared" si="130"/>
        <v>41034.208333333336</v>
      </c>
      <c r="T905">
        <f t="shared" si="131"/>
        <v>41049.208333333336</v>
      </c>
      <c r="U905" s="15">
        <f t="shared" si="132"/>
        <v>41034.208333333336</v>
      </c>
      <c r="V905" s="15">
        <f t="shared" si="133"/>
        <v>41049.208333333336</v>
      </c>
      <c r="W905" s="20">
        <f t="shared" si="134"/>
        <v>15</v>
      </c>
    </row>
    <row r="906" spans="1:23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127"/>
        <v>12</v>
      </c>
      <c r="G906" t="s">
        <v>14</v>
      </c>
      <c r="H906">
        <v>16</v>
      </c>
      <c r="I906" s="9">
        <f t="shared" si="126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s="6" t="s">
        <v>133</v>
      </c>
      <c r="Q906" t="str">
        <f t="shared" si="128"/>
        <v>publishing</v>
      </c>
      <c r="R906" t="str">
        <f t="shared" si="129"/>
        <v>radio &amp; podcasts</v>
      </c>
      <c r="S906" s="16">
        <f t="shared" si="130"/>
        <v>41186.208333333336</v>
      </c>
      <c r="T906">
        <f t="shared" si="131"/>
        <v>41190.208333333336</v>
      </c>
      <c r="U906" s="15">
        <f t="shared" si="132"/>
        <v>41186.208333333336</v>
      </c>
      <c r="V906" s="15">
        <f t="shared" si="133"/>
        <v>41190.208333333336</v>
      </c>
      <c r="W906" s="20">
        <f t="shared" si="134"/>
        <v>4</v>
      </c>
    </row>
    <row r="907" spans="1:23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127"/>
        <v>164</v>
      </c>
      <c r="G907" t="s">
        <v>20</v>
      </c>
      <c r="H907">
        <v>236</v>
      </c>
      <c r="I907" s="9">
        <f t="shared" si="12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s="6" t="s">
        <v>33</v>
      </c>
      <c r="Q907" t="str">
        <f t="shared" si="128"/>
        <v>theater</v>
      </c>
      <c r="R907" t="str">
        <f t="shared" si="129"/>
        <v>plays</v>
      </c>
      <c r="S907" s="16">
        <f t="shared" si="130"/>
        <v>41536.208333333336</v>
      </c>
      <c r="T907">
        <f t="shared" si="131"/>
        <v>41539.208333333336</v>
      </c>
      <c r="U907" s="15">
        <f t="shared" si="132"/>
        <v>41536.208333333336</v>
      </c>
      <c r="V907" s="15">
        <f t="shared" si="133"/>
        <v>41539.208333333336</v>
      </c>
      <c r="W907" s="20">
        <f t="shared" si="134"/>
        <v>3</v>
      </c>
    </row>
    <row r="908" spans="1:23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127"/>
        <v>163</v>
      </c>
      <c r="G908" t="s">
        <v>20</v>
      </c>
      <c r="H908">
        <v>191</v>
      </c>
      <c r="I908" s="9">
        <f t="shared" si="12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s="6" t="s">
        <v>42</v>
      </c>
      <c r="Q908" t="str">
        <f t="shared" si="128"/>
        <v>film &amp; video</v>
      </c>
      <c r="R908" t="str">
        <f t="shared" si="129"/>
        <v>documentary</v>
      </c>
      <c r="S908" s="16">
        <f t="shared" si="130"/>
        <v>42868.208333333328</v>
      </c>
      <c r="T908">
        <f t="shared" si="131"/>
        <v>42904.208333333328</v>
      </c>
      <c r="U908" s="15">
        <f t="shared" si="132"/>
        <v>42868.208333333328</v>
      </c>
      <c r="V908" s="15">
        <f t="shared" si="133"/>
        <v>42904.208333333328</v>
      </c>
      <c r="W908" s="20">
        <f t="shared" si="134"/>
        <v>36</v>
      </c>
    </row>
    <row r="909" spans="1:23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127"/>
        <v>20</v>
      </c>
      <c r="G909" t="s">
        <v>14</v>
      </c>
      <c r="H909">
        <v>41</v>
      </c>
      <c r="I909" s="9">
        <f t="shared" si="12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s="6" t="s">
        <v>33</v>
      </c>
      <c r="Q909" t="str">
        <f t="shared" si="128"/>
        <v>theater</v>
      </c>
      <c r="R909" t="str">
        <f t="shared" si="129"/>
        <v>plays</v>
      </c>
      <c r="S909" s="16">
        <f t="shared" si="130"/>
        <v>40660.208333333336</v>
      </c>
      <c r="T909">
        <f t="shared" si="131"/>
        <v>40667.208333333336</v>
      </c>
      <c r="U909" s="15">
        <f t="shared" si="132"/>
        <v>40660.208333333336</v>
      </c>
      <c r="V909" s="15">
        <f t="shared" si="133"/>
        <v>40667.208333333336</v>
      </c>
      <c r="W909" s="20">
        <f t="shared" si="134"/>
        <v>7</v>
      </c>
    </row>
    <row r="910" spans="1:23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127"/>
        <v>319</v>
      </c>
      <c r="G910" t="s">
        <v>20</v>
      </c>
      <c r="H910">
        <v>3934</v>
      </c>
      <c r="I910" s="9">
        <f t="shared" si="12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s="6" t="s">
        <v>89</v>
      </c>
      <c r="Q910" t="str">
        <f t="shared" si="128"/>
        <v>games</v>
      </c>
      <c r="R910" t="str">
        <f t="shared" si="129"/>
        <v>video games</v>
      </c>
      <c r="S910" s="16">
        <f t="shared" si="130"/>
        <v>41031.208333333336</v>
      </c>
      <c r="T910">
        <f t="shared" si="131"/>
        <v>41042.208333333336</v>
      </c>
      <c r="U910" s="15">
        <f t="shared" si="132"/>
        <v>41031.208333333336</v>
      </c>
      <c r="V910" s="15">
        <f t="shared" si="133"/>
        <v>41042.208333333336</v>
      </c>
      <c r="W910" s="20">
        <f t="shared" si="134"/>
        <v>11</v>
      </c>
    </row>
    <row r="911" spans="1:23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127"/>
        <v>479</v>
      </c>
      <c r="G911" t="s">
        <v>20</v>
      </c>
      <c r="H911">
        <v>80</v>
      </c>
      <c r="I911" s="9">
        <f t="shared" si="126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s="6" t="s">
        <v>33</v>
      </c>
      <c r="Q911" t="str">
        <f t="shared" si="128"/>
        <v>theater</v>
      </c>
      <c r="R911" t="str">
        <f t="shared" si="129"/>
        <v>plays</v>
      </c>
      <c r="S911" s="16">
        <f t="shared" si="130"/>
        <v>43255.208333333328</v>
      </c>
      <c r="T911">
        <f t="shared" si="131"/>
        <v>43282.208333333328</v>
      </c>
      <c r="U911" s="15">
        <f t="shared" si="132"/>
        <v>43255.208333333328</v>
      </c>
      <c r="V911" s="15">
        <f t="shared" si="133"/>
        <v>43282.208333333328</v>
      </c>
      <c r="W911" s="20">
        <f t="shared" si="134"/>
        <v>27</v>
      </c>
    </row>
    <row r="912" spans="1:23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127"/>
        <v>20</v>
      </c>
      <c r="G912" t="s">
        <v>74</v>
      </c>
      <c r="H912">
        <v>296</v>
      </c>
      <c r="I912" s="9">
        <f t="shared" si="12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s="6" t="s">
        <v>33</v>
      </c>
      <c r="Q912" t="str">
        <f t="shared" si="128"/>
        <v>theater</v>
      </c>
      <c r="R912" t="str">
        <f t="shared" si="129"/>
        <v>plays</v>
      </c>
      <c r="S912" s="16">
        <f t="shared" si="130"/>
        <v>42026.25</v>
      </c>
      <c r="T912">
        <f t="shared" si="131"/>
        <v>42027.25</v>
      </c>
      <c r="U912" s="15">
        <f t="shared" si="132"/>
        <v>42026.25</v>
      </c>
      <c r="V912" s="15">
        <f t="shared" si="133"/>
        <v>42027.25</v>
      </c>
      <c r="W912" s="20">
        <f t="shared" si="134"/>
        <v>1</v>
      </c>
    </row>
    <row r="913" spans="1:23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127"/>
        <v>199</v>
      </c>
      <c r="G913" t="s">
        <v>20</v>
      </c>
      <c r="H913">
        <v>462</v>
      </c>
      <c r="I913" s="9">
        <f t="shared" si="12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s="6" t="s">
        <v>28</v>
      </c>
      <c r="Q913" t="str">
        <f t="shared" si="128"/>
        <v>technology</v>
      </c>
      <c r="R913" t="str">
        <f t="shared" si="129"/>
        <v>web</v>
      </c>
      <c r="S913" s="16">
        <f t="shared" si="130"/>
        <v>43717.208333333328</v>
      </c>
      <c r="T913">
        <f t="shared" si="131"/>
        <v>43719.208333333328</v>
      </c>
      <c r="U913" s="15">
        <f t="shared" si="132"/>
        <v>43717.208333333328</v>
      </c>
      <c r="V913" s="15">
        <f t="shared" si="133"/>
        <v>43719.208333333328</v>
      </c>
      <c r="W913" s="20">
        <f t="shared" si="134"/>
        <v>2</v>
      </c>
    </row>
    <row r="914" spans="1:23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127"/>
        <v>795</v>
      </c>
      <c r="G914" t="s">
        <v>20</v>
      </c>
      <c r="H914">
        <v>179</v>
      </c>
      <c r="I914" s="9">
        <f t="shared" si="12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s="6" t="s">
        <v>53</v>
      </c>
      <c r="Q914" t="str">
        <f t="shared" si="128"/>
        <v>film &amp; video</v>
      </c>
      <c r="R914" t="str">
        <f t="shared" si="129"/>
        <v>drama</v>
      </c>
      <c r="S914" s="16">
        <f t="shared" si="130"/>
        <v>41157.208333333336</v>
      </c>
      <c r="T914">
        <f t="shared" si="131"/>
        <v>41170.208333333336</v>
      </c>
      <c r="U914" s="15">
        <f t="shared" si="132"/>
        <v>41157.208333333336</v>
      </c>
      <c r="V914" s="15">
        <f t="shared" si="133"/>
        <v>41170.208333333336</v>
      </c>
      <c r="W914" s="20">
        <f t="shared" si="134"/>
        <v>13</v>
      </c>
    </row>
    <row r="915" spans="1:23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127"/>
        <v>51</v>
      </c>
      <c r="G915" t="s">
        <v>14</v>
      </c>
      <c r="H915">
        <v>523</v>
      </c>
      <c r="I915" s="9">
        <f t="shared" si="12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s="6" t="s">
        <v>53</v>
      </c>
      <c r="Q915" t="str">
        <f t="shared" si="128"/>
        <v>film &amp; video</v>
      </c>
      <c r="R915" t="str">
        <f t="shared" si="129"/>
        <v>drama</v>
      </c>
      <c r="S915" s="16">
        <f t="shared" si="130"/>
        <v>43597.208333333328</v>
      </c>
      <c r="T915">
        <f t="shared" si="131"/>
        <v>43610.208333333328</v>
      </c>
      <c r="U915" s="15">
        <f t="shared" si="132"/>
        <v>43597.208333333328</v>
      </c>
      <c r="V915" s="15">
        <f t="shared" si="133"/>
        <v>43610.208333333328</v>
      </c>
      <c r="W915" s="20">
        <f t="shared" si="134"/>
        <v>13</v>
      </c>
    </row>
    <row r="916" spans="1:23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127"/>
        <v>57</v>
      </c>
      <c r="G916" t="s">
        <v>14</v>
      </c>
      <c r="H916">
        <v>141</v>
      </c>
      <c r="I916" s="9">
        <f t="shared" si="12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s="6" t="s">
        <v>33</v>
      </c>
      <c r="Q916" t="str">
        <f t="shared" si="128"/>
        <v>theater</v>
      </c>
      <c r="R916" t="str">
        <f t="shared" si="129"/>
        <v>plays</v>
      </c>
      <c r="S916" s="16">
        <f t="shared" si="130"/>
        <v>41490.208333333336</v>
      </c>
      <c r="T916">
        <f t="shared" si="131"/>
        <v>41502.208333333336</v>
      </c>
      <c r="U916" s="15">
        <f t="shared" si="132"/>
        <v>41490.208333333336</v>
      </c>
      <c r="V916" s="15">
        <f t="shared" si="133"/>
        <v>41502.208333333336</v>
      </c>
      <c r="W916" s="20">
        <f t="shared" si="134"/>
        <v>12</v>
      </c>
    </row>
    <row r="917" spans="1:23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127"/>
        <v>156</v>
      </c>
      <c r="G917" t="s">
        <v>20</v>
      </c>
      <c r="H917">
        <v>1866</v>
      </c>
      <c r="I917" s="9">
        <f t="shared" si="12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s="6" t="s">
        <v>269</v>
      </c>
      <c r="Q917" t="str">
        <f t="shared" si="128"/>
        <v>film &amp; video</v>
      </c>
      <c r="R917" t="str">
        <f t="shared" si="129"/>
        <v>television</v>
      </c>
      <c r="S917" s="16">
        <f t="shared" si="130"/>
        <v>42976.208333333328</v>
      </c>
      <c r="T917">
        <f t="shared" si="131"/>
        <v>42985.208333333328</v>
      </c>
      <c r="U917" s="15">
        <f t="shared" si="132"/>
        <v>42976.208333333328</v>
      </c>
      <c r="V917" s="15">
        <f t="shared" si="133"/>
        <v>42985.208333333328</v>
      </c>
      <c r="W917" s="20">
        <f t="shared" si="134"/>
        <v>9</v>
      </c>
    </row>
    <row r="918" spans="1:23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127"/>
        <v>36</v>
      </c>
      <c r="G918" t="s">
        <v>14</v>
      </c>
      <c r="H918">
        <v>52</v>
      </c>
      <c r="I918" s="9">
        <f t="shared" si="12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s="6" t="s">
        <v>122</v>
      </c>
      <c r="Q918" t="str">
        <f t="shared" si="128"/>
        <v>photography</v>
      </c>
      <c r="R918" t="str">
        <f t="shared" si="129"/>
        <v>photography books</v>
      </c>
      <c r="S918" s="16">
        <f t="shared" si="130"/>
        <v>41991.25</v>
      </c>
      <c r="T918">
        <f t="shared" si="131"/>
        <v>42000.25</v>
      </c>
      <c r="U918" s="15">
        <f t="shared" si="132"/>
        <v>41991.25</v>
      </c>
      <c r="V918" s="15">
        <f t="shared" si="133"/>
        <v>42000.25</v>
      </c>
      <c r="W918" s="20">
        <f t="shared" si="134"/>
        <v>9</v>
      </c>
    </row>
    <row r="919" spans="1:23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127"/>
        <v>58</v>
      </c>
      <c r="G919" t="s">
        <v>47</v>
      </c>
      <c r="H919">
        <v>27</v>
      </c>
      <c r="I919" s="9">
        <f t="shared" si="12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s="6" t="s">
        <v>100</v>
      </c>
      <c r="Q919" t="str">
        <f t="shared" si="128"/>
        <v>film &amp; video</v>
      </c>
      <c r="R919" t="str">
        <f t="shared" si="129"/>
        <v>shorts</v>
      </c>
      <c r="S919" s="16">
        <f t="shared" si="130"/>
        <v>40722.208333333336</v>
      </c>
      <c r="T919">
        <f t="shared" si="131"/>
        <v>40746.208333333336</v>
      </c>
      <c r="U919" s="15">
        <f t="shared" si="132"/>
        <v>40722.208333333336</v>
      </c>
      <c r="V919" s="15">
        <f t="shared" si="133"/>
        <v>40746.208333333336</v>
      </c>
      <c r="W919" s="20">
        <f t="shared" si="134"/>
        <v>24</v>
      </c>
    </row>
    <row r="920" spans="1:23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127"/>
        <v>237</v>
      </c>
      <c r="G920" t="s">
        <v>20</v>
      </c>
      <c r="H920">
        <v>156</v>
      </c>
      <c r="I920" s="9">
        <f t="shared" si="12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s="6" t="s">
        <v>133</v>
      </c>
      <c r="Q920" t="str">
        <f t="shared" si="128"/>
        <v>publishing</v>
      </c>
      <c r="R920" t="str">
        <f t="shared" si="129"/>
        <v>radio &amp; podcasts</v>
      </c>
      <c r="S920" s="16">
        <f t="shared" si="130"/>
        <v>41117.208333333336</v>
      </c>
      <c r="T920">
        <f t="shared" si="131"/>
        <v>41128.208333333336</v>
      </c>
      <c r="U920" s="15">
        <f t="shared" si="132"/>
        <v>41117.208333333336</v>
      </c>
      <c r="V920" s="15">
        <f t="shared" si="133"/>
        <v>41128.208333333336</v>
      </c>
      <c r="W920" s="20">
        <f t="shared" si="134"/>
        <v>11</v>
      </c>
    </row>
    <row r="921" spans="1:23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127"/>
        <v>59</v>
      </c>
      <c r="G921" t="s">
        <v>14</v>
      </c>
      <c r="H921">
        <v>225</v>
      </c>
      <c r="I921" s="9">
        <f t="shared" si="12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s="6" t="s">
        <v>33</v>
      </c>
      <c r="Q921" t="str">
        <f t="shared" si="128"/>
        <v>theater</v>
      </c>
      <c r="R921" t="str">
        <f t="shared" si="129"/>
        <v>plays</v>
      </c>
      <c r="S921" s="16">
        <f t="shared" si="130"/>
        <v>43022.208333333328</v>
      </c>
      <c r="T921">
        <f t="shared" si="131"/>
        <v>43054.25</v>
      </c>
      <c r="U921" s="15">
        <f t="shared" si="132"/>
        <v>43022.208333333328</v>
      </c>
      <c r="V921" s="15">
        <f t="shared" si="133"/>
        <v>43054.25</v>
      </c>
      <c r="W921" s="20">
        <f t="shared" si="134"/>
        <v>32.041666666671517</v>
      </c>
    </row>
    <row r="922" spans="1:23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127"/>
        <v>183</v>
      </c>
      <c r="G922" t="s">
        <v>20</v>
      </c>
      <c r="H922">
        <v>255</v>
      </c>
      <c r="I922" s="9">
        <f t="shared" si="12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s="6" t="s">
        <v>71</v>
      </c>
      <c r="Q922" t="str">
        <f t="shared" si="128"/>
        <v>film &amp; video</v>
      </c>
      <c r="R922" t="str">
        <f t="shared" si="129"/>
        <v>animation</v>
      </c>
      <c r="S922" s="16">
        <f t="shared" si="130"/>
        <v>43503.25</v>
      </c>
      <c r="T922">
        <f t="shared" si="131"/>
        <v>43523.25</v>
      </c>
      <c r="U922" s="15">
        <f t="shared" si="132"/>
        <v>43503.25</v>
      </c>
      <c r="V922" s="15">
        <f t="shared" si="133"/>
        <v>43523.25</v>
      </c>
      <c r="W922" s="20">
        <f t="shared" si="134"/>
        <v>20</v>
      </c>
    </row>
    <row r="923" spans="1:23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127"/>
        <v>1</v>
      </c>
      <c r="G923" t="s">
        <v>14</v>
      </c>
      <c r="H923">
        <v>38</v>
      </c>
      <c r="I923" s="9">
        <f t="shared" si="12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s="6" t="s">
        <v>28</v>
      </c>
      <c r="Q923" t="str">
        <f t="shared" si="128"/>
        <v>technology</v>
      </c>
      <c r="R923" t="str">
        <f t="shared" si="129"/>
        <v>web</v>
      </c>
      <c r="S923" s="16">
        <f t="shared" si="130"/>
        <v>40951.25</v>
      </c>
      <c r="T923">
        <f t="shared" si="131"/>
        <v>40965.25</v>
      </c>
      <c r="U923" s="15">
        <f t="shared" si="132"/>
        <v>40951.25</v>
      </c>
      <c r="V923" s="15">
        <f t="shared" si="133"/>
        <v>40965.25</v>
      </c>
      <c r="W923" s="20">
        <f t="shared" si="134"/>
        <v>14</v>
      </c>
    </row>
    <row r="924" spans="1:23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127"/>
        <v>176</v>
      </c>
      <c r="G924" t="s">
        <v>20</v>
      </c>
      <c r="H924">
        <v>2261</v>
      </c>
      <c r="I924" s="9">
        <f t="shared" si="126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s="6" t="s">
        <v>319</v>
      </c>
      <c r="Q924" t="str">
        <f t="shared" si="128"/>
        <v>music</v>
      </c>
      <c r="R924" t="str">
        <f t="shared" si="129"/>
        <v>world music</v>
      </c>
      <c r="S924" s="16">
        <f t="shared" si="130"/>
        <v>43443.25</v>
      </c>
      <c r="T924">
        <f t="shared" si="131"/>
        <v>43452.25</v>
      </c>
      <c r="U924" s="15">
        <f t="shared" si="132"/>
        <v>43443.25</v>
      </c>
      <c r="V924" s="15">
        <f t="shared" si="133"/>
        <v>43452.25</v>
      </c>
      <c r="W924" s="20">
        <f t="shared" si="134"/>
        <v>9</v>
      </c>
    </row>
    <row r="925" spans="1:23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127"/>
        <v>238</v>
      </c>
      <c r="G925" t="s">
        <v>20</v>
      </c>
      <c r="H925">
        <v>40</v>
      </c>
      <c r="I925" s="9">
        <f t="shared" si="126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s="6" t="s">
        <v>33</v>
      </c>
      <c r="Q925" t="str">
        <f t="shared" si="128"/>
        <v>theater</v>
      </c>
      <c r="R925" t="str">
        <f t="shared" si="129"/>
        <v>plays</v>
      </c>
      <c r="S925" s="16">
        <f t="shared" si="130"/>
        <v>40373.208333333336</v>
      </c>
      <c r="T925">
        <f t="shared" si="131"/>
        <v>40374.208333333336</v>
      </c>
      <c r="U925" s="15">
        <f t="shared" si="132"/>
        <v>40373.208333333336</v>
      </c>
      <c r="V925" s="15">
        <f t="shared" si="133"/>
        <v>40374.208333333336</v>
      </c>
      <c r="W925" s="20">
        <f t="shared" si="134"/>
        <v>1</v>
      </c>
    </row>
    <row r="926" spans="1:23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127"/>
        <v>488</v>
      </c>
      <c r="G926" t="s">
        <v>20</v>
      </c>
      <c r="H926">
        <v>2289</v>
      </c>
      <c r="I926" s="9">
        <f t="shared" si="12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s="6" t="s">
        <v>33</v>
      </c>
      <c r="Q926" t="str">
        <f t="shared" si="128"/>
        <v>theater</v>
      </c>
      <c r="R926" t="str">
        <f t="shared" si="129"/>
        <v>plays</v>
      </c>
      <c r="S926" s="16">
        <f t="shared" si="130"/>
        <v>43769.208333333328</v>
      </c>
      <c r="T926">
        <f t="shared" si="131"/>
        <v>43780.25</v>
      </c>
      <c r="U926" s="15">
        <f t="shared" si="132"/>
        <v>43769.208333333328</v>
      </c>
      <c r="V926" s="15">
        <f t="shared" si="133"/>
        <v>43780.25</v>
      </c>
      <c r="W926" s="20">
        <f t="shared" si="134"/>
        <v>11.041666666671517</v>
      </c>
    </row>
    <row r="927" spans="1:23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127"/>
        <v>224</v>
      </c>
      <c r="G927" t="s">
        <v>20</v>
      </c>
      <c r="H927">
        <v>65</v>
      </c>
      <c r="I927" s="9">
        <f t="shared" si="12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s="6" t="s">
        <v>33</v>
      </c>
      <c r="Q927" t="str">
        <f t="shared" si="128"/>
        <v>theater</v>
      </c>
      <c r="R927" t="str">
        <f t="shared" si="129"/>
        <v>plays</v>
      </c>
      <c r="S927" s="16">
        <f t="shared" si="130"/>
        <v>43000.208333333328</v>
      </c>
      <c r="T927">
        <f t="shared" si="131"/>
        <v>43012.208333333328</v>
      </c>
      <c r="U927" s="15">
        <f t="shared" si="132"/>
        <v>43000.208333333328</v>
      </c>
      <c r="V927" s="15">
        <f t="shared" si="133"/>
        <v>43012.208333333328</v>
      </c>
      <c r="W927" s="20">
        <f t="shared" si="134"/>
        <v>12</v>
      </c>
    </row>
    <row r="928" spans="1:23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127"/>
        <v>18</v>
      </c>
      <c r="G928" t="s">
        <v>14</v>
      </c>
      <c r="H928">
        <v>15</v>
      </c>
      <c r="I928" s="9">
        <f t="shared" si="12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s="6" t="s">
        <v>17</v>
      </c>
      <c r="Q928" t="str">
        <f t="shared" si="128"/>
        <v>food</v>
      </c>
      <c r="R928" t="str">
        <f t="shared" si="129"/>
        <v>food trucks</v>
      </c>
      <c r="S928" s="16">
        <f t="shared" si="130"/>
        <v>42502.208333333328</v>
      </c>
      <c r="T928">
        <f t="shared" si="131"/>
        <v>42506.208333333328</v>
      </c>
      <c r="U928" s="15">
        <f t="shared" si="132"/>
        <v>42502.208333333328</v>
      </c>
      <c r="V928" s="15">
        <f t="shared" si="133"/>
        <v>42506.208333333328</v>
      </c>
      <c r="W928" s="20">
        <f t="shared" si="134"/>
        <v>4</v>
      </c>
    </row>
    <row r="929" spans="1:23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127"/>
        <v>46</v>
      </c>
      <c r="G929" t="s">
        <v>14</v>
      </c>
      <c r="H929">
        <v>37</v>
      </c>
      <c r="I929" s="9">
        <f t="shared" si="12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s="6" t="s">
        <v>33</v>
      </c>
      <c r="Q929" t="str">
        <f t="shared" si="128"/>
        <v>theater</v>
      </c>
      <c r="R929" t="str">
        <f t="shared" si="129"/>
        <v>plays</v>
      </c>
      <c r="S929" s="16">
        <f t="shared" si="130"/>
        <v>41102.208333333336</v>
      </c>
      <c r="T929">
        <f t="shared" si="131"/>
        <v>41131.208333333336</v>
      </c>
      <c r="U929" s="15">
        <f t="shared" si="132"/>
        <v>41102.208333333336</v>
      </c>
      <c r="V929" s="15">
        <f t="shared" si="133"/>
        <v>41131.208333333336</v>
      </c>
      <c r="W929" s="20">
        <f t="shared" si="134"/>
        <v>29</v>
      </c>
    </row>
    <row r="930" spans="1:23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127"/>
        <v>117</v>
      </c>
      <c r="G930" t="s">
        <v>20</v>
      </c>
      <c r="H930">
        <v>3777</v>
      </c>
      <c r="I930" s="9">
        <f t="shared" si="12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s="6" t="s">
        <v>28</v>
      </c>
      <c r="Q930" t="str">
        <f t="shared" si="128"/>
        <v>technology</v>
      </c>
      <c r="R930" t="str">
        <f t="shared" si="129"/>
        <v>web</v>
      </c>
      <c r="S930" s="16">
        <f t="shared" si="130"/>
        <v>41637.25</v>
      </c>
      <c r="T930">
        <f t="shared" si="131"/>
        <v>41646.25</v>
      </c>
      <c r="U930" s="15">
        <f t="shared" si="132"/>
        <v>41637.25</v>
      </c>
      <c r="V930" s="15">
        <f t="shared" si="133"/>
        <v>41646.25</v>
      </c>
      <c r="W930" s="20">
        <f t="shared" si="134"/>
        <v>9</v>
      </c>
    </row>
    <row r="931" spans="1:23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127"/>
        <v>217</v>
      </c>
      <c r="G931" t="s">
        <v>20</v>
      </c>
      <c r="H931">
        <v>184</v>
      </c>
      <c r="I931" s="9">
        <f t="shared" si="12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s="6" t="s">
        <v>33</v>
      </c>
      <c r="Q931" t="str">
        <f t="shared" si="128"/>
        <v>theater</v>
      </c>
      <c r="R931" t="str">
        <f t="shared" si="129"/>
        <v>plays</v>
      </c>
      <c r="S931" s="16">
        <f t="shared" si="130"/>
        <v>42858.208333333328</v>
      </c>
      <c r="T931">
        <f t="shared" si="131"/>
        <v>42872.208333333328</v>
      </c>
      <c r="U931" s="15">
        <f t="shared" si="132"/>
        <v>42858.208333333328</v>
      </c>
      <c r="V931" s="15">
        <f t="shared" si="133"/>
        <v>42872.208333333328</v>
      </c>
      <c r="W931" s="20">
        <f t="shared" si="134"/>
        <v>14</v>
      </c>
    </row>
    <row r="932" spans="1:23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127"/>
        <v>112</v>
      </c>
      <c r="G932" t="s">
        <v>20</v>
      </c>
      <c r="H932">
        <v>85</v>
      </c>
      <c r="I932" s="9">
        <f t="shared" si="12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s="6" t="s">
        <v>33</v>
      </c>
      <c r="Q932" t="str">
        <f t="shared" si="128"/>
        <v>theater</v>
      </c>
      <c r="R932" t="str">
        <f t="shared" si="129"/>
        <v>plays</v>
      </c>
      <c r="S932" s="16">
        <f t="shared" si="130"/>
        <v>42060.25</v>
      </c>
      <c r="T932">
        <f t="shared" si="131"/>
        <v>42067.25</v>
      </c>
      <c r="U932" s="15">
        <f t="shared" si="132"/>
        <v>42060.25</v>
      </c>
      <c r="V932" s="15">
        <f t="shared" si="133"/>
        <v>42067.25</v>
      </c>
      <c r="W932" s="20">
        <f t="shared" si="134"/>
        <v>7</v>
      </c>
    </row>
    <row r="933" spans="1:23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127"/>
        <v>73</v>
      </c>
      <c r="G933" t="s">
        <v>14</v>
      </c>
      <c r="H933">
        <v>112</v>
      </c>
      <c r="I933" s="9">
        <f t="shared" si="12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s="6" t="s">
        <v>33</v>
      </c>
      <c r="Q933" t="str">
        <f t="shared" si="128"/>
        <v>theater</v>
      </c>
      <c r="R933" t="str">
        <f t="shared" si="129"/>
        <v>plays</v>
      </c>
      <c r="S933" s="16">
        <f t="shared" si="130"/>
        <v>41818.208333333336</v>
      </c>
      <c r="T933">
        <f t="shared" si="131"/>
        <v>41820.208333333336</v>
      </c>
      <c r="U933" s="15">
        <f t="shared" si="132"/>
        <v>41818.208333333336</v>
      </c>
      <c r="V933" s="15">
        <f t="shared" si="133"/>
        <v>41820.208333333336</v>
      </c>
      <c r="W933" s="20">
        <f t="shared" si="134"/>
        <v>2</v>
      </c>
    </row>
    <row r="934" spans="1:23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127"/>
        <v>212</v>
      </c>
      <c r="G934" t="s">
        <v>20</v>
      </c>
      <c r="H934">
        <v>144</v>
      </c>
      <c r="I934" s="9">
        <f t="shared" si="12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s="6" t="s">
        <v>23</v>
      </c>
      <c r="Q934" t="str">
        <f t="shared" si="128"/>
        <v>music</v>
      </c>
      <c r="R934" t="str">
        <f t="shared" si="129"/>
        <v>rock</v>
      </c>
      <c r="S934" s="16">
        <f t="shared" si="130"/>
        <v>41709.208333333336</v>
      </c>
      <c r="T934">
        <f t="shared" si="131"/>
        <v>41712.208333333336</v>
      </c>
      <c r="U934" s="15">
        <f t="shared" si="132"/>
        <v>41709.208333333336</v>
      </c>
      <c r="V934" s="15">
        <f t="shared" si="133"/>
        <v>41712.208333333336</v>
      </c>
      <c r="W934" s="20">
        <f t="shared" si="134"/>
        <v>3</v>
      </c>
    </row>
    <row r="935" spans="1:23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127"/>
        <v>240</v>
      </c>
      <c r="G935" t="s">
        <v>20</v>
      </c>
      <c r="H935">
        <v>1902</v>
      </c>
      <c r="I935" s="9">
        <f t="shared" si="12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s="6" t="s">
        <v>33</v>
      </c>
      <c r="Q935" t="str">
        <f t="shared" si="128"/>
        <v>theater</v>
      </c>
      <c r="R935" t="str">
        <f t="shared" si="129"/>
        <v>plays</v>
      </c>
      <c r="S935" s="16">
        <f t="shared" si="130"/>
        <v>41372.208333333336</v>
      </c>
      <c r="T935">
        <f t="shared" si="131"/>
        <v>41385.208333333336</v>
      </c>
      <c r="U935" s="15">
        <f t="shared" si="132"/>
        <v>41372.208333333336</v>
      </c>
      <c r="V935" s="15">
        <f t="shared" si="133"/>
        <v>41385.208333333336</v>
      </c>
      <c r="W935" s="20">
        <f t="shared" si="134"/>
        <v>13</v>
      </c>
    </row>
    <row r="936" spans="1:23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127"/>
        <v>182</v>
      </c>
      <c r="G936" t="s">
        <v>20</v>
      </c>
      <c r="H936">
        <v>105</v>
      </c>
      <c r="I936" s="9">
        <f t="shared" si="12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s="6" t="s">
        <v>33</v>
      </c>
      <c r="Q936" t="str">
        <f t="shared" si="128"/>
        <v>theater</v>
      </c>
      <c r="R936" t="str">
        <f t="shared" si="129"/>
        <v>plays</v>
      </c>
      <c r="S936" s="16">
        <f t="shared" si="130"/>
        <v>42422.25</v>
      </c>
      <c r="T936">
        <f t="shared" si="131"/>
        <v>42428.25</v>
      </c>
      <c r="U936" s="15">
        <f t="shared" si="132"/>
        <v>42422.25</v>
      </c>
      <c r="V936" s="15">
        <f t="shared" si="133"/>
        <v>42428.25</v>
      </c>
      <c r="W936" s="20">
        <f t="shared" si="134"/>
        <v>6</v>
      </c>
    </row>
    <row r="937" spans="1:23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127"/>
        <v>164</v>
      </c>
      <c r="G937" t="s">
        <v>20</v>
      </c>
      <c r="H937">
        <v>132</v>
      </c>
      <c r="I937" s="9">
        <f t="shared" si="12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s="6" t="s">
        <v>33</v>
      </c>
      <c r="Q937" t="str">
        <f t="shared" si="128"/>
        <v>theater</v>
      </c>
      <c r="R937" t="str">
        <f t="shared" si="129"/>
        <v>plays</v>
      </c>
      <c r="S937" s="16">
        <f t="shared" si="130"/>
        <v>42209.208333333328</v>
      </c>
      <c r="T937">
        <f t="shared" si="131"/>
        <v>42216.208333333328</v>
      </c>
      <c r="U937" s="15">
        <f t="shared" si="132"/>
        <v>42209.208333333328</v>
      </c>
      <c r="V937" s="15">
        <f t="shared" si="133"/>
        <v>42216.208333333328</v>
      </c>
      <c r="W937" s="20">
        <f t="shared" si="134"/>
        <v>7</v>
      </c>
    </row>
    <row r="938" spans="1:23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127"/>
        <v>2</v>
      </c>
      <c r="G938" t="s">
        <v>14</v>
      </c>
      <c r="H938">
        <v>21</v>
      </c>
      <c r="I938" s="9">
        <f t="shared" si="12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s="6" t="s">
        <v>33</v>
      </c>
      <c r="Q938" t="str">
        <f t="shared" si="128"/>
        <v>theater</v>
      </c>
      <c r="R938" t="str">
        <f t="shared" si="129"/>
        <v>plays</v>
      </c>
      <c r="S938" s="16">
        <f t="shared" si="130"/>
        <v>43668.208333333328</v>
      </c>
      <c r="T938">
        <f t="shared" si="131"/>
        <v>43671.208333333328</v>
      </c>
      <c r="U938" s="15">
        <f t="shared" si="132"/>
        <v>43668.208333333328</v>
      </c>
      <c r="V938" s="15">
        <f t="shared" si="133"/>
        <v>43671.208333333328</v>
      </c>
      <c r="W938" s="20">
        <f t="shared" si="134"/>
        <v>3</v>
      </c>
    </row>
    <row r="939" spans="1:23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127"/>
        <v>50</v>
      </c>
      <c r="G939" t="s">
        <v>74</v>
      </c>
      <c r="H939">
        <v>976</v>
      </c>
      <c r="I939" s="9">
        <f t="shared" si="12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s="6" t="s">
        <v>42</v>
      </c>
      <c r="Q939" t="str">
        <f t="shared" si="128"/>
        <v>film &amp; video</v>
      </c>
      <c r="R939" t="str">
        <f t="shared" si="129"/>
        <v>documentary</v>
      </c>
      <c r="S939" s="16">
        <f t="shared" si="130"/>
        <v>42334.25</v>
      </c>
      <c r="T939">
        <f t="shared" si="131"/>
        <v>42343.25</v>
      </c>
      <c r="U939" s="15">
        <f t="shared" si="132"/>
        <v>42334.25</v>
      </c>
      <c r="V939" s="15">
        <f t="shared" si="133"/>
        <v>42343.25</v>
      </c>
      <c r="W939" s="20">
        <f t="shared" si="134"/>
        <v>9</v>
      </c>
    </row>
    <row r="940" spans="1:23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127"/>
        <v>110</v>
      </c>
      <c r="G940" t="s">
        <v>20</v>
      </c>
      <c r="H940">
        <v>96</v>
      </c>
      <c r="I940" s="9">
        <f t="shared" si="12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s="6" t="s">
        <v>119</v>
      </c>
      <c r="Q940" t="str">
        <f t="shared" si="128"/>
        <v>publishing</v>
      </c>
      <c r="R940" t="str">
        <f t="shared" si="129"/>
        <v>fiction</v>
      </c>
      <c r="S940" s="16">
        <f t="shared" si="130"/>
        <v>43263.208333333328</v>
      </c>
      <c r="T940">
        <f t="shared" si="131"/>
        <v>43299.208333333328</v>
      </c>
      <c r="U940" s="15">
        <f t="shared" si="132"/>
        <v>43263.208333333328</v>
      </c>
      <c r="V940" s="15">
        <f t="shared" si="133"/>
        <v>43299.208333333328</v>
      </c>
      <c r="W940" s="20">
        <f t="shared" si="134"/>
        <v>36</v>
      </c>
    </row>
    <row r="941" spans="1:23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127"/>
        <v>49</v>
      </c>
      <c r="G941" t="s">
        <v>14</v>
      </c>
      <c r="H941">
        <v>67</v>
      </c>
      <c r="I941" s="9">
        <f t="shared" si="12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s="6" t="s">
        <v>89</v>
      </c>
      <c r="Q941" t="str">
        <f t="shared" si="128"/>
        <v>games</v>
      </c>
      <c r="R941" t="str">
        <f t="shared" si="129"/>
        <v>video games</v>
      </c>
      <c r="S941" s="16">
        <f t="shared" si="130"/>
        <v>40670.208333333336</v>
      </c>
      <c r="T941">
        <f t="shared" si="131"/>
        <v>40687.208333333336</v>
      </c>
      <c r="U941" s="15">
        <f t="shared" si="132"/>
        <v>40670.208333333336</v>
      </c>
      <c r="V941" s="15">
        <f t="shared" si="133"/>
        <v>40687.208333333336</v>
      </c>
      <c r="W941" s="20">
        <f t="shared" si="134"/>
        <v>17</v>
      </c>
    </row>
    <row r="942" spans="1:23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127"/>
        <v>62</v>
      </c>
      <c r="G942" t="s">
        <v>47</v>
      </c>
      <c r="H942">
        <v>66</v>
      </c>
      <c r="I942" s="9">
        <f t="shared" si="12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s="6" t="s">
        <v>28</v>
      </c>
      <c r="Q942" t="str">
        <f t="shared" si="128"/>
        <v>technology</v>
      </c>
      <c r="R942" t="str">
        <f t="shared" si="129"/>
        <v>web</v>
      </c>
      <c r="S942" s="16">
        <f t="shared" si="130"/>
        <v>41244.25</v>
      </c>
      <c r="T942">
        <f t="shared" si="131"/>
        <v>41266.25</v>
      </c>
      <c r="U942" s="15">
        <f t="shared" si="132"/>
        <v>41244.25</v>
      </c>
      <c r="V942" s="15">
        <f t="shared" si="133"/>
        <v>41266.25</v>
      </c>
      <c r="W942" s="20">
        <f t="shared" si="134"/>
        <v>22</v>
      </c>
    </row>
    <row r="943" spans="1:23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127"/>
        <v>13</v>
      </c>
      <c r="G943" t="s">
        <v>14</v>
      </c>
      <c r="H943">
        <v>78</v>
      </c>
      <c r="I943" s="9">
        <f t="shared" si="12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s="6" t="s">
        <v>33</v>
      </c>
      <c r="Q943" t="str">
        <f t="shared" si="128"/>
        <v>theater</v>
      </c>
      <c r="R943" t="str">
        <f t="shared" si="129"/>
        <v>plays</v>
      </c>
      <c r="S943" s="16">
        <f t="shared" si="130"/>
        <v>40552.25</v>
      </c>
      <c r="T943">
        <f t="shared" si="131"/>
        <v>40587.25</v>
      </c>
      <c r="U943" s="15">
        <f t="shared" si="132"/>
        <v>40552.25</v>
      </c>
      <c r="V943" s="15">
        <f t="shared" si="133"/>
        <v>40587.25</v>
      </c>
      <c r="W943" s="20">
        <f t="shared" si="134"/>
        <v>35</v>
      </c>
    </row>
    <row r="944" spans="1:23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127"/>
        <v>65</v>
      </c>
      <c r="G944" t="s">
        <v>14</v>
      </c>
      <c r="H944">
        <v>67</v>
      </c>
      <c r="I944" s="9">
        <f t="shared" si="12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s="6" t="s">
        <v>33</v>
      </c>
      <c r="Q944" t="str">
        <f t="shared" si="128"/>
        <v>theater</v>
      </c>
      <c r="R944" t="str">
        <f t="shared" si="129"/>
        <v>plays</v>
      </c>
      <c r="S944" s="16">
        <f t="shared" si="130"/>
        <v>40568.25</v>
      </c>
      <c r="T944">
        <f t="shared" si="131"/>
        <v>40571.25</v>
      </c>
      <c r="U944" s="15">
        <f t="shared" si="132"/>
        <v>40568.25</v>
      </c>
      <c r="V944" s="15">
        <f t="shared" si="133"/>
        <v>40571.25</v>
      </c>
      <c r="W944" s="20">
        <f t="shared" si="134"/>
        <v>3</v>
      </c>
    </row>
    <row r="945" spans="1:23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127"/>
        <v>160</v>
      </c>
      <c r="G945" t="s">
        <v>20</v>
      </c>
      <c r="H945">
        <v>114</v>
      </c>
      <c r="I945" s="9">
        <f t="shared" si="12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s="6" t="s">
        <v>17</v>
      </c>
      <c r="Q945" t="str">
        <f t="shared" si="128"/>
        <v>food</v>
      </c>
      <c r="R945" t="str">
        <f t="shared" si="129"/>
        <v>food trucks</v>
      </c>
      <c r="S945" s="16">
        <f t="shared" si="130"/>
        <v>41906.208333333336</v>
      </c>
      <c r="T945">
        <f t="shared" si="131"/>
        <v>41941.208333333336</v>
      </c>
      <c r="U945" s="15">
        <f t="shared" si="132"/>
        <v>41906.208333333336</v>
      </c>
      <c r="V945" s="15">
        <f t="shared" si="133"/>
        <v>41941.208333333336</v>
      </c>
      <c r="W945" s="20">
        <f t="shared" si="134"/>
        <v>35</v>
      </c>
    </row>
    <row r="946" spans="1:23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127"/>
        <v>81</v>
      </c>
      <c r="G946" t="s">
        <v>14</v>
      </c>
      <c r="H946">
        <v>263</v>
      </c>
      <c r="I946" s="9">
        <f t="shared" si="12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s="6" t="s">
        <v>122</v>
      </c>
      <c r="Q946" t="str">
        <f t="shared" si="128"/>
        <v>photography</v>
      </c>
      <c r="R946" t="str">
        <f t="shared" si="129"/>
        <v>photography books</v>
      </c>
      <c r="S946" s="16">
        <f t="shared" si="130"/>
        <v>42776.25</v>
      </c>
      <c r="T946">
        <f t="shared" si="131"/>
        <v>42795.25</v>
      </c>
      <c r="U946" s="15">
        <f t="shared" si="132"/>
        <v>42776.25</v>
      </c>
      <c r="V946" s="15">
        <f t="shared" si="133"/>
        <v>42795.25</v>
      </c>
      <c r="W946" s="20">
        <f t="shared" si="134"/>
        <v>19</v>
      </c>
    </row>
    <row r="947" spans="1:23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127"/>
        <v>32</v>
      </c>
      <c r="G947" t="s">
        <v>14</v>
      </c>
      <c r="H947">
        <v>1691</v>
      </c>
      <c r="I947" s="9">
        <f t="shared" si="12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s="6" t="s">
        <v>122</v>
      </c>
      <c r="Q947" t="str">
        <f t="shared" si="128"/>
        <v>photography</v>
      </c>
      <c r="R947" t="str">
        <f t="shared" si="129"/>
        <v>photography books</v>
      </c>
      <c r="S947" s="16">
        <f t="shared" si="130"/>
        <v>41004.208333333336</v>
      </c>
      <c r="T947">
        <f t="shared" si="131"/>
        <v>41019.208333333336</v>
      </c>
      <c r="U947" s="15">
        <f t="shared" si="132"/>
        <v>41004.208333333336</v>
      </c>
      <c r="V947" s="15">
        <f t="shared" si="133"/>
        <v>41019.208333333336</v>
      </c>
      <c r="W947" s="20">
        <f t="shared" si="134"/>
        <v>15</v>
      </c>
    </row>
    <row r="948" spans="1:23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127"/>
        <v>10</v>
      </c>
      <c r="G948" t="s">
        <v>14</v>
      </c>
      <c r="H948">
        <v>181</v>
      </c>
      <c r="I948" s="9">
        <f t="shared" si="12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s="6" t="s">
        <v>33</v>
      </c>
      <c r="Q948" t="str">
        <f t="shared" si="128"/>
        <v>theater</v>
      </c>
      <c r="R948" t="str">
        <f t="shared" si="129"/>
        <v>plays</v>
      </c>
      <c r="S948" s="16">
        <f t="shared" si="130"/>
        <v>40710.208333333336</v>
      </c>
      <c r="T948">
        <f t="shared" si="131"/>
        <v>40712.208333333336</v>
      </c>
      <c r="U948" s="15">
        <f t="shared" si="132"/>
        <v>40710.208333333336</v>
      </c>
      <c r="V948" s="15">
        <f t="shared" si="133"/>
        <v>40712.208333333336</v>
      </c>
      <c r="W948" s="20">
        <f t="shared" si="134"/>
        <v>2</v>
      </c>
    </row>
    <row r="949" spans="1:23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127"/>
        <v>27</v>
      </c>
      <c r="G949" t="s">
        <v>14</v>
      </c>
      <c r="H949">
        <v>13</v>
      </c>
      <c r="I949" s="9">
        <f t="shared" si="12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s="6" t="s">
        <v>33</v>
      </c>
      <c r="Q949" t="str">
        <f t="shared" si="128"/>
        <v>theater</v>
      </c>
      <c r="R949" t="str">
        <f t="shared" si="129"/>
        <v>plays</v>
      </c>
      <c r="S949" s="16">
        <f t="shared" si="130"/>
        <v>41908.208333333336</v>
      </c>
      <c r="T949">
        <f t="shared" si="131"/>
        <v>41915.208333333336</v>
      </c>
      <c r="U949" s="15">
        <f t="shared" si="132"/>
        <v>41908.208333333336</v>
      </c>
      <c r="V949" s="15">
        <f t="shared" si="133"/>
        <v>41915.208333333336</v>
      </c>
      <c r="W949" s="20">
        <f t="shared" si="134"/>
        <v>7</v>
      </c>
    </row>
    <row r="950" spans="1:23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127"/>
        <v>63</v>
      </c>
      <c r="G950" t="s">
        <v>74</v>
      </c>
      <c r="H950">
        <v>160</v>
      </c>
      <c r="I950" s="9">
        <f t="shared" si="12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s="6" t="s">
        <v>42</v>
      </c>
      <c r="Q950" t="str">
        <f t="shared" si="128"/>
        <v>film &amp; video</v>
      </c>
      <c r="R950" t="str">
        <f t="shared" si="129"/>
        <v>documentary</v>
      </c>
      <c r="S950" s="16">
        <f t="shared" si="130"/>
        <v>41985.25</v>
      </c>
      <c r="T950">
        <f t="shared" si="131"/>
        <v>41995.25</v>
      </c>
      <c r="U950" s="15">
        <f t="shared" si="132"/>
        <v>41985.25</v>
      </c>
      <c r="V950" s="15">
        <f t="shared" si="133"/>
        <v>41995.25</v>
      </c>
      <c r="W950" s="20">
        <f t="shared" si="134"/>
        <v>10</v>
      </c>
    </row>
    <row r="951" spans="1:23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127"/>
        <v>161</v>
      </c>
      <c r="G951" t="s">
        <v>20</v>
      </c>
      <c r="H951">
        <v>203</v>
      </c>
      <c r="I951" s="9">
        <f t="shared" si="12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s="6" t="s">
        <v>28</v>
      </c>
      <c r="Q951" t="str">
        <f t="shared" si="128"/>
        <v>technology</v>
      </c>
      <c r="R951" t="str">
        <f t="shared" si="129"/>
        <v>web</v>
      </c>
      <c r="S951" s="16">
        <f t="shared" si="130"/>
        <v>42112.208333333328</v>
      </c>
      <c r="T951">
        <f t="shared" si="131"/>
        <v>42131.208333333328</v>
      </c>
      <c r="U951" s="15">
        <f t="shared" si="132"/>
        <v>42112.208333333328</v>
      </c>
      <c r="V951" s="15">
        <f t="shared" si="133"/>
        <v>42131.208333333328</v>
      </c>
      <c r="W951" s="20">
        <f t="shared" si="134"/>
        <v>19</v>
      </c>
    </row>
    <row r="952" spans="1:23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127"/>
        <v>5</v>
      </c>
      <c r="G952" t="s">
        <v>14</v>
      </c>
      <c r="H952">
        <v>1</v>
      </c>
      <c r="I952" s="9">
        <f t="shared" si="126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s="6" t="s">
        <v>33</v>
      </c>
      <c r="Q952" t="str">
        <f t="shared" si="128"/>
        <v>theater</v>
      </c>
      <c r="R952" t="str">
        <f t="shared" si="129"/>
        <v>plays</v>
      </c>
      <c r="S952" s="16">
        <f t="shared" si="130"/>
        <v>43571.208333333328</v>
      </c>
      <c r="T952">
        <f t="shared" si="131"/>
        <v>43576.208333333328</v>
      </c>
      <c r="U952" s="15">
        <f t="shared" si="132"/>
        <v>43571.208333333328</v>
      </c>
      <c r="V952" s="15">
        <f t="shared" si="133"/>
        <v>43576.208333333328</v>
      </c>
      <c r="W952" s="20">
        <f t="shared" si="134"/>
        <v>5</v>
      </c>
    </row>
    <row r="953" spans="1:23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127"/>
        <v>1097</v>
      </c>
      <c r="G953" t="s">
        <v>20</v>
      </c>
      <c r="H953">
        <v>1559</v>
      </c>
      <c r="I953" s="9">
        <f t="shared" si="12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s="6" t="s">
        <v>23</v>
      </c>
      <c r="Q953" t="str">
        <f t="shared" si="128"/>
        <v>music</v>
      </c>
      <c r="R953" t="str">
        <f t="shared" si="129"/>
        <v>rock</v>
      </c>
      <c r="S953" s="16">
        <f t="shared" si="130"/>
        <v>42730.25</v>
      </c>
      <c r="T953">
        <f t="shared" si="131"/>
        <v>42731.25</v>
      </c>
      <c r="U953" s="15">
        <f t="shared" si="132"/>
        <v>42730.25</v>
      </c>
      <c r="V953" s="15">
        <f t="shared" si="133"/>
        <v>42731.25</v>
      </c>
      <c r="W953" s="20">
        <f t="shared" si="134"/>
        <v>1</v>
      </c>
    </row>
    <row r="954" spans="1:23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127"/>
        <v>70</v>
      </c>
      <c r="G954" t="s">
        <v>74</v>
      </c>
      <c r="H954">
        <v>2266</v>
      </c>
      <c r="I954" s="9">
        <f t="shared" si="12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s="6" t="s">
        <v>42</v>
      </c>
      <c r="Q954" t="str">
        <f t="shared" si="128"/>
        <v>film &amp; video</v>
      </c>
      <c r="R954" t="str">
        <f t="shared" si="129"/>
        <v>documentary</v>
      </c>
      <c r="S954" s="16">
        <f t="shared" si="130"/>
        <v>42591.208333333328</v>
      </c>
      <c r="T954">
        <f t="shared" si="131"/>
        <v>42605.208333333328</v>
      </c>
      <c r="U954" s="15">
        <f t="shared" si="132"/>
        <v>42591.208333333328</v>
      </c>
      <c r="V954" s="15">
        <f t="shared" si="133"/>
        <v>42605.208333333328</v>
      </c>
      <c r="W954" s="20">
        <f t="shared" si="134"/>
        <v>14</v>
      </c>
    </row>
    <row r="955" spans="1:23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127"/>
        <v>60</v>
      </c>
      <c r="G955" t="s">
        <v>14</v>
      </c>
      <c r="H955">
        <v>21</v>
      </c>
      <c r="I955" s="9">
        <f t="shared" si="12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s="6" t="s">
        <v>474</v>
      </c>
      <c r="Q955" t="str">
        <f t="shared" si="128"/>
        <v>film &amp; video</v>
      </c>
      <c r="R955" t="str">
        <f t="shared" si="129"/>
        <v>science fiction</v>
      </c>
      <c r="S955" s="16">
        <f t="shared" si="130"/>
        <v>42358.25</v>
      </c>
      <c r="T955">
        <f t="shared" si="131"/>
        <v>42394.25</v>
      </c>
      <c r="U955" s="15">
        <f t="shared" si="132"/>
        <v>42358.25</v>
      </c>
      <c r="V955" s="15">
        <f t="shared" si="133"/>
        <v>42394.25</v>
      </c>
      <c r="W955" s="20">
        <f t="shared" si="134"/>
        <v>36</v>
      </c>
    </row>
    <row r="956" spans="1:23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127"/>
        <v>367</v>
      </c>
      <c r="G956" t="s">
        <v>20</v>
      </c>
      <c r="H956">
        <v>1548</v>
      </c>
      <c r="I956" s="9">
        <f t="shared" si="12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s="6" t="s">
        <v>28</v>
      </c>
      <c r="Q956" t="str">
        <f t="shared" si="128"/>
        <v>technology</v>
      </c>
      <c r="R956" t="str">
        <f t="shared" si="129"/>
        <v>web</v>
      </c>
      <c r="S956" s="16">
        <f t="shared" si="130"/>
        <v>41174.208333333336</v>
      </c>
      <c r="T956">
        <f t="shared" si="131"/>
        <v>41198.208333333336</v>
      </c>
      <c r="U956" s="15">
        <f t="shared" si="132"/>
        <v>41174.208333333336</v>
      </c>
      <c r="V956" s="15">
        <f t="shared" si="133"/>
        <v>41198.208333333336</v>
      </c>
      <c r="W956" s="20">
        <f t="shared" si="134"/>
        <v>24</v>
      </c>
    </row>
    <row r="957" spans="1:23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127"/>
        <v>1109</v>
      </c>
      <c r="G957" t="s">
        <v>20</v>
      </c>
      <c r="H957">
        <v>80</v>
      </c>
      <c r="I957" s="9">
        <f t="shared" si="12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s="6" t="s">
        <v>33</v>
      </c>
      <c r="Q957" t="str">
        <f t="shared" si="128"/>
        <v>theater</v>
      </c>
      <c r="R957" t="str">
        <f t="shared" si="129"/>
        <v>plays</v>
      </c>
      <c r="S957" s="16">
        <f t="shared" si="130"/>
        <v>41238.25</v>
      </c>
      <c r="T957">
        <f t="shared" si="131"/>
        <v>41240.25</v>
      </c>
      <c r="U957" s="15">
        <f t="shared" si="132"/>
        <v>41238.25</v>
      </c>
      <c r="V957" s="15">
        <f t="shared" si="133"/>
        <v>41240.25</v>
      </c>
      <c r="W957" s="20">
        <f t="shared" si="134"/>
        <v>2</v>
      </c>
    </row>
    <row r="958" spans="1:23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127"/>
        <v>19</v>
      </c>
      <c r="G958" t="s">
        <v>14</v>
      </c>
      <c r="H958">
        <v>830</v>
      </c>
      <c r="I958" s="9">
        <f t="shared" si="12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s="6" t="s">
        <v>474</v>
      </c>
      <c r="Q958" t="str">
        <f t="shared" si="128"/>
        <v>film &amp; video</v>
      </c>
      <c r="R958" t="str">
        <f t="shared" si="129"/>
        <v>science fiction</v>
      </c>
      <c r="S958" s="16">
        <f t="shared" si="130"/>
        <v>42360.25</v>
      </c>
      <c r="T958">
        <f t="shared" si="131"/>
        <v>42364.25</v>
      </c>
      <c r="U958" s="15">
        <f t="shared" si="132"/>
        <v>42360.25</v>
      </c>
      <c r="V958" s="15">
        <f t="shared" si="133"/>
        <v>42364.25</v>
      </c>
      <c r="W958" s="20">
        <f t="shared" si="134"/>
        <v>4</v>
      </c>
    </row>
    <row r="959" spans="1:23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127"/>
        <v>127</v>
      </c>
      <c r="G959" t="s">
        <v>20</v>
      </c>
      <c r="H959">
        <v>131</v>
      </c>
      <c r="I959" s="9">
        <f t="shared" si="12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s="6" t="s">
        <v>33</v>
      </c>
      <c r="Q959" t="str">
        <f t="shared" si="128"/>
        <v>theater</v>
      </c>
      <c r="R959" t="str">
        <f t="shared" si="129"/>
        <v>plays</v>
      </c>
      <c r="S959" s="16">
        <f t="shared" si="130"/>
        <v>40955.25</v>
      </c>
      <c r="T959">
        <f t="shared" si="131"/>
        <v>40958.25</v>
      </c>
      <c r="U959" s="15">
        <f t="shared" si="132"/>
        <v>40955.25</v>
      </c>
      <c r="V959" s="15">
        <f t="shared" si="133"/>
        <v>40958.25</v>
      </c>
      <c r="W959" s="20">
        <f t="shared" si="134"/>
        <v>3</v>
      </c>
    </row>
    <row r="960" spans="1:23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127"/>
        <v>735</v>
      </c>
      <c r="G960" t="s">
        <v>20</v>
      </c>
      <c r="H960">
        <v>112</v>
      </c>
      <c r="I960" s="9">
        <f t="shared" si="12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s="6" t="s">
        <v>71</v>
      </c>
      <c r="Q960" t="str">
        <f t="shared" si="128"/>
        <v>film &amp; video</v>
      </c>
      <c r="R960" t="str">
        <f t="shared" si="129"/>
        <v>animation</v>
      </c>
      <c r="S960" s="16">
        <f t="shared" si="130"/>
        <v>40350.208333333336</v>
      </c>
      <c r="T960">
        <f t="shared" si="131"/>
        <v>40372.208333333336</v>
      </c>
      <c r="U960" s="15">
        <f t="shared" si="132"/>
        <v>40350.208333333336</v>
      </c>
      <c r="V960" s="15">
        <f t="shared" si="133"/>
        <v>40372.208333333336</v>
      </c>
      <c r="W960" s="20">
        <f t="shared" si="134"/>
        <v>22</v>
      </c>
    </row>
    <row r="961" spans="1:23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127"/>
        <v>5</v>
      </c>
      <c r="G961" t="s">
        <v>14</v>
      </c>
      <c r="H961">
        <v>130</v>
      </c>
      <c r="I961" s="9">
        <f t="shared" si="12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s="6" t="s">
        <v>206</v>
      </c>
      <c r="Q961" t="str">
        <f t="shared" si="128"/>
        <v>publishing</v>
      </c>
      <c r="R961" t="str">
        <f t="shared" si="129"/>
        <v>translations</v>
      </c>
      <c r="S961" s="16">
        <f t="shared" si="130"/>
        <v>40357.208333333336</v>
      </c>
      <c r="T961">
        <f t="shared" si="131"/>
        <v>40385.208333333336</v>
      </c>
      <c r="U961" s="15">
        <f t="shared" si="132"/>
        <v>40357.208333333336</v>
      </c>
      <c r="V961" s="15">
        <f t="shared" si="133"/>
        <v>40385.208333333336</v>
      </c>
      <c r="W961" s="20">
        <f t="shared" si="134"/>
        <v>28</v>
      </c>
    </row>
    <row r="962" spans="1:23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127"/>
        <v>85</v>
      </c>
      <c r="G962" t="s">
        <v>14</v>
      </c>
      <c r="H962">
        <v>55</v>
      </c>
      <c r="I962" s="9">
        <f t="shared" ref="I962:I1001" si="135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s="6" t="s">
        <v>28</v>
      </c>
      <c r="Q962" t="str">
        <f t="shared" si="128"/>
        <v>technology</v>
      </c>
      <c r="R962" t="str">
        <f t="shared" si="129"/>
        <v>web</v>
      </c>
      <c r="S962" s="16">
        <f t="shared" si="130"/>
        <v>42408.25</v>
      </c>
      <c r="T962">
        <f t="shared" si="131"/>
        <v>42445.208333333328</v>
      </c>
      <c r="U962" s="15">
        <f t="shared" si="132"/>
        <v>42408.25</v>
      </c>
      <c r="V962" s="15">
        <f t="shared" si="133"/>
        <v>42445.208333333328</v>
      </c>
      <c r="W962" s="20">
        <f t="shared" si="134"/>
        <v>36.958333333328483</v>
      </c>
    </row>
    <row r="963" spans="1:23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136">ROUND((E963/D963)*100,0)</f>
        <v>119</v>
      </c>
      <c r="G963" t="s">
        <v>20</v>
      </c>
      <c r="H963">
        <v>155</v>
      </c>
      <c r="I963" s="9">
        <f t="shared" si="13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s="6" t="s">
        <v>206</v>
      </c>
      <c r="Q963" t="str">
        <f t="shared" ref="Q963:Q1001" si="137">LEFT(P963,SEARCH("/",P963)-1)</f>
        <v>publishing</v>
      </c>
      <c r="R963" t="str">
        <f t="shared" ref="R963:R1001" si="138">RIGHT(P963,LEN(P963)-SEARCH("/",P963))</f>
        <v>translations</v>
      </c>
      <c r="S963" s="16">
        <f t="shared" ref="S963:S1001" si="139">(((L963/60/60)/24)+DATE(1970,1,1))</f>
        <v>40591.25</v>
      </c>
      <c r="T963">
        <f t="shared" ref="T963:T1001" si="140">M963/86400+DATE(1970,1,1)</f>
        <v>40595.25</v>
      </c>
      <c r="U963" s="15">
        <f t="shared" ref="U963:U1001" si="141">L963/86400+DATE(1970,1,1)</f>
        <v>40591.25</v>
      </c>
      <c r="V963" s="15">
        <f t="shared" ref="V963:V1001" si="142">M963/86400+DATE(1970,1,1)</f>
        <v>40595.25</v>
      </c>
      <c r="W963" s="20">
        <f t="shared" ref="W963:W1001" si="143">V963-U963</f>
        <v>4</v>
      </c>
    </row>
    <row r="964" spans="1:23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136"/>
        <v>296</v>
      </c>
      <c r="G964" t="s">
        <v>20</v>
      </c>
      <c r="H964">
        <v>266</v>
      </c>
      <c r="I964" s="9">
        <f t="shared" si="13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s="6" t="s">
        <v>17</v>
      </c>
      <c r="Q964" t="str">
        <f t="shared" si="137"/>
        <v>food</v>
      </c>
      <c r="R964" t="str">
        <f t="shared" si="138"/>
        <v>food trucks</v>
      </c>
      <c r="S964" s="16">
        <f t="shared" si="139"/>
        <v>41592.25</v>
      </c>
      <c r="T964">
        <f t="shared" si="140"/>
        <v>41613.25</v>
      </c>
      <c r="U964" s="15">
        <f t="shared" si="141"/>
        <v>41592.25</v>
      </c>
      <c r="V964" s="15">
        <f t="shared" si="142"/>
        <v>41613.25</v>
      </c>
      <c r="W964" s="20">
        <f t="shared" si="143"/>
        <v>21</v>
      </c>
    </row>
    <row r="965" spans="1:23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136"/>
        <v>85</v>
      </c>
      <c r="G965" t="s">
        <v>14</v>
      </c>
      <c r="H965">
        <v>114</v>
      </c>
      <c r="I965" s="9">
        <f t="shared" si="13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s="6" t="s">
        <v>122</v>
      </c>
      <c r="Q965" t="str">
        <f t="shared" si="137"/>
        <v>photography</v>
      </c>
      <c r="R965" t="str">
        <f t="shared" si="138"/>
        <v>photography books</v>
      </c>
      <c r="S965" s="16">
        <f t="shared" si="139"/>
        <v>40607.25</v>
      </c>
      <c r="T965">
        <f t="shared" si="140"/>
        <v>40613.25</v>
      </c>
      <c r="U965" s="15">
        <f t="shared" si="141"/>
        <v>40607.25</v>
      </c>
      <c r="V965" s="15">
        <f t="shared" si="142"/>
        <v>40613.25</v>
      </c>
      <c r="W965" s="20">
        <f t="shared" si="143"/>
        <v>6</v>
      </c>
    </row>
    <row r="966" spans="1:23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136"/>
        <v>356</v>
      </c>
      <c r="G966" t="s">
        <v>20</v>
      </c>
      <c r="H966">
        <v>155</v>
      </c>
      <c r="I966" s="9">
        <f t="shared" si="13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s="6" t="s">
        <v>33</v>
      </c>
      <c r="Q966" t="str">
        <f t="shared" si="137"/>
        <v>theater</v>
      </c>
      <c r="R966" t="str">
        <f t="shared" si="138"/>
        <v>plays</v>
      </c>
      <c r="S966" s="16">
        <f t="shared" si="139"/>
        <v>42135.208333333328</v>
      </c>
      <c r="T966">
        <f t="shared" si="140"/>
        <v>42140.208333333328</v>
      </c>
      <c r="U966" s="15">
        <f t="shared" si="141"/>
        <v>42135.208333333328</v>
      </c>
      <c r="V966" s="15">
        <f t="shared" si="142"/>
        <v>42140.208333333328</v>
      </c>
      <c r="W966" s="20">
        <f t="shared" si="143"/>
        <v>5</v>
      </c>
    </row>
    <row r="967" spans="1:23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136"/>
        <v>386</v>
      </c>
      <c r="G967" t="s">
        <v>20</v>
      </c>
      <c r="H967">
        <v>207</v>
      </c>
      <c r="I967" s="9">
        <f t="shared" si="13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s="6" t="s">
        <v>23</v>
      </c>
      <c r="Q967" t="str">
        <f t="shared" si="137"/>
        <v>music</v>
      </c>
      <c r="R967" t="str">
        <f t="shared" si="138"/>
        <v>rock</v>
      </c>
      <c r="S967" s="16">
        <f t="shared" si="139"/>
        <v>40203.25</v>
      </c>
      <c r="T967">
        <f t="shared" si="140"/>
        <v>40243.25</v>
      </c>
      <c r="U967" s="15">
        <f t="shared" si="141"/>
        <v>40203.25</v>
      </c>
      <c r="V967" s="15">
        <f t="shared" si="142"/>
        <v>40243.25</v>
      </c>
      <c r="W967" s="20">
        <f t="shared" si="143"/>
        <v>40</v>
      </c>
    </row>
    <row r="968" spans="1:23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136"/>
        <v>792</v>
      </c>
      <c r="G968" t="s">
        <v>20</v>
      </c>
      <c r="H968">
        <v>245</v>
      </c>
      <c r="I968" s="9">
        <f t="shared" si="13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s="6" t="s">
        <v>33</v>
      </c>
      <c r="Q968" t="str">
        <f t="shared" si="137"/>
        <v>theater</v>
      </c>
      <c r="R968" t="str">
        <f t="shared" si="138"/>
        <v>plays</v>
      </c>
      <c r="S968" s="16">
        <f t="shared" si="139"/>
        <v>42901.208333333328</v>
      </c>
      <c r="T968">
        <f t="shared" si="140"/>
        <v>42903.208333333328</v>
      </c>
      <c r="U968" s="15">
        <f t="shared" si="141"/>
        <v>42901.208333333328</v>
      </c>
      <c r="V968" s="15">
        <f t="shared" si="142"/>
        <v>42903.208333333328</v>
      </c>
      <c r="W968" s="20">
        <f t="shared" si="143"/>
        <v>2</v>
      </c>
    </row>
    <row r="969" spans="1:23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136"/>
        <v>137</v>
      </c>
      <c r="G969" t="s">
        <v>20</v>
      </c>
      <c r="H969">
        <v>1573</v>
      </c>
      <c r="I969" s="9">
        <f t="shared" si="13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s="6" t="s">
        <v>319</v>
      </c>
      <c r="Q969" t="str">
        <f t="shared" si="137"/>
        <v>music</v>
      </c>
      <c r="R969" t="str">
        <f t="shared" si="138"/>
        <v>world music</v>
      </c>
      <c r="S969" s="16">
        <f t="shared" si="139"/>
        <v>41005.208333333336</v>
      </c>
      <c r="T969">
        <f t="shared" si="140"/>
        <v>41042.208333333336</v>
      </c>
      <c r="U969" s="15">
        <f t="shared" si="141"/>
        <v>41005.208333333336</v>
      </c>
      <c r="V969" s="15">
        <f t="shared" si="142"/>
        <v>41042.208333333336</v>
      </c>
      <c r="W969" s="20">
        <f t="shared" si="143"/>
        <v>37</v>
      </c>
    </row>
    <row r="970" spans="1:23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136"/>
        <v>338</v>
      </c>
      <c r="G970" t="s">
        <v>20</v>
      </c>
      <c r="H970">
        <v>114</v>
      </c>
      <c r="I970" s="9">
        <f t="shared" si="13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s="6" t="s">
        <v>17</v>
      </c>
      <c r="Q970" t="str">
        <f t="shared" si="137"/>
        <v>food</v>
      </c>
      <c r="R970" t="str">
        <f t="shared" si="138"/>
        <v>food trucks</v>
      </c>
      <c r="S970" s="16">
        <f t="shared" si="139"/>
        <v>40544.25</v>
      </c>
      <c r="T970">
        <f t="shared" si="140"/>
        <v>40559.25</v>
      </c>
      <c r="U970" s="15">
        <f t="shared" si="141"/>
        <v>40544.25</v>
      </c>
      <c r="V970" s="15">
        <f t="shared" si="142"/>
        <v>40559.25</v>
      </c>
      <c r="W970" s="20">
        <f t="shared" si="143"/>
        <v>15</v>
      </c>
    </row>
    <row r="971" spans="1:23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136"/>
        <v>108</v>
      </c>
      <c r="G971" t="s">
        <v>20</v>
      </c>
      <c r="H971">
        <v>93</v>
      </c>
      <c r="I971" s="9">
        <f t="shared" si="13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s="6" t="s">
        <v>33</v>
      </c>
      <c r="Q971" t="str">
        <f t="shared" si="137"/>
        <v>theater</v>
      </c>
      <c r="R971" t="str">
        <f t="shared" si="138"/>
        <v>plays</v>
      </c>
      <c r="S971" s="16">
        <f t="shared" si="139"/>
        <v>43821.25</v>
      </c>
      <c r="T971">
        <f t="shared" si="140"/>
        <v>43828.25</v>
      </c>
      <c r="U971" s="15">
        <f t="shared" si="141"/>
        <v>43821.25</v>
      </c>
      <c r="V971" s="15">
        <f t="shared" si="142"/>
        <v>43828.25</v>
      </c>
      <c r="W971" s="20">
        <f t="shared" si="143"/>
        <v>7</v>
      </c>
    </row>
    <row r="972" spans="1:23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136"/>
        <v>61</v>
      </c>
      <c r="G972" t="s">
        <v>14</v>
      </c>
      <c r="H972">
        <v>594</v>
      </c>
      <c r="I972" s="9">
        <f t="shared" si="13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s="6" t="s">
        <v>33</v>
      </c>
      <c r="Q972" t="str">
        <f t="shared" si="137"/>
        <v>theater</v>
      </c>
      <c r="R972" t="str">
        <f t="shared" si="138"/>
        <v>plays</v>
      </c>
      <c r="S972" s="16">
        <f t="shared" si="139"/>
        <v>40672.208333333336</v>
      </c>
      <c r="T972">
        <f t="shared" si="140"/>
        <v>40673.208333333336</v>
      </c>
      <c r="U972" s="15">
        <f t="shared" si="141"/>
        <v>40672.208333333336</v>
      </c>
      <c r="V972" s="15">
        <f t="shared" si="142"/>
        <v>40673.208333333336</v>
      </c>
      <c r="W972" s="20">
        <f t="shared" si="143"/>
        <v>1</v>
      </c>
    </row>
    <row r="973" spans="1:23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136"/>
        <v>28</v>
      </c>
      <c r="G973" t="s">
        <v>14</v>
      </c>
      <c r="H973">
        <v>24</v>
      </c>
      <c r="I973" s="9">
        <f t="shared" si="13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s="6" t="s">
        <v>269</v>
      </c>
      <c r="Q973" t="str">
        <f t="shared" si="137"/>
        <v>film &amp; video</v>
      </c>
      <c r="R973" t="str">
        <f t="shared" si="138"/>
        <v>television</v>
      </c>
      <c r="S973" s="16">
        <f t="shared" si="139"/>
        <v>41555.208333333336</v>
      </c>
      <c r="T973">
        <f t="shared" si="140"/>
        <v>41561.208333333336</v>
      </c>
      <c r="U973" s="15">
        <f t="shared" si="141"/>
        <v>41555.208333333336</v>
      </c>
      <c r="V973" s="15">
        <f t="shared" si="142"/>
        <v>41561.208333333336</v>
      </c>
      <c r="W973" s="20">
        <f t="shared" si="143"/>
        <v>6</v>
      </c>
    </row>
    <row r="974" spans="1:23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136"/>
        <v>228</v>
      </c>
      <c r="G974" t="s">
        <v>20</v>
      </c>
      <c r="H974">
        <v>1681</v>
      </c>
      <c r="I974" s="9">
        <f t="shared" si="13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s="6" t="s">
        <v>28</v>
      </c>
      <c r="Q974" t="str">
        <f t="shared" si="137"/>
        <v>technology</v>
      </c>
      <c r="R974" t="str">
        <f t="shared" si="138"/>
        <v>web</v>
      </c>
      <c r="S974" s="16">
        <f t="shared" si="139"/>
        <v>41792.208333333336</v>
      </c>
      <c r="T974">
        <f t="shared" si="140"/>
        <v>41801.208333333336</v>
      </c>
      <c r="U974" s="15">
        <f t="shared" si="141"/>
        <v>41792.208333333336</v>
      </c>
      <c r="V974" s="15">
        <f t="shared" si="142"/>
        <v>41801.208333333336</v>
      </c>
      <c r="W974" s="20">
        <f t="shared" si="143"/>
        <v>9</v>
      </c>
    </row>
    <row r="975" spans="1:23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136"/>
        <v>22</v>
      </c>
      <c r="G975" t="s">
        <v>14</v>
      </c>
      <c r="H975">
        <v>252</v>
      </c>
      <c r="I975" s="9">
        <f t="shared" si="13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s="6" t="s">
        <v>33</v>
      </c>
      <c r="Q975" t="str">
        <f t="shared" si="137"/>
        <v>theater</v>
      </c>
      <c r="R975" t="str">
        <f t="shared" si="138"/>
        <v>plays</v>
      </c>
      <c r="S975" s="16">
        <f t="shared" si="139"/>
        <v>40522.25</v>
      </c>
      <c r="T975">
        <f t="shared" si="140"/>
        <v>40524.25</v>
      </c>
      <c r="U975" s="15">
        <f t="shared" si="141"/>
        <v>40522.25</v>
      </c>
      <c r="V975" s="15">
        <f t="shared" si="142"/>
        <v>40524.25</v>
      </c>
      <c r="W975" s="20">
        <f t="shared" si="143"/>
        <v>2</v>
      </c>
    </row>
    <row r="976" spans="1:23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136"/>
        <v>374</v>
      </c>
      <c r="G976" t="s">
        <v>20</v>
      </c>
      <c r="H976">
        <v>32</v>
      </c>
      <c r="I976" s="9">
        <f t="shared" si="13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s="6" t="s">
        <v>60</v>
      </c>
      <c r="Q976" t="str">
        <f t="shared" si="137"/>
        <v>music</v>
      </c>
      <c r="R976" t="str">
        <f t="shared" si="138"/>
        <v>indie rock</v>
      </c>
      <c r="S976" s="16">
        <f t="shared" si="139"/>
        <v>41412.208333333336</v>
      </c>
      <c r="T976">
        <f t="shared" si="140"/>
        <v>41413.208333333336</v>
      </c>
      <c r="U976" s="15">
        <f t="shared" si="141"/>
        <v>41412.208333333336</v>
      </c>
      <c r="V976" s="15">
        <f t="shared" si="142"/>
        <v>41413.208333333336</v>
      </c>
      <c r="W976" s="20">
        <f t="shared" si="143"/>
        <v>1</v>
      </c>
    </row>
    <row r="977" spans="1:23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136"/>
        <v>155</v>
      </c>
      <c r="G977" t="s">
        <v>20</v>
      </c>
      <c r="H977">
        <v>135</v>
      </c>
      <c r="I977" s="9">
        <f t="shared" si="13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s="6" t="s">
        <v>33</v>
      </c>
      <c r="Q977" t="str">
        <f t="shared" si="137"/>
        <v>theater</v>
      </c>
      <c r="R977" t="str">
        <f t="shared" si="138"/>
        <v>plays</v>
      </c>
      <c r="S977" s="16">
        <f t="shared" si="139"/>
        <v>42337.25</v>
      </c>
      <c r="T977">
        <f t="shared" si="140"/>
        <v>42376.25</v>
      </c>
      <c r="U977" s="15">
        <f t="shared" si="141"/>
        <v>42337.25</v>
      </c>
      <c r="V977" s="15">
        <f t="shared" si="142"/>
        <v>42376.25</v>
      </c>
      <c r="W977" s="20">
        <f t="shared" si="143"/>
        <v>39</v>
      </c>
    </row>
    <row r="978" spans="1:23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136"/>
        <v>322</v>
      </c>
      <c r="G978" t="s">
        <v>20</v>
      </c>
      <c r="H978">
        <v>140</v>
      </c>
      <c r="I978" s="9">
        <f t="shared" si="13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s="6" t="s">
        <v>33</v>
      </c>
      <c r="Q978" t="str">
        <f t="shared" si="137"/>
        <v>theater</v>
      </c>
      <c r="R978" t="str">
        <f t="shared" si="138"/>
        <v>plays</v>
      </c>
      <c r="S978" s="16">
        <f t="shared" si="139"/>
        <v>40571.25</v>
      </c>
      <c r="T978">
        <f t="shared" si="140"/>
        <v>40577.25</v>
      </c>
      <c r="U978" s="15">
        <f t="shared" si="141"/>
        <v>40571.25</v>
      </c>
      <c r="V978" s="15">
        <f t="shared" si="142"/>
        <v>40577.25</v>
      </c>
      <c r="W978" s="20">
        <f t="shared" si="143"/>
        <v>6</v>
      </c>
    </row>
    <row r="979" spans="1:23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136"/>
        <v>74</v>
      </c>
      <c r="G979" t="s">
        <v>14</v>
      </c>
      <c r="H979">
        <v>67</v>
      </c>
      <c r="I979" s="9">
        <f t="shared" si="13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s="6" t="s">
        <v>17</v>
      </c>
      <c r="Q979" t="str">
        <f t="shared" si="137"/>
        <v>food</v>
      </c>
      <c r="R979" t="str">
        <f t="shared" si="138"/>
        <v>food trucks</v>
      </c>
      <c r="S979" s="16">
        <f t="shared" si="139"/>
        <v>43138.25</v>
      </c>
      <c r="T979">
        <f t="shared" si="140"/>
        <v>43170.25</v>
      </c>
      <c r="U979" s="15">
        <f t="shared" si="141"/>
        <v>43138.25</v>
      </c>
      <c r="V979" s="15">
        <f t="shared" si="142"/>
        <v>43170.25</v>
      </c>
      <c r="W979" s="20">
        <f t="shared" si="143"/>
        <v>32</v>
      </c>
    </row>
    <row r="980" spans="1:23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136"/>
        <v>864</v>
      </c>
      <c r="G980" t="s">
        <v>20</v>
      </c>
      <c r="H980">
        <v>92</v>
      </c>
      <c r="I980" s="9">
        <f t="shared" si="13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s="6" t="s">
        <v>89</v>
      </c>
      <c r="Q980" t="str">
        <f t="shared" si="137"/>
        <v>games</v>
      </c>
      <c r="R980" t="str">
        <f t="shared" si="138"/>
        <v>video games</v>
      </c>
      <c r="S980" s="16">
        <f t="shared" si="139"/>
        <v>42686.25</v>
      </c>
      <c r="T980">
        <f t="shared" si="140"/>
        <v>42708.25</v>
      </c>
      <c r="U980" s="15">
        <f t="shared" si="141"/>
        <v>42686.25</v>
      </c>
      <c r="V980" s="15">
        <f t="shared" si="142"/>
        <v>42708.25</v>
      </c>
      <c r="W980" s="20">
        <f t="shared" si="143"/>
        <v>22</v>
      </c>
    </row>
    <row r="981" spans="1:23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136"/>
        <v>143</v>
      </c>
      <c r="G981" t="s">
        <v>20</v>
      </c>
      <c r="H981">
        <v>1015</v>
      </c>
      <c r="I981" s="9">
        <f t="shared" si="13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s="6" t="s">
        <v>33</v>
      </c>
      <c r="Q981" t="str">
        <f t="shared" si="137"/>
        <v>theater</v>
      </c>
      <c r="R981" t="str">
        <f t="shared" si="138"/>
        <v>plays</v>
      </c>
      <c r="S981" s="16">
        <f t="shared" si="139"/>
        <v>42078.208333333328</v>
      </c>
      <c r="T981">
        <f t="shared" si="140"/>
        <v>42084.208333333328</v>
      </c>
      <c r="U981" s="15">
        <f t="shared" si="141"/>
        <v>42078.208333333328</v>
      </c>
      <c r="V981" s="15">
        <f t="shared" si="142"/>
        <v>42084.208333333328</v>
      </c>
      <c r="W981" s="20">
        <f t="shared" si="143"/>
        <v>6</v>
      </c>
    </row>
    <row r="982" spans="1:23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136"/>
        <v>40</v>
      </c>
      <c r="G982" t="s">
        <v>14</v>
      </c>
      <c r="H982">
        <v>742</v>
      </c>
      <c r="I982" s="9">
        <f t="shared" si="13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s="6" t="s">
        <v>68</v>
      </c>
      <c r="Q982" t="str">
        <f t="shared" si="137"/>
        <v>publishing</v>
      </c>
      <c r="R982" t="str">
        <f t="shared" si="138"/>
        <v>nonfiction</v>
      </c>
      <c r="S982" s="16">
        <f t="shared" si="139"/>
        <v>42307.208333333328</v>
      </c>
      <c r="T982">
        <f t="shared" si="140"/>
        <v>42312.25</v>
      </c>
      <c r="U982" s="15">
        <f t="shared" si="141"/>
        <v>42307.208333333328</v>
      </c>
      <c r="V982" s="15">
        <f t="shared" si="142"/>
        <v>42312.25</v>
      </c>
      <c r="W982" s="20">
        <f t="shared" si="143"/>
        <v>5.0416666666715173</v>
      </c>
    </row>
    <row r="983" spans="1:23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136"/>
        <v>178</v>
      </c>
      <c r="G983" t="s">
        <v>20</v>
      </c>
      <c r="H983">
        <v>323</v>
      </c>
      <c r="I983" s="9">
        <f t="shared" si="13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s="6" t="s">
        <v>28</v>
      </c>
      <c r="Q983" t="str">
        <f t="shared" si="137"/>
        <v>technology</v>
      </c>
      <c r="R983" t="str">
        <f t="shared" si="138"/>
        <v>web</v>
      </c>
      <c r="S983" s="16">
        <f t="shared" si="139"/>
        <v>43094.25</v>
      </c>
      <c r="T983">
        <f t="shared" si="140"/>
        <v>43127.25</v>
      </c>
      <c r="U983" s="15">
        <f t="shared" si="141"/>
        <v>43094.25</v>
      </c>
      <c r="V983" s="15">
        <f t="shared" si="142"/>
        <v>43127.25</v>
      </c>
      <c r="W983" s="20">
        <f t="shared" si="143"/>
        <v>33</v>
      </c>
    </row>
    <row r="984" spans="1:23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136"/>
        <v>85</v>
      </c>
      <c r="G984" t="s">
        <v>14</v>
      </c>
      <c r="H984">
        <v>75</v>
      </c>
      <c r="I984" s="9">
        <f t="shared" si="13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s="6" t="s">
        <v>42</v>
      </c>
      <c r="Q984" t="str">
        <f t="shared" si="137"/>
        <v>film &amp; video</v>
      </c>
      <c r="R984" t="str">
        <f t="shared" si="138"/>
        <v>documentary</v>
      </c>
      <c r="S984" s="16">
        <f t="shared" si="139"/>
        <v>40743.208333333336</v>
      </c>
      <c r="T984">
        <f t="shared" si="140"/>
        <v>40745.208333333336</v>
      </c>
      <c r="U984" s="15">
        <f t="shared" si="141"/>
        <v>40743.208333333336</v>
      </c>
      <c r="V984" s="15">
        <f t="shared" si="142"/>
        <v>40745.208333333336</v>
      </c>
      <c r="W984" s="20">
        <f t="shared" si="143"/>
        <v>2</v>
      </c>
    </row>
    <row r="985" spans="1:23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136"/>
        <v>146</v>
      </c>
      <c r="G985" t="s">
        <v>20</v>
      </c>
      <c r="H985">
        <v>2326</v>
      </c>
      <c r="I985" s="9">
        <f t="shared" si="13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s="6" t="s">
        <v>42</v>
      </c>
      <c r="Q985" t="str">
        <f t="shared" si="137"/>
        <v>film &amp; video</v>
      </c>
      <c r="R985" t="str">
        <f t="shared" si="138"/>
        <v>documentary</v>
      </c>
      <c r="S985" s="16">
        <f t="shared" si="139"/>
        <v>43681.208333333328</v>
      </c>
      <c r="T985">
        <f t="shared" si="140"/>
        <v>43696.208333333328</v>
      </c>
      <c r="U985" s="15">
        <f t="shared" si="141"/>
        <v>43681.208333333328</v>
      </c>
      <c r="V985" s="15">
        <f t="shared" si="142"/>
        <v>43696.208333333328</v>
      </c>
      <c r="W985" s="20">
        <f t="shared" si="143"/>
        <v>15</v>
      </c>
    </row>
    <row r="986" spans="1:23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136"/>
        <v>152</v>
      </c>
      <c r="G986" t="s">
        <v>20</v>
      </c>
      <c r="H986">
        <v>381</v>
      </c>
      <c r="I986" s="9">
        <f t="shared" si="13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s="6" t="s">
        <v>33</v>
      </c>
      <c r="Q986" t="str">
        <f t="shared" si="137"/>
        <v>theater</v>
      </c>
      <c r="R986" t="str">
        <f t="shared" si="138"/>
        <v>plays</v>
      </c>
      <c r="S986" s="16">
        <f t="shared" si="139"/>
        <v>43716.208333333328</v>
      </c>
      <c r="T986">
        <f t="shared" si="140"/>
        <v>43742.208333333328</v>
      </c>
      <c r="U986" s="15">
        <f t="shared" si="141"/>
        <v>43716.208333333328</v>
      </c>
      <c r="V986" s="15">
        <f t="shared" si="142"/>
        <v>43742.208333333328</v>
      </c>
      <c r="W986" s="20">
        <f t="shared" si="143"/>
        <v>26</v>
      </c>
    </row>
    <row r="987" spans="1:23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136"/>
        <v>67</v>
      </c>
      <c r="G987" t="s">
        <v>14</v>
      </c>
      <c r="H987">
        <v>4405</v>
      </c>
      <c r="I987" s="9">
        <f t="shared" si="13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s="6" t="s">
        <v>23</v>
      </c>
      <c r="Q987" t="str">
        <f t="shared" si="137"/>
        <v>music</v>
      </c>
      <c r="R987" t="str">
        <f t="shared" si="138"/>
        <v>rock</v>
      </c>
      <c r="S987" s="16">
        <f t="shared" si="139"/>
        <v>41614.25</v>
      </c>
      <c r="T987">
        <f t="shared" si="140"/>
        <v>41640.25</v>
      </c>
      <c r="U987" s="15">
        <f t="shared" si="141"/>
        <v>41614.25</v>
      </c>
      <c r="V987" s="15">
        <f t="shared" si="142"/>
        <v>41640.25</v>
      </c>
      <c r="W987" s="20">
        <f t="shared" si="143"/>
        <v>26</v>
      </c>
    </row>
    <row r="988" spans="1:23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136"/>
        <v>40</v>
      </c>
      <c r="G988" t="s">
        <v>14</v>
      </c>
      <c r="H988">
        <v>92</v>
      </c>
      <c r="I988" s="9">
        <f t="shared" si="13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s="6" t="s">
        <v>23</v>
      </c>
      <c r="Q988" t="str">
        <f t="shared" si="137"/>
        <v>music</v>
      </c>
      <c r="R988" t="str">
        <f t="shared" si="138"/>
        <v>rock</v>
      </c>
      <c r="S988" s="16">
        <f t="shared" si="139"/>
        <v>40638.208333333336</v>
      </c>
      <c r="T988">
        <f t="shared" si="140"/>
        <v>40652.208333333336</v>
      </c>
      <c r="U988" s="15">
        <f t="shared" si="141"/>
        <v>40638.208333333336</v>
      </c>
      <c r="V988" s="15">
        <f t="shared" si="142"/>
        <v>40652.208333333336</v>
      </c>
      <c r="W988" s="20">
        <f t="shared" si="143"/>
        <v>14</v>
      </c>
    </row>
    <row r="989" spans="1:23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136"/>
        <v>217</v>
      </c>
      <c r="G989" t="s">
        <v>20</v>
      </c>
      <c r="H989">
        <v>480</v>
      </c>
      <c r="I989" s="9">
        <f t="shared" si="13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s="6" t="s">
        <v>42</v>
      </c>
      <c r="Q989" t="str">
        <f t="shared" si="137"/>
        <v>film &amp; video</v>
      </c>
      <c r="R989" t="str">
        <f t="shared" si="138"/>
        <v>documentary</v>
      </c>
      <c r="S989" s="16">
        <f t="shared" si="139"/>
        <v>42852.208333333328</v>
      </c>
      <c r="T989">
        <f t="shared" si="140"/>
        <v>42866.208333333328</v>
      </c>
      <c r="U989" s="15">
        <f t="shared" si="141"/>
        <v>42852.208333333328</v>
      </c>
      <c r="V989" s="15">
        <f t="shared" si="142"/>
        <v>42866.208333333328</v>
      </c>
      <c r="W989" s="20">
        <f t="shared" si="143"/>
        <v>14</v>
      </c>
    </row>
    <row r="990" spans="1:23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136"/>
        <v>52</v>
      </c>
      <c r="G990" t="s">
        <v>14</v>
      </c>
      <c r="H990">
        <v>64</v>
      </c>
      <c r="I990" s="9">
        <f t="shared" si="13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s="6" t="s">
        <v>133</v>
      </c>
      <c r="Q990" t="str">
        <f t="shared" si="137"/>
        <v>publishing</v>
      </c>
      <c r="R990" t="str">
        <f t="shared" si="138"/>
        <v>radio &amp; podcasts</v>
      </c>
      <c r="S990" s="16">
        <f t="shared" si="139"/>
        <v>42686.25</v>
      </c>
      <c r="T990">
        <f t="shared" si="140"/>
        <v>42707.25</v>
      </c>
      <c r="U990" s="15">
        <f t="shared" si="141"/>
        <v>42686.25</v>
      </c>
      <c r="V990" s="15">
        <f t="shared" si="142"/>
        <v>42707.25</v>
      </c>
      <c r="W990" s="20">
        <f t="shared" si="143"/>
        <v>21</v>
      </c>
    </row>
    <row r="991" spans="1:23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136"/>
        <v>500</v>
      </c>
      <c r="G991" t="s">
        <v>20</v>
      </c>
      <c r="H991">
        <v>226</v>
      </c>
      <c r="I991" s="9">
        <f t="shared" si="13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s="6" t="s">
        <v>206</v>
      </c>
      <c r="Q991" t="str">
        <f t="shared" si="137"/>
        <v>publishing</v>
      </c>
      <c r="R991" t="str">
        <f t="shared" si="138"/>
        <v>translations</v>
      </c>
      <c r="S991" s="16">
        <f t="shared" si="139"/>
        <v>43571.208333333328</v>
      </c>
      <c r="T991">
        <f t="shared" si="140"/>
        <v>43576.208333333328</v>
      </c>
      <c r="U991" s="15">
        <f t="shared" si="141"/>
        <v>43571.208333333328</v>
      </c>
      <c r="V991" s="15">
        <f t="shared" si="142"/>
        <v>43576.208333333328</v>
      </c>
      <c r="W991" s="20">
        <f t="shared" si="143"/>
        <v>5</v>
      </c>
    </row>
    <row r="992" spans="1:23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136"/>
        <v>88</v>
      </c>
      <c r="G992" t="s">
        <v>14</v>
      </c>
      <c r="H992">
        <v>64</v>
      </c>
      <c r="I992" s="9">
        <f t="shared" si="13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s="6" t="s">
        <v>53</v>
      </c>
      <c r="Q992" t="str">
        <f t="shared" si="137"/>
        <v>film &amp; video</v>
      </c>
      <c r="R992" t="str">
        <f t="shared" si="138"/>
        <v>drama</v>
      </c>
      <c r="S992" s="16">
        <f t="shared" si="139"/>
        <v>42432.25</v>
      </c>
      <c r="T992">
        <f t="shared" si="140"/>
        <v>42454.208333333328</v>
      </c>
      <c r="U992" s="15">
        <f t="shared" si="141"/>
        <v>42432.25</v>
      </c>
      <c r="V992" s="15">
        <f t="shared" si="142"/>
        <v>42454.208333333328</v>
      </c>
      <c r="W992" s="20">
        <f t="shared" si="143"/>
        <v>21.958333333328483</v>
      </c>
    </row>
    <row r="993" spans="1:23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136"/>
        <v>113</v>
      </c>
      <c r="G993" t="s">
        <v>20</v>
      </c>
      <c r="H993">
        <v>241</v>
      </c>
      <c r="I993" s="9">
        <f t="shared" si="13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s="6" t="s">
        <v>23</v>
      </c>
      <c r="Q993" t="str">
        <f t="shared" si="137"/>
        <v>music</v>
      </c>
      <c r="R993" t="str">
        <f t="shared" si="138"/>
        <v>rock</v>
      </c>
      <c r="S993" s="16">
        <f t="shared" si="139"/>
        <v>41907.208333333336</v>
      </c>
      <c r="T993">
        <f t="shared" si="140"/>
        <v>41911.208333333336</v>
      </c>
      <c r="U993" s="15">
        <f t="shared" si="141"/>
        <v>41907.208333333336</v>
      </c>
      <c r="V993" s="15">
        <f t="shared" si="142"/>
        <v>41911.208333333336</v>
      </c>
      <c r="W993" s="20">
        <f t="shared" si="143"/>
        <v>4</v>
      </c>
    </row>
    <row r="994" spans="1:23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136"/>
        <v>427</v>
      </c>
      <c r="G994" t="s">
        <v>20</v>
      </c>
      <c r="H994">
        <v>132</v>
      </c>
      <c r="I994" s="9">
        <f t="shared" si="13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s="6" t="s">
        <v>53</v>
      </c>
      <c r="Q994" t="str">
        <f t="shared" si="137"/>
        <v>film &amp; video</v>
      </c>
      <c r="R994" t="str">
        <f t="shared" si="138"/>
        <v>drama</v>
      </c>
      <c r="S994" s="16">
        <f t="shared" si="139"/>
        <v>43227.208333333328</v>
      </c>
      <c r="T994">
        <f t="shared" si="140"/>
        <v>43241.208333333328</v>
      </c>
      <c r="U994" s="15">
        <f t="shared" si="141"/>
        <v>43227.208333333328</v>
      </c>
      <c r="V994" s="15">
        <f t="shared" si="142"/>
        <v>43241.208333333328</v>
      </c>
      <c r="W994" s="20">
        <f t="shared" si="143"/>
        <v>14</v>
      </c>
    </row>
    <row r="995" spans="1:23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136"/>
        <v>78</v>
      </c>
      <c r="G995" t="s">
        <v>74</v>
      </c>
      <c r="H995">
        <v>75</v>
      </c>
      <c r="I995" s="9">
        <f t="shared" si="13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s="6" t="s">
        <v>122</v>
      </c>
      <c r="Q995" t="str">
        <f t="shared" si="137"/>
        <v>photography</v>
      </c>
      <c r="R995" t="str">
        <f t="shared" si="138"/>
        <v>photography books</v>
      </c>
      <c r="S995" s="16">
        <f t="shared" si="139"/>
        <v>42362.25</v>
      </c>
      <c r="T995">
        <f t="shared" si="140"/>
        <v>42379.25</v>
      </c>
      <c r="U995" s="15">
        <f t="shared" si="141"/>
        <v>42362.25</v>
      </c>
      <c r="V995" s="15">
        <f t="shared" si="142"/>
        <v>42379.25</v>
      </c>
      <c r="W995" s="20">
        <f t="shared" si="143"/>
        <v>17</v>
      </c>
    </row>
    <row r="996" spans="1:23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136"/>
        <v>52</v>
      </c>
      <c r="G996" t="s">
        <v>14</v>
      </c>
      <c r="H996">
        <v>842</v>
      </c>
      <c r="I996" s="9">
        <f t="shared" si="13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s="6" t="s">
        <v>206</v>
      </c>
      <c r="Q996" t="str">
        <f t="shared" si="137"/>
        <v>publishing</v>
      </c>
      <c r="R996" t="str">
        <f t="shared" si="138"/>
        <v>translations</v>
      </c>
      <c r="S996" s="16">
        <f t="shared" si="139"/>
        <v>41929.208333333336</v>
      </c>
      <c r="T996">
        <f t="shared" si="140"/>
        <v>41935.208333333336</v>
      </c>
      <c r="U996" s="15">
        <f t="shared" si="141"/>
        <v>41929.208333333336</v>
      </c>
      <c r="V996" s="15">
        <f t="shared" si="142"/>
        <v>41935.208333333336</v>
      </c>
      <c r="W996" s="20">
        <f t="shared" si="143"/>
        <v>6</v>
      </c>
    </row>
    <row r="997" spans="1:23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136"/>
        <v>157</v>
      </c>
      <c r="G997" t="s">
        <v>20</v>
      </c>
      <c r="H997">
        <v>2043</v>
      </c>
      <c r="I997" s="9">
        <f t="shared" si="13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s="6" t="s">
        <v>17</v>
      </c>
      <c r="Q997" t="str">
        <f t="shared" si="137"/>
        <v>food</v>
      </c>
      <c r="R997" t="str">
        <f t="shared" si="138"/>
        <v>food trucks</v>
      </c>
      <c r="S997" s="16">
        <f t="shared" si="139"/>
        <v>43408.208333333328</v>
      </c>
      <c r="T997">
        <f t="shared" si="140"/>
        <v>43437.25</v>
      </c>
      <c r="U997" s="15">
        <f t="shared" si="141"/>
        <v>43408.208333333328</v>
      </c>
      <c r="V997" s="15">
        <f t="shared" si="142"/>
        <v>43437.25</v>
      </c>
      <c r="W997" s="20">
        <f t="shared" si="143"/>
        <v>29.041666666671517</v>
      </c>
    </row>
    <row r="998" spans="1:23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136"/>
        <v>73</v>
      </c>
      <c r="G998" t="s">
        <v>14</v>
      </c>
      <c r="H998">
        <v>112</v>
      </c>
      <c r="I998" s="9">
        <f t="shared" si="13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s="6" t="s">
        <v>33</v>
      </c>
      <c r="Q998" t="str">
        <f t="shared" si="137"/>
        <v>theater</v>
      </c>
      <c r="R998" t="str">
        <f t="shared" si="138"/>
        <v>plays</v>
      </c>
      <c r="S998" s="16">
        <f t="shared" si="139"/>
        <v>41276.25</v>
      </c>
      <c r="T998">
        <f t="shared" si="140"/>
        <v>41306.25</v>
      </c>
      <c r="U998" s="15">
        <f t="shared" si="141"/>
        <v>41276.25</v>
      </c>
      <c r="V998" s="15">
        <f t="shared" si="142"/>
        <v>41306.25</v>
      </c>
      <c r="W998" s="20">
        <f t="shared" si="143"/>
        <v>30</v>
      </c>
    </row>
    <row r="999" spans="1:23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136"/>
        <v>61</v>
      </c>
      <c r="G999" t="s">
        <v>74</v>
      </c>
      <c r="H999">
        <v>139</v>
      </c>
      <c r="I999" s="9">
        <f t="shared" si="13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s="6" t="s">
        <v>33</v>
      </c>
      <c r="Q999" t="str">
        <f t="shared" si="137"/>
        <v>theater</v>
      </c>
      <c r="R999" t="str">
        <f t="shared" si="138"/>
        <v>plays</v>
      </c>
      <c r="S999" s="16">
        <f t="shared" si="139"/>
        <v>41659.25</v>
      </c>
      <c r="T999">
        <f t="shared" si="140"/>
        <v>41664.25</v>
      </c>
      <c r="U999" s="15">
        <f t="shared" si="141"/>
        <v>41659.25</v>
      </c>
      <c r="V999" s="15">
        <f t="shared" si="142"/>
        <v>41664.25</v>
      </c>
      <c r="W999" s="20">
        <f t="shared" si="143"/>
        <v>5</v>
      </c>
    </row>
    <row r="1000" spans="1:23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136"/>
        <v>57</v>
      </c>
      <c r="G1000" t="s">
        <v>14</v>
      </c>
      <c r="H1000">
        <v>374</v>
      </c>
      <c r="I1000" s="9">
        <f t="shared" si="13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s="6" t="s">
        <v>60</v>
      </c>
      <c r="Q1000" t="str">
        <f t="shared" si="137"/>
        <v>music</v>
      </c>
      <c r="R1000" t="str">
        <f t="shared" si="138"/>
        <v>indie rock</v>
      </c>
      <c r="S1000" s="16">
        <f t="shared" si="139"/>
        <v>40220.25</v>
      </c>
      <c r="T1000">
        <f t="shared" si="140"/>
        <v>40234.25</v>
      </c>
      <c r="U1000" s="15">
        <f t="shared" si="141"/>
        <v>40220.25</v>
      </c>
      <c r="V1000" s="15">
        <f t="shared" si="142"/>
        <v>40234.25</v>
      </c>
      <c r="W1000" s="20">
        <f t="shared" si="143"/>
        <v>14</v>
      </c>
    </row>
    <row r="1001" spans="1:23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136"/>
        <v>57</v>
      </c>
      <c r="G1001" t="s">
        <v>74</v>
      </c>
      <c r="H1001">
        <v>1122</v>
      </c>
      <c r="I1001" s="9">
        <f t="shared" si="13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s="6" t="s">
        <v>17</v>
      </c>
      <c r="Q1001" t="str">
        <f t="shared" si="137"/>
        <v>food</v>
      </c>
      <c r="R1001" t="str">
        <f t="shared" si="138"/>
        <v>food trucks</v>
      </c>
      <c r="S1001" s="16">
        <f t="shared" si="139"/>
        <v>42550.208333333328</v>
      </c>
      <c r="T1001">
        <f t="shared" si="140"/>
        <v>42557.208333333328</v>
      </c>
      <c r="U1001" s="15">
        <f t="shared" si="141"/>
        <v>42550.208333333328</v>
      </c>
      <c r="V1001" s="15">
        <f t="shared" si="142"/>
        <v>42557.208333333328</v>
      </c>
      <c r="W1001" s="20">
        <f t="shared" si="143"/>
        <v>7</v>
      </c>
    </row>
    <row r="1002" spans="1:23" x14ac:dyDescent="0.25">
      <c r="D1002">
        <f>SUM(D2:D1001)</f>
        <v>43983100</v>
      </c>
      <c r="E1002">
        <f>SUM(E2:E1001)</f>
        <v>42748055</v>
      </c>
    </row>
  </sheetData>
  <autoFilter ref="A1:P1" xr:uid="{00000000-0001-0000-0000-000000000000}"/>
  <mergeCells count="1">
    <mergeCell ref="Y1:Z1"/>
  </mergeCells>
  <conditionalFormatting sqref="G1:G1048576 I1:I1048576">
    <cfRule type="containsText" dxfId="11" priority="4" operator="containsText" text="canceled">
      <formula>NOT(ISERROR(SEARCH("canceled",G1)))</formula>
    </cfRule>
    <cfRule type="containsText" dxfId="10" priority="5" operator="containsText" text="successful">
      <formula>NOT(ISERROR(SEARCH("successful",G1)))</formula>
    </cfRule>
    <cfRule type="containsText" dxfId="9" priority="6" operator="containsText" text="failed">
      <formula>NOT(ISERROR(SEARCH("failed",G1)))</formula>
    </cfRule>
  </conditionalFormatting>
  <conditionalFormatting sqref="G2:G1001 I2:I1001">
    <cfRule type="containsText" dxfId="8" priority="3" operator="containsText" text="live">
      <formula>NOT(ISERROR(SEARCH("live",G2)))</formula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F505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A003-B4FF-46FC-A59F-8636D9C5AD75}">
  <dimension ref="B1:Q20"/>
  <sheetViews>
    <sheetView workbookViewId="0">
      <selection activeCell="C27" sqref="C27"/>
    </sheetView>
  </sheetViews>
  <sheetFormatPr defaultRowHeight="15.75" x14ac:dyDescent="0.25"/>
  <cols>
    <col min="1" max="1" width="5.625" customWidth="1"/>
    <col min="2" max="2" width="16.5" bestFit="1" customWidth="1"/>
    <col min="3" max="3" width="15.375" bestFit="1" customWidth="1"/>
    <col min="4" max="4" width="7.375" customWidth="1"/>
    <col min="5" max="5" width="5.75" bestFit="1" customWidth="1"/>
    <col min="6" max="6" width="11.25" customWidth="1"/>
    <col min="7" max="7" width="12.25" customWidth="1"/>
    <col min="8" max="8" width="9.5" customWidth="1"/>
  </cols>
  <sheetData>
    <row r="1" spans="2:17" ht="16.5" thickBot="1" x14ac:dyDescent="0.3"/>
    <row r="2" spans="2:17" x14ac:dyDescent="0.25">
      <c r="J2" s="23" t="s">
        <v>2072</v>
      </c>
      <c r="K2" s="24"/>
      <c r="L2" s="24"/>
      <c r="M2" s="24"/>
      <c r="N2" s="24"/>
      <c r="O2" s="24"/>
      <c r="P2" s="24"/>
      <c r="Q2" s="25"/>
    </row>
    <row r="3" spans="2:17" x14ac:dyDescent="0.25">
      <c r="J3" s="26"/>
      <c r="K3" s="27"/>
      <c r="L3" s="27"/>
      <c r="M3" s="27"/>
      <c r="N3" s="27"/>
      <c r="O3" s="27"/>
      <c r="P3" s="27"/>
      <c r="Q3" s="28"/>
    </row>
    <row r="4" spans="2:17" ht="16.5" thickBot="1" x14ac:dyDescent="0.3">
      <c r="J4" s="29"/>
      <c r="K4" s="30"/>
      <c r="L4" s="30"/>
      <c r="M4" s="30"/>
      <c r="N4" s="30"/>
      <c r="O4" s="30"/>
      <c r="P4" s="30"/>
      <c r="Q4" s="31"/>
    </row>
    <row r="7" spans="2:17" x14ac:dyDescent="0.25">
      <c r="B7" s="10" t="s">
        <v>6</v>
      </c>
      <c r="C7" t="s" vm="1">
        <v>2045</v>
      </c>
    </row>
    <row r="9" spans="2:17" x14ac:dyDescent="0.25">
      <c r="B9" s="10" t="s">
        <v>2046</v>
      </c>
      <c r="C9" s="10" t="s">
        <v>2044</v>
      </c>
    </row>
    <row r="10" spans="2:17" x14ac:dyDescent="0.25">
      <c r="B10" s="10" t="s">
        <v>2033</v>
      </c>
      <c r="C10" t="s">
        <v>74</v>
      </c>
      <c r="D10" t="s">
        <v>14</v>
      </c>
      <c r="E10" t="s">
        <v>47</v>
      </c>
      <c r="F10" t="s">
        <v>20</v>
      </c>
      <c r="G10" t="s">
        <v>2034</v>
      </c>
    </row>
    <row r="11" spans="2:17" x14ac:dyDescent="0.25">
      <c r="B11" s="11" t="s">
        <v>2035</v>
      </c>
      <c r="C11" s="8">
        <v>11</v>
      </c>
      <c r="D11" s="8">
        <v>60</v>
      </c>
      <c r="E11" s="8">
        <v>5</v>
      </c>
      <c r="F11" s="8">
        <v>102</v>
      </c>
      <c r="G11" s="8">
        <v>178</v>
      </c>
    </row>
    <row r="12" spans="2:17" x14ac:dyDescent="0.25">
      <c r="B12" s="11" t="s">
        <v>2036</v>
      </c>
      <c r="C12" s="8">
        <v>4</v>
      </c>
      <c r="D12" s="8">
        <v>20</v>
      </c>
      <c r="E12" s="8"/>
      <c r="F12" s="8">
        <v>22</v>
      </c>
      <c r="G12" s="8">
        <v>46</v>
      </c>
    </row>
    <row r="13" spans="2:17" x14ac:dyDescent="0.25">
      <c r="B13" s="11" t="s">
        <v>2037</v>
      </c>
      <c r="C13" s="8">
        <v>1</v>
      </c>
      <c r="D13" s="8">
        <v>23</v>
      </c>
      <c r="E13" s="8">
        <v>3</v>
      </c>
      <c r="F13" s="8">
        <v>21</v>
      </c>
      <c r="G13" s="8">
        <v>48</v>
      </c>
    </row>
    <row r="14" spans="2:17" x14ac:dyDescent="0.25">
      <c r="B14" s="11" t="s">
        <v>2038</v>
      </c>
      <c r="C14" s="8"/>
      <c r="D14" s="8"/>
      <c r="E14" s="8"/>
      <c r="F14" s="8">
        <v>4</v>
      </c>
      <c r="G14" s="8">
        <v>4</v>
      </c>
    </row>
    <row r="15" spans="2:17" x14ac:dyDescent="0.25">
      <c r="B15" s="11" t="s">
        <v>2039</v>
      </c>
      <c r="C15" s="8">
        <v>10</v>
      </c>
      <c r="D15" s="8">
        <v>66</v>
      </c>
      <c r="E15" s="8"/>
      <c r="F15" s="8">
        <v>99</v>
      </c>
      <c r="G15" s="8">
        <v>175</v>
      </c>
    </row>
    <row r="16" spans="2:17" x14ac:dyDescent="0.25">
      <c r="B16" s="11" t="s">
        <v>2040</v>
      </c>
      <c r="C16" s="8">
        <v>4</v>
      </c>
      <c r="D16" s="8">
        <v>11</v>
      </c>
      <c r="E16" s="8">
        <v>1</v>
      </c>
      <c r="F16" s="8">
        <v>26</v>
      </c>
      <c r="G16" s="8">
        <v>42</v>
      </c>
    </row>
    <row r="17" spans="2:7" x14ac:dyDescent="0.25">
      <c r="B17" s="11" t="s">
        <v>2041</v>
      </c>
      <c r="C17" s="8">
        <v>2</v>
      </c>
      <c r="D17" s="8">
        <v>24</v>
      </c>
      <c r="E17" s="8">
        <v>1</v>
      </c>
      <c r="F17" s="8">
        <v>40</v>
      </c>
      <c r="G17" s="8">
        <v>67</v>
      </c>
    </row>
    <row r="18" spans="2:7" x14ac:dyDescent="0.25">
      <c r="B18" s="11" t="s">
        <v>2042</v>
      </c>
      <c r="C18" s="8">
        <v>2</v>
      </c>
      <c r="D18" s="8">
        <v>28</v>
      </c>
      <c r="E18" s="8">
        <v>2</v>
      </c>
      <c r="F18" s="8">
        <v>64</v>
      </c>
      <c r="G18" s="8">
        <v>96</v>
      </c>
    </row>
    <row r="19" spans="2:7" x14ac:dyDescent="0.25">
      <c r="B19" s="11" t="s">
        <v>2043</v>
      </c>
      <c r="C19" s="8">
        <v>23</v>
      </c>
      <c r="D19" s="8">
        <v>132</v>
      </c>
      <c r="E19" s="8">
        <v>2</v>
      </c>
      <c r="F19" s="8">
        <v>187</v>
      </c>
      <c r="G19" s="8">
        <v>344</v>
      </c>
    </row>
    <row r="20" spans="2:7" x14ac:dyDescent="0.25">
      <c r="B20" s="11" t="s">
        <v>2034</v>
      </c>
      <c r="C20" s="8">
        <v>57</v>
      </c>
      <c r="D20" s="8">
        <v>364</v>
      </c>
      <c r="E20" s="8">
        <v>14</v>
      </c>
      <c r="F20" s="8">
        <v>565</v>
      </c>
      <c r="G20" s="8">
        <v>1000</v>
      </c>
    </row>
  </sheetData>
  <mergeCells count="1">
    <mergeCell ref="J2:Q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0CD7-E8C9-4CA9-99B7-9E1DE90F7BDC}">
  <dimension ref="B1:Q34"/>
  <sheetViews>
    <sheetView workbookViewId="0">
      <selection activeCell="J35" sqref="J35"/>
    </sheetView>
  </sheetViews>
  <sheetFormatPr defaultRowHeight="15.75" x14ac:dyDescent="0.25"/>
  <cols>
    <col min="1" max="1" width="6.875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17" ht="16.5" thickBot="1" x14ac:dyDescent="0.3"/>
    <row r="2" spans="2:17" x14ac:dyDescent="0.25">
      <c r="J2" s="23" t="s">
        <v>2073</v>
      </c>
      <c r="K2" s="24"/>
      <c r="L2" s="24"/>
      <c r="M2" s="24"/>
      <c r="N2" s="24"/>
      <c r="O2" s="24"/>
      <c r="P2" s="24"/>
      <c r="Q2" s="25"/>
    </row>
    <row r="3" spans="2:17" x14ac:dyDescent="0.25">
      <c r="J3" s="26"/>
      <c r="K3" s="27"/>
      <c r="L3" s="27"/>
      <c r="M3" s="27"/>
      <c r="N3" s="27"/>
      <c r="O3" s="27"/>
      <c r="P3" s="27"/>
      <c r="Q3" s="28"/>
    </row>
    <row r="4" spans="2:17" ht="16.5" thickBot="1" x14ac:dyDescent="0.3">
      <c r="J4" s="29"/>
      <c r="K4" s="30"/>
      <c r="L4" s="30"/>
      <c r="M4" s="30"/>
      <c r="N4" s="30"/>
      <c r="O4" s="30"/>
      <c r="P4" s="30"/>
      <c r="Q4" s="31"/>
    </row>
    <row r="5" spans="2:17" x14ac:dyDescent="0.25">
      <c r="B5" s="10" t="s">
        <v>6</v>
      </c>
      <c r="C5" t="s" vm="1">
        <v>2045</v>
      </c>
    </row>
    <row r="6" spans="2:17" x14ac:dyDescent="0.25">
      <c r="B6" s="10" t="s">
        <v>2047</v>
      </c>
      <c r="C6" t="s" vm="2">
        <v>2045</v>
      </c>
    </row>
    <row r="8" spans="2:17" x14ac:dyDescent="0.25">
      <c r="B8" s="10" t="s">
        <v>2046</v>
      </c>
      <c r="C8" s="10" t="s">
        <v>2044</v>
      </c>
    </row>
    <row r="9" spans="2:17" x14ac:dyDescent="0.25">
      <c r="B9" s="10" t="s">
        <v>2033</v>
      </c>
      <c r="C9" t="s">
        <v>74</v>
      </c>
      <c r="D9" t="s">
        <v>14</v>
      </c>
      <c r="E9" t="s">
        <v>47</v>
      </c>
      <c r="F9" t="s">
        <v>20</v>
      </c>
      <c r="G9" t="s">
        <v>2034</v>
      </c>
    </row>
    <row r="10" spans="2:17" x14ac:dyDescent="0.25">
      <c r="B10" s="11" t="s">
        <v>2048</v>
      </c>
      <c r="C10" s="8">
        <v>1</v>
      </c>
      <c r="D10" s="8">
        <v>10</v>
      </c>
      <c r="E10" s="8">
        <v>2</v>
      </c>
      <c r="F10" s="8">
        <v>21</v>
      </c>
      <c r="G10" s="8">
        <v>34</v>
      </c>
    </row>
    <row r="11" spans="2:17" x14ac:dyDescent="0.25">
      <c r="B11" s="11" t="s">
        <v>2049</v>
      </c>
      <c r="C11" s="8"/>
      <c r="D11" s="8"/>
      <c r="E11" s="8"/>
      <c r="F11" s="8">
        <v>4</v>
      </c>
      <c r="G11" s="8">
        <v>4</v>
      </c>
    </row>
    <row r="12" spans="2:17" x14ac:dyDescent="0.25">
      <c r="B12" s="11" t="s">
        <v>2050</v>
      </c>
      <c r="C12" s="8">
        <v>4</v>
      </c>
      <c r="D12" s="8">
        <v>21</v>
      </c>
      <c r="E12" s="8">
        <v>1</v>
      </c>
      <c r="F12" s="8">
        <v>34</v>
      </c>
      <c r="G12" s="8">
        <v>60</v>
      </c>
    </row>
    <row r="13" spans="2:17" x14ac:dyDescent="0.25">
      <c r="B13" s="11" t="s">
        <v>2051</v>
      </c>
      <c r="C13" s="8">
        <v>2</v>
      </c>
      <c r="D13" s="8">
        <v>12</v>
      </c>
      <c r="E13" s="8">
        <v>1</v>
      </c>
      <c r="F13" s="8">
        <v>22</v>
      </c>
      <c r="G13" s="8">
        <v>37</v>
      </c>
    </row>
    <row r="14" spans="2:17" x14ac:dyDescent="0.25">
      <c r="B14" s="11" t="s">
        <v>2052</v>
      </c>
      <c r="C14" s="8"/>
      <c r="D14" s="8">
        <v>8</v>
      </c>
      <c r="E14" s="8"/>
      <c r="F14" s="8">
        <v>10</v>
      </c>
      <c r="G14" s="8">
        <v>18</v>
      </c>
    </row>
    <row r="15" spans="2:17" x14ac:dyDescent="0.25">
      <c r="B15" s="11" t="s">
        <v>2053</v>
      </c>
      <c r="C15" s="8">
        <v>1</v>
      </c>
      <c r="D15" s="8">
        <v>7</v>
      </c>
      <c r="E15" s="8"/>
      <c r="F15" s="8">
        <v>9</v>
      </c>
      <c r="G15" s="8">
        <v>17</v>
      </c>
    </row>
    <row r="16" spans="2:17" x14ac:dyDescent="0.25">
      <c r="B16" s="11" t="s">
        <v>2054</v>
      </c>
      <c r="C16" s="8">
        <v>4</v>
      </c>
      <c r="D16" s="8">
        <v>20</v>
      </c>
      <c r="E16" s="8"/>
      <c r="F16" s="8">
        <v>22</v>
      </c>
      <c r="G16" s="8">
        <v>46</v>
      </c>
    </row>
    <row r="17" spans="2:7" x14ac:dyDescent="0.25">
      <c r="B17" s="11" t="s">
        <v>2055</v>
      </c>
      <c r="C17" s="8">
        <v>3</v>
      </c>
      <c r="D17" s="8">
        <v>19</v>
      </c>
      <c r="E17" s="8"/>
      <c r="F17" s="8">
        <v>23</v>
      </c>
      <c r="G17" s="8">
        <v>45</v>
      </c>
    </row>
    <row r="18" spans="2:7" x14ac:dyDescent="0.25">
      <c r="B18" s="11" t="s">
        <v>2056</v>
      </c>
      <c r="C18" s="8">
        <v>1</v>
      </c>
      <c r="D18" s="8">
        <v>6</v>
      </c>
      <c r="E18" s="8"/>
      <c r="F18" s="8">
        <v>10</v>
      </c>
      <c r="G18" s="8">
        <v>17</v>
      </c>
    </row>
    <row r="19" spans="2:7" x14ac:dyDescent="0.25">
      <c r="B19" s="11" t="s">
        <v>2057</v>
      </c>
      <c r="C19" s="8"/>
      <c r="D19" s="8">
        <v>3</v>
      </c>
      <c r="E19" s="8"/>
      <c r="F19" s="8">
        <v>4</v>
      </c>
      <c r="G19" s="8">
        <v>7</v>
      </c>
    </row>
    <row r="20" spans="2:7" x14ac:dyDescent="0.25">
      <c r="B20" s="11" t="s">
        <v>2058</v>
      </c>
      <c r="C20" s="8"/>
      <c r="D20" s="8">
        <v>8</v>
      </c>
      <c r="E20" s="8">
        <v>1</v>
      </c>
      <c r="F20" s="8">
        <v>4</v>
      </c>
      <c r="G20" s="8">
        <v>13</v>
      </c>
    </row>
    <row r="21" spans="2:7" x14ac:dyDescent="0.25">
      <c r="B21" s="11" t="s">
        <v>2059</v>
      </c>
      <c r="C21" s="8">
        <v>1</v>
      </c>
      <c r="D21" s="8">
        <v>6</v>
      </c>
      <c r="E21" s="8">
        <v>1</v>
      </c>
      <c r="F21" s="8">
        <v>13</v>
      </c>
      <c r="G21" s="8">
        <v>21</v>
      </c>
    </row>
    <row r="22" spans="2:7" x14ac:dyDescent="0.25">
      <c r="B22" s="11" t="s">
        <v>2060</v>
      </c>
      <c r="C22" s="8">
        <v>4</v>
      </c>
      <c r="D22" s="8">
        <v>11</v>
      </c>
      <c r="E22" s="8">
        <v>1</v>
      </c>
      <c r="F22" s="8">
        <v>26</v>
      </c>
      <c r="G22" s="8">
        <v>42</v>
      </c>
    </row>
    <row r="23" spans="2:7" x14ac:dyDescent="0.25">
      <c r="B23" s="11" t="s">
        <v>2061</v>
      </c>
      <c r="C23" s="8">
        <v>23</v>
      </c>
      <c r="D23" s="8">
        <v>132</v>
      </c>
      <c r="E23" s="8">
        <v>2</v>
      </c>
      <c r="F23" s="8">
        <v>187</v>
      </c>
      <c r="G23" s="8">
        <v>344</v>
      </c>
    </row>
    <row r="24" spans="2:7" x14ac:dyDescent="0.25">
      <c r="B24" s="11" t="s">
        <v>2062</v>
      </c>
      <c r="C24" s="8"/>
      <c r="D24" s="8">
        <v>4</v>
      </c>
      <c r="E24" s="8"/>
      <c r="F24" s="8">
        <v>4</v>
      </c>
      <c r="G24" s="8">
        <v>8</v>
      </c>
    </row>
    <row r="25" spans="2:7" x14ac:dyDescent="0.25">
      <c r="B25" s="11" t="s">
        <v>2063</v>
      </c>
      <c r="C25" s="8">
        <v>6</v>
      </c>
      <c r="D25" s="8">
        <v>30</v>
      </c>
      <c r="E25" s="8"/>
      <c r="F25" s="8">
        <v>49</v>
      </c>
      <c r="G25" s="8">
        <v>85</v>
      </c>
    </row>
    <row r="26" spans="2:7" x14ac:dyDescent="0.25">
      <c r="B26" s="11" t="s">
        <v>2064</v>
      </c>
      <c r="C26" s="8"/>
      <c r="D26" s="8">
        <v>9</v>
      </c>
      <c r="E26" s="8"/>
      <c r="F26" s="8">
        <v>5</v>
      </c>
      <c r="G26" s="8">
        <v>14</v>
      </c>
    </row>
    <row r="27" spans="2:7" x14ac:dyDescent="0.25">
      <c r="B27" s="11" t="s">
        <v>2065</v>
      </c>
      <c r="C27" s="8">
        <v>1</v>
      </c>
      <c r="D27" s="8">
        <v>5</v>
      </c>
      <c r="E27" s="8">
        <v>1</v>
      </c>
      <c r="F27" s="8">
        <v>9</v>
      </c>
      <c r="G27" s="8">
        <v>16</v>
      </c>
    </row>
    <row r="28" spans="2:7" x14ac:dyDescent="0.25">
      <c r="B28" s="11" t="s">
        <v>2066</v>
      </c>
      <c r="C28" s="8">
        <v>3</v>
      </c>
      <c r="D28" s="8">
        <v>3</v>
      </c>
      <c r="E28" s="8"/>
      <c r="F28" s="8">
        <v>11</v>
      </c>
      <c r="G28" s="8">
        <v>17</v>
      </c>
    </row>
    <row r="29" spans="2:7" x14ac:dyDescent="0.25">
      <c r="B29" s="11" t="s">
        <v>2067</v>
      </c>
      <c r="C29" s="8"/>
      <c r="D29" s="8">
        <v>7</v>
      </c>
      <c r="E29" s="8"/>
      <c r="F29" s="8">
        <v>14</v>
      </c>
      <c r="G29" s="8">
        <v>21</v>
      </c>
    </row>
    <row r="30" spans="2:7" x14ac:dyDescent="0.25">
      <c r="B30" s="11" t="s">
        <v>2068</v>
      </c>
      <c r="C30" s="8">
        <v>1</v>
      </c>
      <c r="D30" s="8">
        <v>15</v>
      </c>
      <c r="E30" s="8">
        <v>2</v>
      </c>
      <c r="F30" s="8">
        <v>17</v>
      </c>
      <c r="G30" s="8">
        <v>35</v>
      </c>
    </row>
    <row r="31" spans="2:7" x14ac:dyDescent="0.25">
      <c r="B31" s="11" t="s">
        <v>2069</v>
      </c>
      <c r="C31" s="8"/>
      <c r="D31" s="8">
        <v>16</v>
      </c>
      <c r="E31" s="8">
        <v>1</v>
      </c>
      <c r="F31" s="8">
        <v>28</v>
      </c>
      <c r="G31" s="8">
        <v>45</v>
      </c>
    </row>
    <row r="32" spans="2:7" x14ac:dyDescent="0.25">
      <c r="B32" s="11" t="s">
        <v>2070</v>
      </c>
      <c r="C32" s="8">
        <v>2</v>
      </c>
      <c r="D32" s="8">
        <v>12</v>
      </c>
      <c r="E32" s="8">
        <v>1</v>
      </c>
      <c r="F32" s="8">
        <v>36</v>
      </c>
      <c r="G32" s="8">
        <v>51</v>
      </c>
    </row>
    <row r="33" spans="2:7" x14ac:dyDescent="0.25">
      <c r="B33" s="11" t="s">
        <v>2071</v>
      </c>
      <c r="C33" s="8"/>
      <c r="D33" s="8"/>
      <c r="E33" s="8"/>
      <c r="F33" s="8">
        <v>3</v>
      </c>
      <c r="G33" s="8">
        <v>3</v>
      </c>
    </row>
    <row r="34" spans="2:7" x14ac:dyDescent="0.25">
      <c r="B34" s="11" t="s">
        <v>2034</v>
      </c>
      <c r="C34" s="8">
        <v>57</v>
      </c>
      <c r="D34" s="8">
        <v>364</v>
      </c>
      <c r="E34" s="8">
        <v>14</v>
      </c>
      <c r="F34" s="8">
        <v>565</v>
      </c>
      <c r="G34" s="8">
        <v>1000</v>
      </c>
    </row>
  </sheetData>
  <mergeCells count="1">
    <mergeCell ref="J2:Q4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2E3D-3E29-41D3-9163-3010D730E863}">
  <dimension ref="B1:P25"/>
  <sheetViews>
    <sheetView workbookViewId="0">
      <selection activeCell="E29" sqref="E29"/>
    </sheetView>
  </sheetViews>
  <sheetFormatPr defaultRowHeight="15.75" x14ac:dyDescent="0.25"/>
  <cols>
    <col min="1" max="1" width="5.625" customWidth="1"/>
    <col min="2" max="2" width="16.5" bestFit="1" customWidth="1"/>
    <col min="3" max="3" width="15.25" bestFit="1" customWidth="1"/>
    <col min="4" max="4" width="5.625" bestFit="1" customWidth="1"/>
    <col min="5" max="5" width="9.25" bestFit="1" customWidth="1"/>
    <col min="6" max="7" width="11" bestFit="1" customWidth="1"/>
  </cols>
  <sheetData>
    <row r="1" spans="2:16" ht="16.5" thickBot="1" x14ac:dyDescent="0.3"/>
    <row r="2" spans="2:16" ht="15.75" customHeight="1" x14ac:dyDescent="0.25">
      <c r="I2" s="32" t="s">
        <v>2089</v>
      </c>
      <c r="J2" s="24"/>
      <c r="K2" s="24"/>
      <c r="L2" s="24"/>
      <c r="M2" s="24"/>
      <c r="N2" s="24"/>
      <c r="O2" s="24"/>
      <c r="P2" s="25"/>
    </row>
    <row r="3" spans="2:16" x14ac:dyDescent="0.25">
      <c r="I3" s="26"/>
      <c r="J3" s="27"/>
      <c r="K3" s="27"/>
      <c r="L3" s="27"/>
      <c r="M3" s="27"/>
      <c r="N3" s="27"/>
      <c r="O3" s="27"/>
      <c r="P3" s="28"/>
    </row>
    <row r="4" spans="2:16" ht="16.5" thickBot="1" x14ac:dyDescent="0.3">
      <c r="I4" s="29"/>
      <c r="J4" s="30"/>
      <c r="K4" s="30"/>
      <c r="L4" s="30"/>
      <c r="M4" s="30"/>
      <c r="N4" s="30"/>
      <c r="O4" s="30"/>
      <c r="P4" s="31"/>
    </row>
    <row r="8" spans="2:16" x14ac:dyDescent="0.25">
      <c r="B8" s="10" t="s">
        <v>2047</v>
      </c>
      <c r="C8" t="s" vm="3">
        <v>2045</v>
      </c>
    </row>
    <row r="9" spans="2:16" x14ac:dyDescent="0.25">
      <c r="B9" s="10" t="s">
        <v>2088</v>
      </c>
      <c r="C9" t="s" vm="4">
        <v>2045</v>
      </c>
    </row>
    <row r="11" spans="2:16" x14ac:dyDescent="0.25">
      <c r="B11" s="10" t="s">
        <v>2046</v>
      </c>
      <c r="C11" s="10" t="s">
        <v>2044</v>
      </c>
    </row>
    <row r="12" spans="2:16" x14ac:dyDescent="0.25">
      <c r="B12" s="10" t="s">
        <v>2033</v>
      </c>
      <c r="C12" t="s">
        <v>74</v>
      </c>
      <c r="D12" t="s">
        <v>14</v>
      </c>
      <c r="E12" t="s">
        <v>20</v>
      </c>
      <c r="F12" t="s">
        <v>2034</v>
      </c>
    </row>
    <row r="13" spans="2:16" x14ac:dyDescent="0.25">
      <c r="B13" s="11" t="s">
        <v>2076</v>
      </c>
      <c r="C13" s="8">
        <v>6</v>
      </c>
      <c r="D13" s="8">
        <v>36</v>
      </c>
      <c r="E13" s="8">
        <v>49</v>
      </c>
      <c r="F13" s="8">
        <v>91</v>
      </c>
    </row>
    <row r="14" spans="2:16" x14ac:dyDescent="0.25">
      <c r="B14" s="11" t="s">
        <v>2077</v>
      </c>
      <c r="C14" s="8">
        <v>7</v>
      </c>
      <c r="D14" s="8">
        <v>28</v>
      </c>
      <c r="E14" s="8">
        <v>44</v>
      </c>
      <c r="F14" s="8">
        <v>79</v>
      </c>
    </row>
    <row r="15" spans="2:16" x14ac:dyDescent="0.25">
      <c r="B15" s="11" t="s">
        <v>2078</v>
      </c>
      <c r="C15" s="8">
        <v>4</v>
      </c>
      <c r="D15" s="8">
        <v>33</v>
      </c>
      <c r="E15" s="8">
        <v>49</v>
      </c>
      <c r="F15" s="8">
        <v>86</v>
      </c>
    </row>
    <row r="16" spans="2:16" x14ac:dyDescent="0.25">
      <c r="B16" s="11" t="s">
        <v>2079</v>
      </c>
      <c r="C16" s="8">
        <v>1</v>
      </c>
      <c r="D16" s="8">
        <v>30</v>
      </c>
      <c r="E16" s="8">
        <v>46</v>
      </c>
      <c r="F16" s="8">
        <v>77</v>
      </c>
    </row>
    <row r="17" spans="2:6" x14ac:dyDescent="0.25">
      <c r="B17" s="11" t="s">
        <v>2080</v>
      </c>
      <c r="C17" s="8">
        <v>3</v>
      </c>
      <c r="D17" s="8">
        <v>35</v>
      </c>
      <c r="E17" s="8">
        <v>46</v>
      </c>
      <c r="F17" s="8">
        <v>84</v>
      </c>
    </row>
    <row r="18" spans="2:6" x14ac:dyDescent="0.25">
      <c r="B18" s="11" t="s">
        <v>2081</v>
      </c>
      <c r="C18" s="8">
        <v>3</v>
      </c>
      <c r="D18" s="8">
        <v>28</v>
      </c>
      <c r="E18" s="8">
        <v>55</v>
      </c>
      <c r="F18" s="8">
        <v>86</v>
      </c>
    </row>
    <row r="19" spans="2:6" x14ac:dyDescent="0.25">
      <c r="B19" s="11" t="s">
        <v>2082</v>
      </c>
      <c r="C19" s="8">
        <v>4</v>
      </c>
      <c r="D19" s="8">
        <v>31</v>
      </c>
      <c r="E19" s="8">
        <v>58</v>
      </c>
      <c r="F19" s="8">
        <v>93</v>
      </c>
    </row>
    <row r="20" spans="2:6" x14ac:dyDescent="0.25">
      <c r="B20" s="11" t="s">
        <v>2083</v>
      </c>
      <c r="C20" s="8">
        <v>8</v>
      </c>
      <c r="D20" s="8">
        <v>35</v>
      </c>
      <c r="E20" s="8">
        <v>41</v>
      </c>
      <c r="F20" s="8">
        <v>84</v>
      </c>
    </row>
    <row r="21" spans="2:6" x14ac:dyDescent="0.25">
      <c r="B21" s="11" t="s">
        <v>2084</v>
      </c>
      <c r="C21" s="8">
        <v>5</v>
      </c>
      <c r="D21" s="8">
        <v>23</v>
      </c>
      <c r="E21" s="8">
        <v>45</v>
      </c>
      <c r="F21" s="8">
        <v>73</v>
      </c>
    </row>
    <row r="22" spans="2:6" x14ac:dyDescent="0.25">
      <c r="B22" s="11" t="s">
        <v>2085</v>
      </c>
      <c r="C22" s="8">
        <v>6</v>
      </c>
      <c r="D22" s="8">
        <v>26</v>
      </c>
      <c r="E22" s="8">
        <v>45</v>
      </c>
      <c r="F22" s="8">
        <v>77</v>
      </c>
    </row>
    <row r="23" spans="2:6" x14ac:dyDescent="0.25">
      <c r="B23" s="11" t="s">
        <v>2086</v>
      </c>
      <c r="C23" s="8">
        <v>3</v>
      </c>
      <c r="D23" s="8">
        <v>27</v>
      </c>
      <c r="E23" s="8">
        <v>45</v>
      </c>
      <c r="F23" s="8">
        <v>75</v>
      </c>
    </row>
    <row r="24" spans="2:6" x14ac:dyDescent="0.25">
      <c r="B24" s="11" t="s">
        <v>2087</v>
      </c>
      <c r="C24" s="8">
        <v>7</v>
      </c>
      <c r="D24" s="8">
        <v>32</v>
      </c>
      <c r="E24" s="8">
        <v>42</v>
      </c>
      <c r="F24" s="8">
        <v>81</v>
      </c>
    </row>
    <row r="25" spans="2:6" x14ac:dyDescent="0.25">
      <c r="B25" s="11" t="s">
        <v>2034</v>
      </c>
      <c r="C25" s="8">
        <v>57</v>
      </c>
      <c r="D25" s="8">
        <v>364</v>
      </c>
      <c r="E25" s="8">
        <v>565</v>
      </c>
      <c r="F25" s="8">
        <v>986</v>
      </c>
    </row>
  </sheetData>
  <mergeCells count="1">
    <mergeCell ref="I2:P4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76A-5D8E-47C0-8C6E-C974C2EA65AD}">
  <dimension ref="B3:I15"/>
  <sheetViews>
    <sheetView workbookViewId="0">
      <selection activeCell="B2" sqref="B2"/>
    </sheetView>
  </sheetViews>
  <sheetFormatPr defaultRowHeight="15.75" x14ac:dyDescent="0.25"/>
  <cols>
    <col min="2" max="2" width="26.375" bestFit="1" customWidth="1"/>
    <col min="3" max="3" width="18.125" customWidth="1"/>
    <col min="4" max="4" width="14.5" customWidth="1"/>
    <col min="5" max="5" width="17.125" customWidth="1"/>
    <col min="6" max="6" width="13.875" customWidth="1"/>
    <col min="7" max="7" width="20.875" customWidth="1"/>
    <col min="8" max="8" width="17.25" customWidth="1"/>
    <col min="9" max="9" width="19.875" customWidth="1"/>
  </cols>
  <sheetData>
    <row r="3" spans="2:9" x14ac:dyDescent="0.25">
      <c r="B3" t="s">
        <v>2102</v>
      </c>
      <c r="C3" t="s">
        <v>2103</v>
      </c>
      <c r="D3" t="s">
        <v>2104</v>
      </c>
      <c r="E3" t="s">
        <v>2105</v>
      </c>
      <c r="F3" t="s">
        <v>2106</v>
      </c>
      <c r="G3" t="s">
        <v>2107</v>
      </c>
      <c r="H3" t="s">
        <v>2108</v>
      </c>
      <c r="I3" t="s">
        <v>2109</v>
      </c>
    </row>
    <row r="4" spans="2:9" x14ac:dyDescent="0.25">
      <c r="B4" t="s">
        <v>2101</v>
      </c>
      <c r="C4">
        <f>COUNTIFS('Solved Crowdfunding'!$D$2:$D$1001,"&lt;1000",'Solved Crowdfunding'!$G$2:$G$1001,"SUCCESSFUL")</f>
        <v>30</v>
      </c>
      <c r="D4">
        <f>COUNTIFS('Solved Crowdfunding'!$D$2:$D$1001,"&lt;1000",'Solved Crowdfunding'!$G$2:$G$1001,"FAILED")</f>
        <v>20</v>
      </c>
      <c r="E4">
        <f>COUNTIFS('Solved Crowdfunding'!$D$2:$D$1001,"&lt;1000",'Solved Crowdfunding'!$G$2:$G$1001,"CANCELED")</f>
        <v>1</v>
      </c>
      <c r="F4">
        <f>SUM(C4:E4)</f>
        <v>51</v>
      </c>
      <c r="G4" s="7">
        <f>C4/$F4</f>
        <v>0.58823529411764708</v>
      </c>
      <c r="H4" s="7">
        <f>D4/$F4</f>
        <v>0.39215686274509803</v>
      </c>
      <c r="I4" s="7">
        <f>E4/$F4</f>
        <v>1.9607843137254902E-2</v>
      </c>
    </row>
    <row r="5" spans="2:9" x14ac:dyDescent="0.25">
      <c r="B5" t="s">
        <v>2090</v>
      </c>
      <c r="C5">
        <f>COUNTIFS('Solved Crowdfunding'!$D$2:$D$1001,"&gt;=1000",'Solved Crowdfunding'!$D$2:$D$1001,"&lt;=4999",'Solved Crowdfunding'!$G$2:$G$1001,"SUCCESSFUL")</f>
        <v>191</v>
      </c>
      <c r="D5">
        <f>COUNTIFS('Solved Crowdfunding'!$D$2:$D$1001,"&gt;=1000",'Solved Crowdfunding'!$D$2:$D$1001,"&lt;=4999",'Solved Crowdfunding'!$G$2:$G$1001,"FAILED")</f>
        <v>38</v>
      </c>
      <c r="E5">
        <f>COUNTIFS('Solved Crowdfunding'!$D$2:$D$1001,"&gt;=1000",'Solved Crowdfunding'!$D$2:$D$1001,"&lt;=4999",'Solved Crowdfunding'!$G$2:$G$1001,"CANCELED")</f>
        <v>2</v>
      </c>
      <c r="F5">
        <f t="shared" ref="F5:F15" si="0">SUM(C5:E5)</f>
        <v>231</v>
      </c>
      <c r="G5" s="7">
        <f t="shared" ref="G5:G15" si="1">C5/$F5</f>
        <v>0.82683982683982682</v>
      </c>
      <c r="H5" s="7">
        <f t="shared" ref="H5:H15" si="2">D5/$F5</f>
        <v>0.16450216450216451</v>
      </c>
      <c r="I5" s="7">
        <f t="shared" ref="I5:I15" si="3">E5/$F5</f>
        <v>8.658008658008658E-3</v>
      </c>
    </row>
    <row r="6" spans="2:9" x14ac:dyDescent="0.25">
      <c r="B6" t="s">
        <v>2091</v>
      </c>
      <c r="C6">
        <f>COUNTIFS('Solved Crowdfunding'!$D$2:$D$1001,"&gt;=5000",'Solved Crowdfunding'!$D$2:$D$1001,"&lt;9999",'Solved Crowdfunding'!$G$2:$G$1001,"SUCCESSFUL")</f>
        <v>164</v>
      </c>
      <c r="D6">
        <f>COUNTIFS('Solved Crowdfunding'!$D$2:$D$1001,"&gt;=5000",'Solved Crowdfunding'!$D$2:$D$1001,"&lt;9999",'Solved Crowdfunding'!$G$2:$G$1001,"FAILED")</f>
        <v>126</v>
      </c>
      <c r="E6">
        <f>COUNTIFS('Solved Crowdfunding'!$D$2:$D$1001,"&gt;=5000",'Solved Crowdfunding'!$D$2:$D$1001,"&lt;9999",'Solved Crowdfunding'!$G$2:$G$1001,"CANCELED")</f>
        <v>25</v>
      </c>
      <c r="F6">
        <f t="shared" si="0"/>
        <v>315</v>
      </c>
      <c r="G6" s="7">
        <f t="shared" si="1"/>
        <v>0.52063492063492067</v>
      </c>
      <c r="H6" s="7">
        <f t="shared" si="2"/>
        <v>0.4</v>
      </c>
      <c r="I6" s="7">
        <f t="shared" si="3"/>
        <v>7.9365079365079361E-2</v>
      </c>
    </row>
    <row r="7" spans="2:9" x14ac:dyDescent="0.25">
      <c r="B7" t="s">
        <v>2092</v>
      </c>
      <c r="C7">
        <f>COUNTIFS('Solved Crowdfunding'!$D$2:$D$1001,"&gt;=10000",'Solved Crowdfunding'!$D$2:$D$1001,"&lt;=14999",'Solved Crowdfunding'!$G$2:$G$1001,"SUCCESSFUL")</f>
        <v>4</v>
      </c>
      <c r="D7">
        <f>COUNTIFS('Solved Crowdfunding'!$D$2:$D$1001,"&gt;=10000",'Solved Crowdfunding'!$D$2:$D$1001,"&lt;=14999",'Solved Crowdfunding'!$G$2:$G$1001,"FAILED")</f>
        <v>5</v>
      </c>
      <c r="E7">
        <f>COUNTIFS('Solved Crowdfunding'!$D$2:$D$1001,"&gt;=10000",'Solved Crowdfunding'!$D$2:$D$1001,"&lt;=14999",'Solved Crowdfunding'!$G$2:$G$1001,"CANCELED")</f>
        <v>0</v>
      </c>
      <c r="F7">
        <f t="shared" si="0"/>
        <v>9</v>
      </c>
      <c r="G7" s="7">
        <f t="shared" si="1"/>
        <v>0.44444444444444442</v>
      </c>
      <c r="H7" s="7">
        <f t="shared" si="2"/>
        <v>0.55555555555555558</v>
      </c>
      <c r="I7" s="7">
        <f t="shared" si="3"/>
        <v>0</v>
      </c>
    </row>
    <row r="8" spans="2:9" x14ac:dyDescent="0.25">
      <c r="B8" t="s">
        <v>2093</v>
      </c>
      <c r="C8">
        <f>COUNTIFS('Solved Crowdfunding'!$D$2:$D$1001,"&gt;=15000",'Solved Crowdfunding'!$D$2:$D$1001,"&lt;=19999",'Solved Crowdfunding'!$G$2:$G$1001,"SUCCESSFUL")</f>
        <v>10</v>
      </c>
      <c r="D8">
        <f>COUNTIFS('Solved Crowdfunding'!$D$2:$D$1001,"&gt;=15000",'Solved Crowdfunding'!$D$2:$D$1001,"&lt;=19999",'Solved Crowdfunding'!$G$2:$G$1001,"FAILED")</f>
        <v>0</v>
      </c>
      <c r="E8">
        <f>COUNTIFS('Solved Crowdfunding'!$D$2:$D$1001,"&gt;=15000",'Solved Crowdfunding'!$D$2:$D$1001,"&lt;=19999",'Solved Crowdfunding'!$G$2:$G$1001,"CANCELED")</f>
        <v>0</v>
      </c>
      <c r="F8">
        <f t="shared" si="0"/>
        <v>10</v>
      </c>
      <c r="G8" s="7">
        <f t="shared" si="1"/>
        <v>1</v>
      </c>
      <c r="H8" s="7">
        <f t="shared" si="2"/>
        <v>0</v>
      </c>
      <c r="I8" s="7">
        <f t="shared" si="3"/>
        <v>0</v>
      </c>
    </row>
    <row r="9" spans="2:9" x14ac:dyDescent="0.25">
      <c r="B9" t="s">
        <v>2094</v>
      </c>
      <c r="C9">
        <f>COUNTIFS('Solved Crowdfunding'!$D$2:$D$1001,"&gt;=20000",'Solved Crowdfunding'!$D$2:$D$1001,"&lt;=24999",'Solved Crowdfunding'!$G$2:$G$1001,"SUCCESSFUL")</f>
        <v>7</v>
      </c>
      <c r="D9">
        <f>COUNTIFS('Solved Crowdfunding'!$D$2:$D$1001,"&gt;=20000",'Solved Crowdfunding'!$D$2:$D$1001,"&lt;=24999",'Solved Crowdfunding'!$G$2:$G$1001,"FAILED")</f>
        <v>0</v>
      </c>
      <c r="E9">
        <f>COUNTIFS('Solved Crowdfunding'!$D$2:$D$1001,"&gt;=20000",'Solved Crowdfunding'!$D$2:$D$1001,"&lt;=24999",'Solved Crowdfunding'!$G$2:$G$1001,"CANCELED")</f>
        <v>0</v>
      </c>
      <c r="F9">
        <f t="shared" si="0"/>
        <v>7</v>
      </c>
      <c r="G9" s="7">
        <f t="shared" si="1"/>
        <v>1</v>
      </c>
      <c r="H9" s="7">
        <f t="shared" si="2"/>
        <v>0</v>
      </c>
      <c r="I9" s="7">
        <f t="shared" si="3"/>
        <v>0</v>
      </c>
    </row>
    <row r="10" spans="2:9" x14ac:dyDescent="0.25">
      <c r="B10" t="s">
        <v>2095</v>
      </c>
      <c r="C10">
        <f>COUNTIFS('Solved Crowdfunding'!$D$2:$D$1001,"&gt;=25000",'Solved Crowdfunding'!$D$2:$D$1001,"&lt;=29999",'Solved Crowdfunding'!$G$2:$G$1001,"SUCCESSFUL")</f>
        <v>11</v>
      </c>
      <c r="D10">
        <f>COUNTIFS('Solved Crowdfunding'!$D$2:$D$1001,"&gt;=25000",'Solved Crowdfunding'!$D$2:$D$1001,"&lt;=29999",'Solved Crowdfunding'!$G$2:$G$1001,"FAILED")</f>
        <v>3</v>
      </c>
      <c r="E10">
        <f>COUNTIFS('Solved Crowdfunding'!$D$2:$D$1001,"&gt;=25000",'Solved Crowdfunding'!$D$2:$D$1001,"&lt;=29999",'Solved Crowdfunding'!$G$2:$G$1001,"CANCELED")</f>
        <v>0</v>
      </c>
      <c r="F10">
        <f t="shared" si="0"/>
        <v>14</v>
      </c>
      <c r="G10" s="7">
        <f t="shared" si="1"/>
        <v>0.7857142857142857</v>
      </c>
      <c r="H10" s="7">
        <f t="shared" si="2"/>
        <v>0.21428571428571427</v>
      </c>
      <c r="I10" s="7">
        <f t="shared" si="3"/>
        <v>0</v>
      </c>
    </row>
    <row r="11" spans="2:9" x14ac:dyDescent="0.25">
      <c r="B11" t="s">
        <v>2096</v>
      </c>
      <c r="C11">
        <f>COUNTIFS('Solved Crowdfunding'!$D$2:$D$1001,"&gt;=30000",'Solved Crowdfunding'!$D$2:$D$1001,"&lt;=34999",'Solved Crowdfunding'!$G$2:$G$1001,"SUCCESSFUL")</f>
        <v>7</v>
      </c>
      <c r="D11">
        <f>COUNTIFS('Solved Crowdfunding'!$D$2:$D$1001,"&gt;=30000",'Solved Crowdfunding'!$D$2:$D$1001,"&lt;=34999",'Solved Crowdfunding'!$G$2:$G$1001,"FAILED")</f>
        <v>0</v>
      </c>
      <c r="E11">
        <f>COUNTIFS('Solved Crowdfunding'!$D$2:$D$1001,"&gt;=30000",'Solved Crowdfunding'!$D$2:$D$1001,"&lt;=34999",'Solved Crowdfunding'!$G$2:$G$1001,"CANCELED")</f>
        <v>0</v>
      </c>
      <c r="F11">
        <f t="shared" si="0"/>
        <v>7</v>
      </c>
      <c r="G11" s="7">
        <f t="shared" si="1"/>
        <v>1</v>
      </c>
      <c r="H11" s="7">
        <f t="shared" si="2"/>
        <v>0</v>
      </c>
      <c r="I11" s="7">
        <f t="shared" si="3"/>
        <v>0</v>
      </c>
    </row>
    <row r="12" spans="2:9" x14ac:dyDescent="0.25">
      <c r="B12" t="s">
        <v>2097</v>
      </c>
      <c r="C12">
        <f>COUNTIFS('Solved Crowdfunding'!$D$2:$D$1001,"&gt;=35000",'Solved Crowdfunding'!$D$2:$D$1001,"&lt;=39999",'Solved Crowdfunding'!$G$2:$G$1001,"SUCCESSFUL")</f>
        <v>8</v>
      </c>
      <c r="D12">
        <f>COUNTIFS('Solved Crowdfunding'!$D$2:$D$1001,"&gt;=35000",'Solved Crowdfunding'!$D$2:$D$1001,"&lt;=39999",'Solved Crowdfunding'!$G$2:$G$1001,"FAILED")</f>
        <v>3</v>
      </c>
      <c r="E12">
        <f>COUNTIFS('Solved Crowdfunding'!$D$2:$D$1001,"&gt;=35000",'Solved Crowdfunding'!$D$2:$D$1001,"&lt;=39999",'Solved Crowdfunding'!$G$2:$G$1001,"CANCELED")</f>
        <v>1</v>
      </c>
      <c r="F12">
        <f t="shared" si="0"/>
        <v>12</v>
      </c>
      <c r="G12" s="7">
        <f t="shared" si="1"/>
        <v>0.66666666666666663</v>
      </c>
      <c r="H12" s="7">
        <f t="shared" si="2"/>
        <v>0.25</v>
      </c>
      <c r="I12" s="7">
        <f t="shared" si="3"/>
        <v>8.3333333333333329E-2</v>
      </c>
    </row>
    <row r="13" spans="2:9" x14ac:dyDescent="0.25">
      <c r="B13" t="s">
        <v>2098</v>
      </c>
      <c r="C13">
        <f>COUNTIFS('Solved Crowdfunding'!$D$2:$D$1001,"&gt;=40000",'Solved Crowdfunding'!$D$2:$D$1001,"&lt;=44999",'Solved Crowdfunding'!$G$2:$G$1001,"SUCCESSFUL")</f>
        <v>11</v>
      </c>
      <c r="D13">
        <f>COUNTIFS('Solved Crowdfunding'!$D$2:$D$1001,"&gt;=40000",'Solved Crowdfunding'!$D$2:$D$1001,"&lt;=44999",'Solved Crowdfunding'!$G$2:$G$1001,"FAILED")</f>
        <v>3</v>
      </c>
      <c r="E13">
        <f>COUNTIFS('Solved Crowdfunding'!$D$2:$D$1001,"&gt;=40000",'Solved Crowdfunding'!$D$2:$D$1001,"&lt;=44999",'Solved Crowdfunding'!$G$2:$G$1001,"CANCELED")</f>
        <v>0</v>
      </c>
      <c r="F13">
        <f t="shared" si="0"/>
        <v>14</v>
      </c>
      <c r="G13" s="7">
        <f t="shared" si="1"/>
        <v>0.7857142857142857</v>
      </c>
      <c r="H13" s="7">
        <f t="shared" si="2"/>
        <v>0.21428571428571427</v>
      </c>
      <c r="I13" s="7">
        <f t="shared" si="3"/>
        <v>0</v>
      </c>
    </row>
    <row r="14" spans="2:9" x14ac:dyDescent="0.25">
      <c r="B14" t="s">
        <v>2099</v>
      </c>
      <c r="C14">
        <f>COUNTIFS('Solved Crowdfunding'!$D$2:$D$1001,"&gt;=45000",'Solved Crowdfunding'!$D$2:$D$1001,"&lt;=49999",'Solved Crowdfunding'!$G$2:$G$1001,"SUCCESSFUL")</f>
        <v>8</v>
      </c>
      <c r="D14">
        <f>COUNTIFS('Solved Crowdfunding'!$D$2:$D$1001,"&gt;=45000",'Solved Crowdfunding'!$D$2:$D$1001,"&lt;=49999",'Solved Crowdfunding'!$G$2:$G$1001,"FAILED")</f>
        <v>3</v>
      </c>
      <c r="E14">
        <f>COUNTIFS('Solved Crowdfunding'!$D$2:$D$1001,"&gt;=45000",'Solved Crowdfunding'!$D$2:$D$1001,"&lt;=49999",'Solved Crowdfunding'!$G$2:$G$1001,"CANCELED")</f>
        <v>0</v>
      </c>
      <c r="F14">
        <f t="shared" si="0"/>
        <v>11</v>
      </c>
      <c r="G14" s="7">
        <f t="shared" si="1"/>
        <v>0.72727272727272729</v>
      </c>
      <c r="H14" s="7">
        <f t="shared" si="2"/>
        <v>0.27272727272727271</v>
      </c>
      <c r="I14" s="7">
        <f t="shared" si="3"/>
        <v>0</v>
      </c>
    </row>
    <row r="15" spans="2:9" x14ac:dyDescent="0.25">
      <c r="B15" t="s">
        <v>2100</v>
      </c>
      <c r="C15">
        <f>COUNTIFS('Solved Crowdfunding'!$D$2:$D$1001,"&gt;50000",'Solved Crowdfunding'!$G$2:$G$1001,"SUCCESSFUL")</f>
        <v>114</v>
      </c>
      <c r="D15">
        <f>COUNTIFS('Solved Crowdfunding'!$D$2:$D$1001,"&gt;50000",'Solved Crowdfunding'!$G$2:$G$1001,"FAILED")</f>
        <v>163</v>
      </c>
      <c r="E15">
        <f>COUNTIFS('Solved Crowdfunding'!$D$2:$D$1001,"&gt;50000",'Solved Crowdfunding'!$G$2:$G$1001,"CANCELED")</f>
        <v>28</v>
      </c>
      <c r="F15">
        <f t="shared" si="0"/>
        <v>305</v>
      </c>
      <c r="G15" s="7">
        <f t="shared" si="1"/>
        <v>0.3737704918032787</v>
      </c>
      <c r="H15" s="7">
        <f t="shared" si="2"/>
        <v>0.53442622950819674</v>
      </c>
      <c r="I15" s="7">
        <f t="shared" si="3"/>
        <v>9.1803278688524587E-2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3619-7496-4625-8121-A74501924853}">
  <dimension ref="A1:S566"/>
  <sheetViews>
    <sheetView zoomScaleNormal="100" workbookViewId="0">
      <selection activeCell="K34" sqref="K34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22.75" bestFit="1" customWidth="1"/>
    <col min="4" max="4" width="13.5" customWidth="1"/>
    <col min="6" max="6" width="8.5" bestFit="1" customWidth="1"/>
    <col min="7" max="7" width="13.5" bestFit="1" customWidth="1"/>
    <col min="8" max="8" width="25.5" bestFit="1" customWidth="1"/>
    <col min="9" max="9" width="7.125" customWidth="1"/>
    <col min="10" max="10" width="21.75" bestFit="1" customWidth="1"/>
    <col min="11" max="11" width="15" customWidth="1"/>
    <col min="16" max="16" width="5.75" customWidth="1"/>
    <col min="17" max="17" width="11.25" customWidth="1"/>
    <col min="18" max="18" width="24.25" bestFit="1" customWidth="1"/>
    <col min="19" max="19" width="13.75" customWidth="1"/>
    <col min="20" max="20" width="10.625" customWidth="1"/>
    <col min="23" max="23" width="10.75" customWidth="1"/>
  </cols>
  <sheetData>
    <row r="1" spans="1:19" x14ac:dyDescent="0.25">
      <c r="A1" s="13" t="s">
        <v>4</v>
      </c>
      <c r="B1" s="1" t="s">
        <v>5</v>
      </c>
      <c r="C1" s="1" t="s">
        <v>2119</v>
      </c>
      <c r="D1" s="1"/>
      <c r="F1" s="13" t="s">
        <v>4</v>
      </c>
      <c r="G1" s="1" t="s">
        <v>5</v>
      </c>
      <c r="H1" s="1" t="s">
        <v>2120</v>
      </c>
    </row>
    <row r="2" spans="1:19" x14ac:dyDescent="0.25">
      <c r="A2" t="s">
        <v>20</v>
      </c>
      <c r="B2">
        <v>158</v>
      </c>
      <c r="C2">
        <f>_xlfn.NORM.DIST(B2,$K$3,$K$8,FALSE)</f>
        <v>2.7122160648285426E-4</v>
      </c>
      <c r="F2" t="s">
        <v>14</v>
      </c>
      <c r="G2">
        <v>0</v>
      </c>
      <c r="H2">
        <f>_xlfn.NORM.DIST(G2,$S$3,$S$8,FALSE)</f>
        <v>3.4501489470727619E-4</v>
      </c>
      <c r="J2" s="33" t="s">
        <v>2110</v>
      </c>
      <c r="K2" s="33"/>
      <c r="R2" s="33" t="s">
        <v>2117</v>
      </c>
      <c r="S2" s="33"/>
    </row>
    <row r="3" spans="1:19" x14ac:dyDescent="0.25">
      <c r="A3" t="s">
        <v>20</v>
      </c>
      <c r="B3">
        <v>1425</v>
      </c>
      <c r="C3">
        <f t="shared" ref="C3:C66" si="0">_xlfn.NORM.DIST(B3,$K$3,$K$8,FALSE)</f>
        <v>2.8431128986233811E-4</v>
      </c>
      <c r="F3" t="s">
        <v>14</v>
      </c>
      <c r="G3">
        <v>24</v>
      </c>
      <c r="H3">
        <f t="shared" ref="H3:H66" si="1">_xlfn.NORM.DIST(G3,$S$3,$S$8,FALSE)</f>
        <v>3.5020752249571418E-4</v>
      </c>
      <c r="J3" s="19" t="s">
        <v>2111</v>
      </c>
      <c r="K3" s="19">
        <f>AVERAGE(B2:B566)</f>
        <v>851.14690265486729</v>
      </c>
      <c r="R3" s="19" t="s">
        <v>2111</v>
      </c>
      <c r="S3" s="19">
        <f>AVERAGE(G2:G365)</f>
        <v>585.61538461538464</v>
      </c>
    </row>
    <row r="4" spans="1:19" x14ac:dyDescent="0.25">
      <c r="A4" t="s">
        <v>20</v>
      </c>
      <c r="B4">
        <v>174</v>
      </c>
      <c r="C4">
        <f t="shared" si="0"/>
        <v>2.7308231649290747E-4</v>
      </c>
      <c r="F4" t="s">
        <v>14</v>
      </c>
      <c r="G4">
        <v>53</v>
      </c>
      <c r="H4">
        <f t="shared" si="1"/>
        <v>3.5628909309730122E-4</v>
      </c>
      <c r="J4" s="19" t="s">
        <v>2112</v>
      </c>
      <c r="K4" s="19">
        <f>MEDIAN(B2:B566)</f>
        <v>201</v>
      </c>
      <c r="R4" s="19" t="s">
        <v>2112</v>
      </c>
      <c r="S4" s="19">
        <f>MEDIAN(G2:G365)</f>
        <v>114.5</v>
      </c>
    </row>
    <row r="5" spans="1:19" x14ac:dyDescent="0.25">
      <c r="A5" t="s">
        <v>20</v>
      </c>
      <c r="B5">
        <v>227</v>
      </c>
      <c r="C5">
        <f t="shared" si="0"/>
        <v>2.7901920205375158E-4</v>
      </c>
      <c r="F5" t="s">
        <v>14</v>
      </c>
      <c r="G5">
        <v>18</v>
      </c>
      <c r="H5">
        <f t="shared" si="1"/>
        <v>3.4892252906130425E-4</v>
      </c>
      <c r="J5" s="19" t="s">
        <v>2113</v>
      </c>
      <c r="K5" s="19">
        <f>MIN(B2:B566)</f>
        <v>16</v>
      </c>
      <c r="R5" s="19" t="s">
        <v>2113</v>
      </c>
      <c r="S5" s="19">
        <f>MIN(G2:G365)</f>
        <v>0</v>
      </c>
    </row>
    <row r="6" spans="1:19" x14ac:dyDescent="0.25">
      <c r="A6" t="s">
        <v>20</v>
      </c>
      <c r="B6">
        <v>220</v>
      </c>
      <c r="C6">
        <f t="shared" si="0"/>
        <v>2.7825568652934594E-4</v>
      </c>
      <c r="F6" t="s">
        <v>14</v>
      </c>
      <c r="G6">
        <v>44</v>
      </c>
      <c r="H6">
        <f t="shared" si="1"/>
        <v>3.5442510315133405E-4</v>
      </c>
      <c r="J6" s="19" t="s">
        <v>2114</v>
      </c>
      <c r="K6" s="19">
        <f>MAX(B2:B566)</f>
        <v>7295</v>
      </c>
      <c r="R6" s="19" t="s">
        <v>2114</v>
      </c>
      <c r="S6" s="19">
        <f>MAX(G2:G365)</f>
        <v>6080</v>
      </c>
    </row>
    <row r="7" spans="1:19" x14ac:dyDescent="0.25">
      <c r="A7" t="s">
        <v>20</v>
      </c>
      <c r="B7">
        <v>98</v>
      </c>
      <c r="C7">
        <f t="shared" si="0"/>
        <v>2.6398050988152462E-4</v>
      </c>
      <c r="F7" t="s">
        <v>14</v>
      </c>
      <c r="G7">
        <v>27</v>
      </c>
      <c r="H7">
        <f t="shared" si="1"/>
        <v>3.5084665320576447E-4</v>
      </c>
      <c r="J7" s="19" t="s">
        <v>2115</v>
      </c>
      <c r="K7" s="19">
        <f>_xlfn.VAR.P(B2:B566)</f>
        <v>1603373.7324019109</v>
      </c>
      <c r="R7" s="19" t="s">
        <v>2115</v>
      </c>
      <c r="S7" s="19">
        <f>_xlfn.VAR.P(G2:G365)</f>
        <v>921574.68174133555</v>
      </c>
    </row>
    <row r="8" spans="1:19" x14ac:dyDescent="0.25">
      <c r="A8" t="s">
        <v>20</v>
      </c>
      <c r="B8">
        <v>100</v>
      </c>
      <c r="C8">
        <f t="shared" si="0"/>
        <v>2.642282940248234E-4</v>
      </c>
      <c r="F8" t="s">
        <v>14</v>
      </c>
      <c r="G8">
        <v>55</v>
      </c>
      <c r="H8">
        <f t="shared" si="1"/>
        <v>3.5670038492318496E-4</v>
      </c>
      <c r="J8" s="19" t="s">
        <v>2116</v>
      </c>
      <c r="K8" s="19">
        <f>_xlfn.STDEV.P(B2:B566)</f>
        <v>1266.2439466397898</v>
      </c>
      <c r="R8" s="19" t="s">
        <v>2116</v>
      </c>
      <c r="S8" s="19">
        <f>_xlfn.STDEV.P(G2:G365)</f>
        <v>959.98681331637863</v>
      </c>
    </row>
    <row r="9" spans="1:19" x14ac:dyDescent="0.25">
      <c r="A9" t="s">
        <v>20</v>
      </c>
      <c r="B9">
        <v>1249</v>
      </c>
      <c r="C9">
        <f t="shared" si="0"/>
        <v>2.9988561422202633E-4</v>
      </c>
      <c r="F9" t="s">
        <v>14</v>
      </c>
      <c r="G9">
        <v>200</v>
      </c>
      <c r="H9">
        <f t="shared" si="1"/>
        <v>3.8336048764493346E-4</v>
      </c>
    </row>
    <row r="10" spans="1:19" x14ac:dyDescent="0.25">
      <c r="A10" t="s">
        <v>20</v>
      </c>
      <c r="B10">
        <v>1396</v>
      </c>
      <c r="C10">
        <f t="shared" si="0"/>
        <v>2.8720225000870614E-4</v>
      </c>
      <c r="F10" t="s">
        <v>14</v>
      </c>
      <c r="G10">
        <v>452</v>
      </c>
      <c r="H10">
        <f t="shared" si="1"/>
        <v>4.1156472555694743E-4</v>
      </c>
    </row>
    <row r="11" spans="1:19" x14ac:dyDescent="0.25">
      <c r="A11" t="s">
        <v>20</v>
      </c>
      <c r="B11">
        <v>890</v>
      </c>
      <c r="C11">
        <f t="shared" si="0"/>
        <v>3.1491129747862015E-4</v>
      </c>
      <c r="F11" t="s">
        <v>14</v>
      </c>
      <c r="G11">
        <v>674</v>
      </c>
      <c r="H11">
        <f t="shared" si="1"/>
        <v>4.1381299360732419E-4</v>
      </c>
    </row>
    <row r="12" spans="1:19" x14ac:dyDescent="0.25">
      <c r="A12" t="s">
        <v>20</v>
      </c>
      <c r="B12">
        <v>142</v>
      </c>
      <c r="C12">
        <f t="shared" si="0"/>
        <v>2.693305692036654E-4</v>
      </c>
      <c r="F12" t="s">
        <v>14</v>
      </c>
      <c r="G12">
        <v>558</v>
      </c>
      <c r="H12">
        <f t="shared" si="1"/>
        <v>4.1539867553932547E-4</v>
      </c>
    </row>
    <row r="13" spans="1:19" x14ac:dyDescent="0.25">
      <c r="A13" t="s">
        <v>20</v>
      </c>
      <c r="B13">
        <v>2673</v>
      </c>
      <c r="C13">
        <f t="shared" si="0"/>
        <v>1.1191171148296375E-4</v>
      </c>
      <c r="F13" t="s">
        <v>14</v>
      </c>
      <c r="G13">
        <v>15</v>
      </c>
      <c r="H13">
        <f t="shared" si="1"/>
        <v>3.482766996430777E-4</v>
      </c>
    </row>
    <row r="14" spans="1:19" x14ac:dyDescent="0.25">
      <c r="A14" t="s">
        <v>20</v>
      </c>
      <c r="B14">
        <v>163</v>
      </c>
      <c r="C14">
        <f t="shared" si="0"/>
        <v>2.7180637415169328E-4</v>
      </c>
      <c r="F14" t="s">
        <v>14</v>
      </c>
      <c r="G14">
        <v>2307</v>
      </c>
      <c r="H14">
        <f t="shared" si="1"/>
        <v>8.3261679532065818E-5</v>
      </c>
    </row>
    <row r="15" spans="1:19" x14ac:dyDescent="0.25">
      <c r="A15" t="s">
        <v>20</v>
      </c>
      <c r="B15">
        <v>2220</v>
      </c>
      <c r="C15">
        <f t="shared" si="0"/>
        <v>1.7564136302261651E-4</v>
      </c>
      <c r="F15" t="s">
        <v>14</v>
      </c>
      <c r="G15">
        <v>88</v>
      </c>
      <c r="H15">
        <f t="shared" si="1"/>
        <v>3.6332790888304281E-4</v>
      </c>
    </row>
    <row r="16" spans="1:19" x14ac:dyDescent="0.25">
      <c r="A16" t="s">
        <v>20</v>
      </c>
      <c r="B16">
        <v>1606</v>
      </c>
      <c r="C16">
        <f t="shared" si="0"/>
        <v>2.6376878942880932E-4</v>
      </c>
      <c r="F16" t="s">
        <v>14</v>
      </c>
      <c r="G16">
        <v>48</v>
      </c>
      <c r="H16">
        <f t="shared" si="1"/>
        <v>3.5525619102089824E-4</v>
      </c>
    </row>
    <row r="17" spans="1:18" x14ac:dyDescent="0.25">
      <c r="A17" t="s">
        <v>20</v>
      </c>
      <c r="B17">
        <v>129</v>
      </c>
      <c r="C17">
        <f t="shared" si="0"/>
        <v>2.6777233164627337E-4</v>
      </c>
      <c r="F17" t="s">
        <v>14</v>
      </c>
      <c r="G17">
        <v>1</v>
      </c>
      <c r="H17">
        <f t="shared" si="1"/>
        <v>3.4523401707029774E-4</v>
      </c>
    </row>
    <row r="18" spans="1:18" x14ac:dyDescent="0.25">
      <c r="A18" t="s">
        <v>20</v>
      </c>
      <c r="B18">
        <v>226</v>
      </c>
      <c r="C18">
        <f t="shared" si="0"/>
        <v>2.7891052213008195E-4</v>
      </c>
      <c r="F18" t="s">
        <v>14</v>
      </c>
      <c r="G18">
        <v>1467</v>
      </c>
      <c r="H18">
        <f t="shared" si="1"/>
        <v>2.726472549728331E-4</v>
      </c>
    </row>
    <row r="19" spans="1:18" x14ac:dyDescent="0.25">
      <c r="A19" t="s">
        <v>20</v>
      </c>
      <c r="B19">
        <v>5419</v>
      </c>
      <c r="C19">
        <f t="shared" si="0"/>
        <v>4.7051898260466015E-7</v>
      </c>
      <c r="F19" t="s">
        <v>14</v>
      </c>
      <c r="G19">
        <v>75</v>
      </c>
      <c r="H19">
        <f t="shared" si="1"/>
        <v>3.6075337704939378E-4</v>
      </c>
    </row>
    <row r="20" spans="1:18" x14ac:dyDescent="0.25">
      <c r="A20" t="s">
        <v>20</v>
      </c>
      <c r="B20">
        <v>165</v>
      </c>
      <c r="C20">
        <f t="shared" si="0"/>
        <v>2.7203944641718877E-4</v>
      </c>
      <c r="F20" t="s">
        <v>14</v>
      </c>
      <c r="G20">
        <v>120</v>
      </c>
      <c r="H20">
        <f t="shared" si="1"/>
        <v>3.6945500953983602E-4</v>
      </c>
    </row>
    <row r="21" spans="1:18" x14ac:dyDescent="0.25">
      <c r="A21" t="s">
        <v>20</v>
      </c>
      <c r="B21">
        <v>1965</v>
      </c>
      <c r="C21">
        <f t="shared" si="0"/>
        <v>2.1397700805695231E-4</v>
      </c>
      <c r="F21" t="s">
        <v>14</v>
      </c>
      <c r="G21">
        <v>2253</v>
      </c>
      <c r="H21">
        <f t="shared" si="1"/>
        <v>9.1952440267547533E-5</v>
      </c>
    </row>
    <row r="22" spans="1:18" x14ac:dyDescent="0.25">
      <c r="A22" t="s">
        <v>20</v>
      </c>
      <c r="B22">
        <v>16</v>
      </c>
      <c r="C22">
        <f t="shared" si="0"/>
        <v>2.5347390636345715E-4</v>
      </c>
      <c r="F22" t="s">
        <v>14</v>
      </c>
      <c r="G22">
        <v>5</v>
      </c>
      <c r="H22">
        <f t="shared" si="1"/>
        <v>3.4610814343700942E-4</v>
      </c>
    </row>
    <row r="23" spans="1:18" x14ac:dyDescent="0.25">
      <c r="A23" t="s">
        <v>20</v>
      </c>
      <c r="B23">
        <v>107</v>
      </c>
      <c r="C23">
        <f t="shared" si="0"/>
        <v>2.6509216346723218E-4</v>
      </c>
      <c r="F23" t="s">
        <v>14</v>
      </c>
      <c r="G23">
        <v>38</v>
      </c>
      <c r="H23">
        <f t="shared" si="1"/>
        <v>3.5317061845262194E-4</v>
      </c>
    </row>
    <row r="24" spans="1:18" x14ac:dyDescent="0.25">
      <c r="A24" t="s">
        <v>20</v>
      </c>
      <c r="B24">
        <v>134</v>
      </c>
      <c r="C24">
        <f t="shared" si="0"/>
        <v>2.6837393161638405E-4</v>
      </c>
      <c r="F24" t="s">
        <v>14</v>
      </c>
      <c r="G24">
        <v>12</v>
      </c>
      <c r="H24">
        <f t="shared" si="1"/>
        <v>3.4762867068556194E-4</v>
      </c>
      <c r="R24" s="22"/>
    </row>
    <row r="25" spans="1:18" x14ac:dyDescent="0.25">
      <c r="A25" t="s">
        <v>20</v>
      </c>
      <c r="B25">
        <v>198</v>
      </c>
      <c r="C25">
        <f t="shared" si="0"/>
        <v>2.7581476122152672E-4</v>
      </c>
      <c r="F25" t="s">
        <v>14</v>
      </c>
      <c r="G25">
        <v>1684</v>
      </c>
      <c r="H25">
        <f t="shared" si="1"/>
        <v>2.1596020395695897E-4</v>
      </c>
    </row>
    <row r="26" spans="1:18" x14ac:dyDescent="0.25">
      <c r="A26" t="s">
        <v>20</v>
      </c>
      <c r="B26">
        <v>111</v>
      </c>
      <c r="C26">
        <f t="shared" si="0"/>
        <v>2.6558342651458868E-4</v>
      </c>
      <c r="F26" t="s">
        <v>14</v>
      </c>
      <c r="G26">
        <v>56</v>
      </c>
      <c r="H26">
        <f t="shared" si="1"/>
        <v>3.5690562792900472E-4</v>
      </c>
    </row>
    <row r="27" spans="1:18" x14ac:dyDescent="0.25">
      <c r="A27" t="s">
        <v>20</v>
      </c>
      <c r="B27">
        <v>222</v>
      </c>
      <c r="C27">
        <f t="shared" si="0"/>
        <v>2.7847448877765032E-4</v>
      </c>
      <c r="F27" t="s">
        <v>14</v>
      </c>
      <c r="G27">
        <v>838</v>
      </c>
      <c r="H27">
        <f t="shared" si="1"/>
        <v>4.0145407913337643E-4</v>
      </c>
    </row>
    <row r="28" spans="1:18" x14ac:dyDescent="0.25">
      <c r="A28" t="s">
        <v>20</v>
      </c>
      <c r="B28">
        <v>6212</v>
      </c>
      <c r="C28">
        <f t="shared" si="0"/>
        <v>4.03889390551885E-8</v>
      </c>
      <c r="F28" t="s">
        <v>14</v>
      </c>
      <c r="G28">
        <v>1000</v>
      </c>
      <c r="H28">
        <f t="shared" si="1"/>
        <v>3.7860323340817899E-4</v>
      </c>
    </row>
    <row r="29" spans="1:18" x14ac:dyDescent="0.25">
      <c r="A29" t="s">
        <v>20</v>
      </c>
      <c r="B29">
        <v>98</v>
      </c>
      <c r="C29">
        <f t="shared" si="0"/>
        <v>2.6398050988152462E-4</v>
      </c>
      <c r="F29" t="s">
        <v>14</v>
      </c>
      <c r="G29">
        <v>1482</v>
      </c>
      <c r="H29">
        <f t="shared" si="1"/>
        <v>2.6873101440408066E-4</v>
      </c>
    </row>
    <row r="30" spans="1:18" x14ac:dyDescent="0.25">
      <c r="A30" t="s">
        <v>20</v>
      </c>
      <c r="B30">
        <v>92</v>
      </c>
      <c r="C30">
        <f t="shared" si="0"/>
        <v>2.6323461052016615E-4</v>
      </c>
      <c r="F30" t="s">
        <v>14</v>
      </c>
      <c r="G30">
        <v>106</v>
      </c>
      <c r="H30">
        <f t="shared" si="1"/>
        <v>3.6681193872474028E-4</v>
      </c>
    </row>
    <row r="31" spans="1:18" x14ac:dyDescent="0.25">
      <c r="A31" t="s">
        <v>20</v>
      </c>
      <c r="B31">
        <v>149</v>
      </c>
      <c r="C31">
        <f t="shared" si="0"/>
        <v>2.7016157777521449E-4</v>
      </c>
      <c r="F31" t="s">
        <v>14</v>
      </c>
      <c r="G31">
        <v>679</v>
      </c>
      <c r="H31">
        <f t="shared" si="1"/>
        <v>4.1360899514367654E-4</v>
      </c>
    </row>
    <row r="32" spans="1:18" x14ac:dyDescent="0.25">
      <c r="A32" t="s">
        <v>20</v>
      </c>
      <c r="B32">
        <v>2431</v>
      </c>
      <c r="C32">
        <f t="shared" si="0"/>
        <v>1.4466532931702416E-4</v>
      </c>
      <c r="F32" t="s">
        <v>14</v>
      </c>
      <c r="G32">
        <v>1220</v>
      </c>
      <c r="H32">
        <f t="shared" si="1"/>
        <v>3.3405535775963055E-4</v>
      </c>
    </row>
    <row r="33" spans="1:8" x14ac:dyDescent="0.25">
      <c r="A33" t="s">
        <v>20</v>
      </c>
      <c r="B33">
        <v>303</v>
      </c>
      <c r="C33">
        <f t="shared" si="0"/>
        <v>2.8687999668705106E-4</v>
      </c>
      <c r="F33" t="s">
        <v>14</v>
      </c>
      <c r="G33">
        <v>1</v>
      </c>
      <c r="H33">
        <f t="shared" si="1"/>
        <v>3.4523401707029774E-4</v>
      </c>
    </row>
    <row r="34" spans="1:8" x14ac:dyDescent="0.25">
      <c r="A34" t="s">
        <v>20</v>
      </c>
      <c r="B34">
        <v>209</v>
      </c>
      <c r="C34">
        <f t="shared" si="0"/>
        <v>2.7704298897200257E-4</v>
      </c>
      <c r="F34" t="s">
        <v>14</v>
      </c>
      <c r="G34">
        <v>37</v>
      </c>
      <c r="H34">
        <f t="shared" si="1"/>
        <v>3.5296062929129565E-4</v>
      </c>
    </row>
    <row r="35" spans="1:8" x14ac:dyDescent="0.25">
      <c r="A35" t="s">
        <v>20</v>
      </c>
      <c r="B35">
        <v>131</v>
      </c>
      <c r="C35">
        <f t="shared" si="0"/>
        <v>2.6801331110283636E-4</v>
      </c>
      <c r="F35" t="s">
        <v>14</v>
      </c>
      <c r="G35">
        <v>60</v>
      </c>
      <c r="H35">
        <f t="shared" si="1"/>
        <v>3.5772389990603289E-4</v>
      </c>
    </row>
    <row r="36" spans="1:8" x14ac:dyDescent="0.25">
      <c r="A36" t="s">
        <v>20</v>
      </c>
      <c r="B36">
        <v>164</v>
      </c>
      <c r="C36">
        <f t="shared" si="0"/>
        <v>2.7192297011000835E-4</v>
      </c>
      <c r="F36" t="s">
        <v>14</v>
      </c>
      <c r="G36">
        <v>296</v>
      </c>
      <c r="H36">
        <f t="shared" si="1"/>
        <v>3.9708287137363171E-4</v>
      </c>
    </row>
    <row r="37" spans="1:8" x14ac:dyDescent="0.25">
      <c r="A37" t="s">
        <v>20</v>
      </c>
      <c r="B37">
        <v>201</v>
      </c>
      <c r="C37">
        <f t="shared" si="0"/>
        <v>2.7615125816082999E-4</v>
      </c>
      <c r="F37" t="s">
        <v>14</v>
      </c>
      <c r="G37">
        <v>3304</v>
      </c>
      <c r="H37">
        <f t="shared" si="1"/>
        <v>7.5414891173528213E-6</v>
      </c>
    </row>
    <row r="38" spans="1:8" x14ac:dyDescent="0.25">
      <c r="A38" t="s">
        <v>20</v>
      </c>
      <c r="B38">
        <v>211</v>
      </c>
      <c r="C38">
        <f t="shared" si="0"/>
        <v>2.772646419744031E-4</v>
      </c>
      <c r="F38" t="s">
        <v>14</v>
      </c>
      <c r="G38">
        <v>73</v>
      </c>
      <c r="H38">
        <f t="shared" si="1"/>
        <v>3.6035305235229041E-4</v>
      </c>
    </row>
    <row r="39" spans="1:8" x14ac:dyDescent="0.25">
      <c r="A39" t="s">
        <v>20</v>
      </c>
      <c r="B39">
        <v>128</v>
      </c>
      <c r="C39">
        <f t="shared" si="0"/>
        <v>2.676516727867568E-4</v>
      </c>
      <c r="F39" t="s">
        <v>14</v>
      </c>
      <c r="G39">
        <v>3387</v>
      </c>
      <c r="H39">
        <f t="shared" si="1"/>
        <v>5.8817569183175687E-6</v>
      </c>
    </row>
    <row r="40" spans="1:8" x14ac:dyDescent="0.25">
      <c r="A40" t="s">
        <v>20</v>
      </c>
      <c r="B40">
        <v>1600</v>
      </c>
      <c r="C40">
        <f t="shared" si="0"/>
        <v>2.6451195225204674E-4</v>
      </c>
      <c r="F40" t="s">
        <v>14</v>
      </c>
      <c r="G40">
        <v>662</v>
      </c>
      <c r="H40">
        <f t="shared" si="1"/>
        <v>4.1425714795487818E-4</v>
      </c>
    </row>
    <row r="41" spans="1:8" x14ac:dyDescent="0.25">
      <c r="A41" t="s">
        <v>20</v>
      </c>
      <c r="B41">
        <v>249</v>
      </c>
      <c r="C41">
        <f t="shared" si="0"/>
        <v>2.8137650117689134E-4</v>
      </c>
      <c r="F41" t="s">
        <v>14</v>
      </c>
      <c r="G41">
        <v>774</v>
      </c>
      <c r="H41">
        <f t="shared" si="1"/>
        <v>4.0764555586751526E-4</v>
      </c>
    </row>
    <row r="42" spans="1:8" x14ac:dyDescent="0.25">
      <c r="A42" t="s">
        <v>20</v>
      </c>
      <c r="B42">
        <v>236</v>
      </c>
      <c r="C42">
        <f t="shared" si="0"/>
        <v>2.7999137071406215E-4</v>
      </c>
      <c r="F42" t="s">
        <v>14</v>
      </c>
      <c r="G42">
        <v>672</v>
      </c>
      <c r="H42">
        <f t="shared" si="1"/>
        <v>4.1389147735700131E-4</v>
      </c>
    </row>
    <row r="43" spans="1:8" x14ac:dyDescent="0.25">
      <c r="A43" t="s">
        <v>20</v>
      </c>
      <c r="B43">
        <v>4065</v>
      </c>
      <c r="C43">
        <f t="shared" si="0"/>
        <v>1.2575962765614655E-5</v>
      </c>
      <c r="F43" t="s">
        <v>14</v>
      </c>
      <c r="G43">
        <v>940</v>
      </c>
      <c r="H43">
        <f t="shared" si="1"/>
        <v>3.8819760714649737E-4</v>
      </c>
    </row>
    <row r="44" spans="1:8" x14ac:dyDescent="0.25">
      <c r="A44" t="s">
        <v>20</v>
      </c>
      <c r="B44">
        <v>246</v>
      </c>
      <c r="C44">
        <f t="shared" si="0"/>
        <v>2.8105887809405623E-4</v>
      </c>
      <c r="F44" t="s">
        <v>14</v>
      </c>
      <c r="G44">
        <v>117</v>
      </c>
      <c r="H44">
        <f t="shared" si="1"/>
        <v>3.6889364329032159E-4</v>
      </c>
    </row>
    <row r="45" spans="1:8" x14ac:dyDescent="0.25">
      <c r="A45" t="s">
        <v>20</v>
      </c>
      <c r="B45">
        <v>2475</v>
      </c>
      <c r="C45">
        <f t="shared" si="0"/>
        <v>1.3844383646700601E-4</v>
      </c>
      <c r="F45" t="s">
        <v>14</v>
      </c>
      <c r="G45">
        <v>115</v>
      </c>
      <c r="H45">
        <f t="shared" si="1"/>
        <v>3.6851787367550245E-4</v>
      </c>
    </row>
    <row r="46" spans="1:8" x14ac:dyDescent="0.25">
      <c r="A46" t="s">
        <v>20</v>
      </c>
      <c r="B46">
        <v>76</v>
      </c>
      <c r="C46">
        <f t="shared" si="0"/>
        <v>2.6122715712313194E-4</v>
      </c>
      <c r="F46" t="s">
        <v>14</v>
      </c>
      <c r="G46">
        <v>326</v>
      </c>
      <c r="H46">
        <f t="shared" si="1"/>
        <v>4.0064852687908705E-4</v>
      </c>
    </row>
    <row r="47" spans="1:8" x14ac:dyDescent="0.25">
      <c r="A47" t="s">
        <v>20</v>
      </c>
      <c r="B47">
        <v>54</v>
      </c>
      <c r="C47">
        <f t="shared" si="0"/>
        <v>2.5842450151127017E-4</v>
      </c>
      <c r="F47" t="s">
        <v>14</v>
      </c>
      <c r="G47">
        <v>1</v>
      </c>
      <c r="H47">
        <f t="shared" si="1"/>
        <v>3.4523401707029774E-4</v>
      </c>
    </row>
    <row r="48" spans="1:8" x14ac:dyDescent="0.25">
      <c r="A48" t="s">
        <v>20</v>
      </c>
      <c r="B48">
        <v>88</v>
      </c>
      <c r="C48">
        <f t="shared" si="0"/>
        <v>2.6273523823672505E-4</v>
      </c>
      <c r="F48" t="s">
        <v>14</v>
      </c>
      <c r="G48">
        <v>1467</v>
      </c>
      <c r="H48">
        <f t="shared" si="1"/>
        <v>2.726472549728331E-4</v>
      </c>
    </row>
    <row r="49" spans="1:8" x14ac:dyDescent="0.25">
      <c r="A49" t="s">
        <v>20</v>
      </c>
      <c r="B49">
        <v>85</v>
      </c>
      <c r="C49">
        <f t="shared" si="0"/>
        <v>2.6235961269656128E-4</v>
      </c>
      <c r="F49" t="s">
        <v>14</v>
      </c>
      <c r="G49">
        <v>5681</v>
      </c>
      <c r="H49">
        <f t="shared" si="1"/>
        <v>3.1702392406017793E-10</v>
      </c>
    </row>
    <row r="50" spans="1:8" x14ac:dyDescent="0.25">
      <c r="A50" t="s">
        <v>20</v>
      </c>
      <c r="B50">
        <v>170</v>
      </c>
      <c r="C50">
        <f t="shared" si="0"/>
        <v>2.7262002631097472E-4</v>
      </c>
      <c r="F50" t="s">
        <v>14</v>
      </c>
      <c r="G50">
        <v>1059</v>
      </c>
      <c r="H50">
        <f t="shared" si="1"/>
        <v>3.6799557223516255E-4</v>
      </c>
    </row>
    <row r="51" spans="1:8" x14ac:dyDescent="0.25">
      <c r="A51" t="s">
        <v>20</v>
      </c>
      <c r="B51">
        <v>330</v>
      </c>
      <c r="C51">
        <f t="shared" si="0"/>
        <v>2.8947449149048266E-4</v>
      </c>
      <c r="F51" t="s">
        <v>14</v>
      </c>
      <c r="G51">
        <v>1194</v>
      </c>
      <c r="H51">
        <f t="shared" si="1"/>
        <v>3.3996327075779095E-4</v>
      </c>
    </row>
    <row r="52" spans="1:8" x14ac:dyDescent="0.25">
      <c r="A52" t="s">
        <v>20</v>
      </c>
      <c r="B52">
        <v>127</v>
      </c>
      <c r="C52">
        <f t="shared" si="0"/>
        <v>2.675309014413759E-4</v>
      </c>
      <c r="F52" t="s">
        <v>14</v>
      </c>
      <c r="G52">
        <v>30</v>
      </c>
      <c r="H52">
        <f t="shared" si="1"/>
        <v>3.5148351776568838E-4</v>
      </c>
    </row>
    <row r="53" spans="1:8" x14ac:dyDescent="0.25">
      <c r="A53" t="s">
        <v>20</v>
      </c>
      <c r="B53">
        <v>411</v>
      </c>
      <c r="C53">
        <f t="shared" si="0"/>
        <v>2.9658941184232618E-4</v>
      </c>
      <c r="F53" t="s">
        <v>14</v>
      </c>
      <c r="G53">
        <v>75</v>
      </c>
      <c r="H53">
        <f t="shared" si="1"/>
        <v>3.6075337704939378E-4</v>
      </c>
    </row>
    <row r="54" spans="1:8" x14ac:dyDescent="0.25">
      <c r="A54" t="s">
        <v>20</v>
      </c>
      <c r="B54">
        <v>180</v>
      </c>
      <c r="C54">
        <f t="shared" si="0"/>
        <v>2.7377209955685878E-4</v>
      </c>
      <c r="F54" t="s">
        <v>14</v>
      </c>
      <c r="G54">
        <v>955</v>
      </c>
      <c r="H54">
        <f t="shared" si="1"/>
        <v>3.8591776234640437E-4</v>
      </c>
    </row>
    <row r="55" spans="1:8" x14ac:dyDescent="0.25">
      <c r="A55" t="s">
        <v>20</v>
      </c>
      <c r="B55">
        <v>374</v>
      </c>
      <c r="C55">
        <f t="shared" si="0"/>
        <v>2.9346689469936135E-4</v>
      </c>
      <c r="F55" t="s">
        <v>14</v>
      </c>
      <c r="G55">
        <v>67</v>
      </c>
      <c r="H55">
        <f t="shared" si="1"/>
        <v>3.5914538858619442E-4</v>
      </c>
    </row>
    <row r="56" spans="1:8" x14ac:dyDescent="0.25">
      <c r="A56" t="s">
        <v>20</v>
      </c>
      <c r="B56">
        <v>71</v>
      </c>
      <c r="C56">
        <f t="shared" si="0"/>
        <v>2.6059444008757153E-4</v>
      </c>
      <c r="F56" t="s">
        <v>14</v>
      </c>
      <c r="G56">
        <v>5</v>
      </c>
      <c r="H56">
        <f t="shared" si="1"/>
        <v>3.4610814343700942E-4</v>
      </c>
    </row>
    <row r="57" spans="1:8" x14ac:dyDescent="0.25">
      <c r="A57" t="s">
        <v>20</v>
      </c>
      <c r="B57">
        <v>203</v>
      </c>
      <c r="C57">
        <f t="shared" si="0"/>
        <v>2.7637495563913994E-4</v>
      </c>
      <c r="F57" t="s">
        <v>14</v>
      </c>
      <c r="G57">
        <v>26</v>
      </c>
      <c r="H57">
        <f t="shared" si="1"/>
        <v>3.5063386061118517E-4</v>
      </c>
    </row>
    <row r="58" spans="1:8" x14ac:dyDescent="0.25">
      <c r="A58" t="s">
        <v>20</v>
      </c>
      <c r="B58">
        <v>113</v>
      </c>
      <c r="C58">
        <f t="shared" si="0"/>
        <v>2.658284045713067E-4</v>
      </c>
      <c r="F58" t="s">
        <v>14</v>
      </c>
      <c r="G58">
        <v>1130</v>
      </c>
      <c r="H58">
        <f t="shared" si="1"/>
        <v>3.5384727505358241E-4</v>
      </c>
    </row>
    <row r="59" spans="1:8" x14ac:dyDescent="0.25">
      <c r="A59" t="s">
        <v>20</v>
      </c>
      <c r="B59">
        <v>96</v>
      </c>
      <c r="C59">
        <f t="shared" si="0"/>
        <v>2.6373230015737115E-4</v>
      </c>
      <c r="F59" t="s">
        <v>14</v>
      </c>
      <c r="G59">
        <v>782</v>
      </c>
      <c r="H59">
        <f t="shared" si="1"/>
        <v>4.0696533506882806E-4</v>
      </c>
    </row>
    <row r="60" spans="1:8" x14ac:dyDescent="0.25">
      <c r="A60" t="s">
        <v>20</v>
      </c>
      <c r="B60">
        <v>498</v>
      </c>
      <c r="C60">
        <f t="shared" si="0"/>
        <v>3.0304188322431393E-4</v>
      </c>
      <c r="F60" t="s">
        <v>14</v>
      </c>
      <c r="G60">
        <v>210</v>
      </c>
      <c r="H60">
        <f t="shared" si="1"/>
        <v>3.8494706149206249E-4</v>
      </c>
    </row>
    <row r="61" spans="1:8" x14ac:dyDescent="0.25">
      <c r="A61" t="s">
        <v>20</v>
      </c>
      <c r="B61">
        <v>180</v>
      </c>
      <c r="C61">
        <f t="shared" si="0"/>
        <v>2.7377209955685878E-4</v>
      </c>
      <c r="F61" t="s">
        <v>14</v>
      </c>
      <c r="G61">
        <v>136</v>
      </c>
      <c r="H61">
        <f t="shared" si="1"/>
        <v>3.7240199495018226E-4</v>
      </c>
    </row>
    <row r="62" spans="1:8" x14ac:dyDescent="0.25">
      <c r="A62" t="s">
        <v>20</v>
      </c>
      <c r="B62">
        <v>27</v>
      </c>
      <c r="C62">
        <f t="shared" si="0"/>
        <v>2.5492074808685061E-4</v>
      </c>
      <c r="F62" t="s">
        <v>14</v>
      </c>
      <c r="G62">
        <v>86</v>
      </c>
      <c r="H62">
        <f t="shared" si="1"/>
        <v>3.6293496643925602E-4</v>
      </c>
    </row>
    <row r="63" spans="1:8" x14ac:dyDescent="0.25">
      <c r="A63" t="s">
        <v>20</v>
      </c>
      <c r="B63">
        <v>2331</v>
      </c>
      <c r="C63">
        <f t="shared" si="0"/>
        <v>1.5914848430278162E-4</v>
      </c>
      <c r="F63" t="s">
        <v>14</v>
      </c>
      <c r="G63">
        <v>19</v>
      </c>
      <c r="H63">
        <f t="shared" si="1"/>
        <v>3.4913731385935313E-4</v>
      </c>
    </row>
    <row r="64" spans="1:8" x14ac:dyDescent="0.25">
      <c r="A64" t="s">
        <v>20</v>
      </c>
      <c r="B64">
        <v>113</v>
      </c>
      <c r="C64">
        <f t="shared" si="0"/>
        <v>2.658284045713067E-4</v>
      </c>
      <c r="F64" t="s">
        <v>14</v>
      </c>
      <c r="G64">
        <v>886</v>
      </c>
      <c r="H64">
        <f t="shared" si="1"/>
        <v>3.957163734804105E-4</v>
      </c>
    </row>
    <row r="65" spans="1:8" x14ac:dyDescent="0.25">
      <c r="A65" t="s">
        <v>20</v>
      </c>
      <c r="B65">
        <v>164</v>
      </c>
      <c r="C65">
        <f t="shared" si="0"/>
        <v>2.7192297011000835E-4</v>
      </c>
      <c r="F65" t="s">
        <v>14</v>
      </c>
      <c r="G65">
        <v>35</v>
      </c>
      <c r="H65">
        <f t="shared" si="1"/>
        <v>3.5253987783806804E-4</v>
      </c>
    </row>
    <row r="66" spans="1:8" x14ac:dyDescent="0.25">
      <c r="A66" t="s">
        <v>20</v>
      </c>
      <c r="B66">
        <v>164</v>
      </c>
      <c r="C66">
        <f t="shared" si="0"/>
        <v>2.7192297011000835E-4</v>
      </c>
      <c r="F66" t="s">
        <v>14</v>
      </c>
      <c r="G66">
        <v>24</v>
      </c>
      <c r="H66">
        <f t="shared" si="1"/>
        <v>3.5020752249571418E-4</v>
      </c>
    </row>
    <row r="67" spans="1:8" x14ac:dyDescent="0.25">
      <c r="A67" t="s">
        <v>20</v>
      </c>
      <c r="B67">
        <v>336</v>
      </c>
      <c r="C67">
        <f t="shared" ref="C67:C130" si="2">_xlfn.NORM.DIST(B67,$K$3,$K$8,FALSE)</f>
        <v>2.9003631615411572E-4</v>
      </c>
      <c r="F67" t="s">
        <v>14</v>
      </c>
      <c r="G67">
        <v>86</v>
      </c>
      <c r="H67">
        <f t="shared" ref="H67:H130" si="3">_xlfn.NORM.DIST(G67,$S$3,$S$8,FALSE)</f>
        <v>3.6293496643925602E-4</v>
      </c>
    </row>
    <row r="68" spans="1:8" x14ac:dyDescent="0.25">
      <c r="A68" t="s">
        <v>20</v>
      </c>
      <c r="B68">
        <v>1917</v>
      </c>
      <c r="C68">
        <f t="shared" si="2"/>
        <v>2.2107353127579334E-4</v>
      </c>
      <c r="F68" t="s">
        <v>14</v>
      </c>
      <c r="G68">
        <v>243</v>
      </c>
      <c r="H68">
        <f t="shared" si="3"/>
        <v>3.8992917684753218E-4</v>
      </c>
    </row>
    <row r="69" spans="1:8" x14ac:dyDescent="0.25">
      <c r="A69" t="s">
        <v>20</v>
      </c>
      <c r="B69">
        <v>95</v>
      </c>
      <c r="C69">
        <f t="shared" si="2"/>
        <v>2.6360803621428794E-4</v>
      </c>
      <c r="F69" t="s">
        <v>14</v>
      </c>
      <c r="G69">
        <v>65</v>
      </c>
      <c r="H69">
        <f t="shared" si="3"/>
        <v>3.5874061989813274E-4</v>
      </c>
    </row>
    <row r="70" spans="1:8" x14ac:dyDescent="0.25">
      <c r="A70" t="s">
        <v>20</v>
      </c>
      <c r="B70">
        <v>147</v>
      </c>
      <c r="C70">
        <f t="shared" si="2"/>
        <v>2.6992472720164493E-4</v>
      </c>
      <c r="F70" t="s">
        <v>14</v>
      </c>
      <c r="G70">
        <v>100</v>
      </c>
      <c r="H70">
        <f t="shared" si="3"/>
        <v>3.6566118280631705E-4</v>
      </c>
    </row>
    <row r="71" spans="1:8" x14ac:dyDescent="0.25">
      <c r="A71" t="s">
        <v>20</v>
      </c>
      <c r="B71">
        <v>86</v>
      </c>
      <c r="C71">
        <f t="shared" si="2"/>
        <v>2.6248492521075166E-4</v>
      </c>
      <c r="F71" t="s">
        <v>14</v>
      </c>
      <c r="G71">
        <v>168</v>
      </c>
      <c r="H71">
        <f t="shared" si="3"/>
        <v>3.7805149094528455E-4</v>
      </c>
    </row>
    <row r="72" spans="1:8" x14ac:dyDescent="0.25">
      <c r="A72" t="s">
        <v>20</v>
      </c>
      <c r="B72">
        <v>83</v>
      </c>
      <c r="C72">
        <f t="shared" si="2"/>
        <v>2.6210867669523174E-4</v>
      </c>
      <c r="F72" t="s">
        <v>14</v>
      </c>
      <c r="G72">
        <v>13</v>
      </c>
      <c r="H72">
        <f t="shared" si="3"/>
        <v>3.4784492369879376E-4</v>
      </c>
    </row>
    <row r="73" spans="1:8" x14ac:dyDescent="0.25">
      <c r="A73" t="s">
        <v>20</v>
      </c>
      <c r="B73">
        <v>676</v>
      </c>
      <c r="C73">
        <f t="shared" si="2"/>
        <v>3.1206001784097568E-4</v>
      </c>
      <c r="F73" t="s">
        <v>14</v>
      </c>
      <c r="G73">
        <v>1</v>
      </c>
      <c r="H73">
        <f t="shared" si="3"/>
        <v>3.4523401707029774E-4</v>
      </c>
    </row>
    <row r="74" spans="1:8" x14ac:dyDescent="0.25">
      <c r="A74" t="s">
        <v>20</v>
      </c>
      <c r="B74">
        <v>361</v>
      </c>
      <c r="C74">
        <f t="shared" si="2"/>
        <v>2.9231835799014118E-4</v>
      </c>
      <c r="F74" t="s">
        <v>14</v>
      </c>
      <c r="G74">
        <v>40</v>
      </c>
      <c r="H74">
        <f t="shared" si="3"/>
        <v>3.5358982059822437E-4</v>
      </c>
    </row>
    <row r="75" spans="1:8" x14ac:dyDescent="0.25">
      <c r="A75" t="s">
        <v>20</v>
      </c>
      <c r="B75">
        <v>131</v>
      </c>
      <c r="C75">
        <f t="shared" si="2"/>
        <v>2.6801331110283636E-4</v>
      </c>
      <c r="F75" t="s">
        <v>14</v>
      </c>
      <c r="G75">
        <v>226</v>
      </c>
      <c r="H75">
        <f t="shared" si="3"/>
        <v>3.8741179965474584E-4</v>
      </c>
    </row>
    <row r="76" spans="1:8" x14ac:dyDescent="0.25">
      <c r="A76" t="s">
        <v>20</v>
      </c>
      <c r="B76">
        <v>126</v>
      </c>
      <c r="C76">
        <f t="shared" si="2"/>
        <v>2.6741001781149982E-4</v>
      </c>
      <c r="F76" t="s">
        <v>14</v>
      </c>
      <c r="G76">
        <v>1625</v>
      </c>
      <c r="H76">
        <f t="shared" si="3"/>
        <v>2.3125593890635553E-4</v>
      </c>
    </row>
    <row r="77" spans="1:8" x14ac:dyDescent="0.25">
      <c r="A77" t="s">
        <v>20</v>
      </c>
      <c r="B77">
        <v>275</v>
      </c>
      <c r="C77">
        <f t="shared" si="2"/>
        <v>2.840775110617161E-4</v>
      </c>
      <c r="F77" t="s">
        <v>14</v>
      </c>
      <c r="G77">
        <v>143</v>
      </c>
      <c r="H77">
        <f t="shared" si="3"/>
        <v>3.7366604051098604E-4</v>
      </c>
    </row>
    <row r="78" spans="1:8" x14ac:dyDescent="0.25">
      <c r="A78" t="s">
        <v>20</v>
      </c>
      <c r="B78">
        <v>67</v>
      </c>
      <c r="C78">
        <f t="shared" si="2"/>
        <v>2.60086450205772E-4</v>
      </c>
      <c r="F78" t="s">
        <v>14</v>
      </c>
      <c r="G78">
        <v>934</v>
      </c>
      <c r="H78">
        <f t="shared" si="3"/>
        <v>3.8908671240718183E-4</v>
      </c>
    </row>
    <row r="79" spans="1:8" x14ac:dyDescent="0.25">
      <c r="A79" t="s">
        <v>20</v>
      </c>
      <c r="B79">
        <v>154</v>
      </c>
      <c r="C79">
        <f t="shared" si="2"/>
        <v>2.7075165872881884E-4</v>
      </c>
      <c r="F79" t="s">
        <v>14</v>
      </c>
      <c r="G79">
        <v>17</v>
      </c>
      <c r="H79">
        <f t="shared" si="3"/>
        <v>3.487074980136573E-4</v>
      </c>
    </row>
    <row r="80" spans="1:8" x14ac:dyDescent="0.25">
      <c r="A80" t="s">
        <v>20</v>
      </c>
      <c r="B80">
        <v>1782</v>
      </c>
      <c r="C80">
        <f t="shared" si="2"/>
        <v>2.4046009834680063E-4</v>
      </c>
      <c r="F80" t="s">
        <v>14</v>
      </c>
      <c r="G80">
        <v>2179</v>
      </c>
      <c r="H80">
        <f t="shared" si="3"/>
        <v>1.0481396799750966E-4</v>
      </c>
    </row>
    <row r="81" spans="1:8" x14ac:dyDescent="0.25">
      <c r="A81" t="s">
        <v>20</v>
      </c>
      <c r="B81">
        <v>903</v>
      </c>
      <c r="C81">
        <f t="shared" si="2"/>
        <v>3.1479552004069858E-4</v>
      </c>
      <c r="F81" t="s">
        <v>14</v>
      </c>
      <c r="G81">
        <v>931</v>
      </c>
      <c r="H81">
        <f t="shared" si="3"/>
        <v>3.8952632222888909E-4</v>
      </c>
    </row>
    <row r="82" spans="1:8" x14ac:dyDescent="0.25">
      <c r="A82" t="s">
        <v>20</v>
      </c>
      <c r="B82">
        <v>94</v>
      </c>
      <c r="C82">
        <f t="shared" si="2"/>
        <v>2.6348366649037218E-4</v>
      </c>
      <c r="F82" t="s">
        <v>14</v>
      </c>
      <c r="G82">
        <v>92</v>
      </c>
      <c r="H82">
        <f t="shared" si="3"/>
        <v>3.641103293430131E-4</v>
      </c>
    </row>
    <row r="83" spans="1:8" x14ac:dyDescent="0.25">
      <c r="A83" t="s">
        <v>20</v>
      </c>
      <c r="B83">
        <v>180</v>
      </c>
      <c r="C83">
        <f t="shared" si="2"/>
        <v>2.7377209955685878E-4</v>
      </c>
      <c r="F83" t="s">
        <v>14</v>
      </c>
      <c r="G83">
        <v>57</v>
      </c>
      <c r="H83">
        <f t="shared" si="3"/>
        <v>3.5711060152961388E-4</v>
      </c>
    </row>
    <row r="84" spans="1:8" x14ac:dyDescent="0.25">
      <c r="A84" t="s">
        <v>20</v>
      </c>
      <c r="B84">
        <v>533</v>
      </c>
      <c r="C84">
        <f t="shared" si="2"/>
        <v>3.0527037251656996E-4</v>
      </c>
      <c r="F84" t="s">
        <v>14</v>
      </c>
      <c r="G84">
        <v>41</v>
      </c>
      <c r="H84">
        <f t="shared" si="3"/>
        <v>3.5379903236535119E-4</v>
      </c>
    </row>
    <row r="85" spans="1:8" x14ac:dyDescent="0.25">
      <c r="A85" t="s">
        <v>20</v>
      </c>
      <c r="B85">
        <v>2443</v>
      </c>
      <c r="C85">
        <f t="shared" si="2"/>
        <v>1.4295846439685229E-4</v>
      </c>
      <c r="F85" t="s">
        <v>14</v>
      </c>
      <c r="G85">
        <v>1</v>
      </c>
      <c r="H85">
        <f t="shared" si="3"/>
        <v>3.4523401707029774E-4</v>
      </c>
    </row>
    <row r="86" spans="1:8" x14ac:dyDescent="0.25">
      <c r="A86" t="s">
        <v>20</v>
      </c>
      <c r="B86">
        <v>89</v>
      </c>
      <c r="C86">
        <f t="shared" si="2"/>
        <v>2.6286023833701371E-4</v>
      </c>
      <c r="F86" t="s">
        <v>14</v>
      </c>
      <c r="G86">
        <v>101</v>
      </c>
      <c r="H86">
        <f t="shared" si="3"/>
        <v>3.6585371691709922E-4</v>
      </c>
    </row>
    <row r="87" spans="1:8" x14ac:dyDescent="0.25">
      <c r="A87" t="s">
        <v>20</v>
      </c>
      <c r="B87">
        <v>159</v>
      </c>
      <c r="C87">
        <f t="shared" si="2"/>
        <v>2.7133879774339818E-4</v>
      </c>
      <c r="F87" t="s">
        <v>14</v>
      </c>
      <c r="G87">
        <v>1335</v>
      </c>
      <c r="H87">
        <f t="shared" si="3"/>
        <v>3.0642374169317075E-4</v>
      </c>
    </row>
    <row r="88" spans="1:8" x14ac:dyDescent="0.25">
      <c r="A88" t="s">
        <v>20</v>
      </c>
      <c r="B88">
        <v>50</v>
      </c>
      <c r="C88">
        <f t="shared" si="2"/>
        <v>2.5790980326545753E-4</v>
      </c>
      <c r="F88" t="s">
        <v>14</v>
      </c>
      <c r="G88">
        <v>15</v>
      </c>
      <c r="H88">
        <f t="shared" si="3"/>
        <v>3.482766996430777E-4</v>
      </c>
    </row>
    <row r="89" spans="1:8" x14ac:dyDescent="0.25">
      <c r="A89" t="s">
        <v>20</v>
      </c>
      <c r="B89">
        <v>186</v>
      </c>
      <c r="C89">
        <f t="shared" si="2"/>
        <v>2.7445746258669722E-4</v>
      </c>
      <c r="F89" t="s">
        <v>14</v>
      </c>
      <c r="G89">
        <v>454</v>
      </c>
      <c r="H89">
        <f t="shared" si="3"/>
        <v>4.116831916352607E-4</v>
      </c>
    </row>
    <row r="90" spans="1:8" x14ac:dyDescent="0.25">
      <c r="A90" t="s">
        <v>20</v>
      </c>
      <c r="B90">
        <v>1071</v>
      </c>
      <c r="C90">
        <f t="shared" si="2"/>
        <v>3.1034628574756355E-4</v>
      </c>
      <c r="F90" t="s">
        <v>14</v>
      </c>
      <c r="G90">
        <v>3182</v>
      </c>
      <c r="H90">
        <f t="shared" si="3"/>
        <v>1.0721057927989084E-5</v>
      </c>
    </row>
    <row r="91" spans="1:8" x14ac:dyDescent="0.25">
      <c r="A91" t="s">
        <v>20</v>
      </c>
      <c r="B91">
        <v>117</v>
      </c>
      <c r="C91">
        <f t="shared" si="2"/>
        <v>2.6631704562473778E-4</v>
      </c>
      <c r="F91" t="s">
        <v>14</v>
      </c>
      <c r="G91">
        <v>15</v>
      </c>
      <c r="H91">
        <f t="shared" si="3"/>
        <v>3.482766996430777E-4</v>
      </c>
    </row>
    <row r="92" spans="1:8" x14ac:dyDescent="0.25">
      <c r="A92" t="s">
        <v>20</v>
      </c>
      <c r="B92">
        <v>70</v>
      </c>
      <c r="C92">
        <f t="shared" si="2"/>
        <v>2.604675933498963E-4</v>
      </c>
      <c r="F92" t="s">
        <v>14</v>
      </c>
      <c r="G92">
        <v>133</v>
      </c>
      <c r="H92">
        <f t="shared" si="3"/>
        <v>3.7185551842357011E-4</v>
      </c>
    </row>
    <row r="93" spans="1:8" x14ac:dyDescent="0.25">
      <c r="A93" t="s">
        <v>20</v>
      </c>
      <c r="B93">
        <v>135</v>
      </c>
      <c r="C93">
        <f t="shared" si="2"/>
        <v>2.6849391133870591E-4</v>
      </c>
      <c r="F93" t="s">
        <v>14</v>
      </c>
      <c r="G93">
        <v>2062</v>
      </c>
      <c r="H93">
        <f t="shared" si="3"/>
        <v>1.2736421251140071E-4</v>
      </c>
    </row>
    <row r="94" spans="1:8" x14ac:dyDescent="0.25">
      <c r="A94" t="s">
        <v>20</v>
      </c>
      <c r="B94">
        <v>768</v>
      </c>
      <c r="C94">
        <f t="shared" si="2"/>
        <v>3.1438107219823109E-4</v>
      </c>
      <c r="F94" t="s">
        <v>14</v>
      </c>
      <c r="G94">
        <v>29</v>
      </c>
      <c r="H94">
        <f t="shared" si="3"/>
        <v>3.512714823967218E-4</v>
      </c>
    </row>
    <row r="95" spans="1:8" x14ac:dyDescent="0.25">
      <c r="A95" t="s">
        <v>20</v>
      </c>
      <c r="B95">
        <v>199</v>
      </c>
      <c r="C95">
        <f t="shared" si="2"/>
        <v>2.7592705337591136E-4</v>
      </c>
      <c r="F95" t="s">
        <v>14</v>
      </c>
      <c r="G95">
        <v>132</v>
      </c>
      <c r="H95">
        <f t="shared" si="3"/>
        <v>3.7167273123946755E-4</v>
      </c>
    </row>
    <row r="96" spans="1:8" x14ac:dyDescent="0.25">
      <c r="A96" t="s">
        <v>20</v>
      </c>
      <c r="B96">
        <v>107</v>
      </c>
      <c r="C96">
        <f t="shared" si="2"/>
        <v>2.6509216346723218E-4</v>
      </c>
      <c r="F96" t="s">
        <v>14</v>
      </c>
      <c r="G96">
        <v>137</v>
      </c>
      <c r="H96">
        <f t="shared" si="3"/>
        <v>3.7258352361937877E-4</v>
      </c>
    </row>
    <row r="97" spans="1:8" x14ac:dyDescent="0.25">
      <c r="A97" t="s">
        <v>20</v>
      </c>
      <c r="B97">
        <v>195</v>
      </c>
      <c r="C97">
        <f t="shared" si="2"/>
        <v>2.7547712800913746E-4</v>
      </c>
      <c r="F97" t="s">
        <v>14</v>
      </c>
      <c r="G97">
        <v>908</v>
      </c>
      <c r="H97">
        <f t="shared" si="3"/>
        <v>3.9278574902974349E-4</v>
      </c>
    </row>
    <row r="98" spans="1:8" x14ac:dyDescent="0.25">
      <c r="A98" t="s">
        <v>20</v>
      </c>
      <c r="B98">
        <v>3376</v>
      </c>
      <c r="C98">
        <f t="shared" si="2"/>
        <v>4.3155183499354034E-5</v>
      </c>
      <c r="F98" t="s">
        <v>14</v>
      </c>
      <c r="G98">
        <v>10</v>
      </c>
      <c r="H98">
        <f t="shared" si="3"/>
        <v>3.4719543767858138E-4</v>
      </c>
    </row>
    <row r="99" spans="1:8" x14ac:dyDescent="0.25">
      <c r="A99" t="s">
        <v>20</v>
      </c>
      <c r="B99">
        <v>41</v>
      </c>
      <c r="C99">
        <f t="shared" si="2"/>
        <v>2.5674610947301683E-4</v>
      </c>
      <c r="F99" t="s">
        <v>14</v>
      </c>
      <c r="G99">
        <v>1910</v>
      </c>
      <c r="H99">
        <f t="shared" si="3"/>
        <v>1.6045657658196236E-4</v>
      </c>
    </row>
    <row r="100" spans="1:8" x14ac:dyDescent="0.25">
      <c r="A100" t="s">
        <v>20</v>
      </c>
      <c r="B100">
        <v>1821</v>
      </c>
      <c r="C100">
        <f t="shared" si="2"/>
        <v>2.3496534848901953E-4</v>
      </c>
      <c r="F100" t="s">
        <v>14</v>
      </c>
      <c r="G100">
        <v>38</v>
      </c>
      <c r="H100">
        <f t="shared" si="3"/>
        <v>3.5317061845262194E-4</v>
      </c>
    </row>
    <row r="101" spans="1:8" x14ac:dyDescent="0.25">
      <c r="A101" t="s">
        <v>20</v>
      </c>
      <c r="B101">
        <v>164</v>
      </c>
      <c r="C101">
        <f t="shared" si="2"/>
        <v>2.7192297011000835E-4</v>
      </c>
      <c r="F101" t="s">
        <v>14</v>
      </c>
      <c r="G101">
        <v>104</v>
      </c>
      <c r="H101">
        <f t="shared" si="3"/>
        <v>3.6642954203858338E-4</v>
      </c>
    </row>
    <row r="102" spans="1:8" x14ac:dyDescent="0.25">
      <c r="A102" t="s">
        <v>20</v>
      </c>
      <c r="B102">
        <v>157</v>
      </c>
      <c r="C102">
        <f t="shared" si="2"/>
        <v>2.711042967535191E-4</v>
      </c>
      <c r="F102" t="s">
        <v>14</v>
      </c>
      <c r="G102">
        <v>49</v>
      </c>
      <c r="H102">
        <f t="shared" si="3"/>
        <v>3.5546330302774741E-4</v>
      </c>
    </row>
    <row r="103" spans="1:8" x14ac:dyDescent="0.25">
      <c r="A103" t="s">
        <v>20</v>
      </c>
      <c r="B103">
        <v>246</v>
      </c>
      <c r="C103">
        <f t="shared" si="2"/>
        <v>2.8105887809405623E-4</v>
      </c>
      <c r="F103" t="s">
        <v>14</v>
      </c>
      <c r="G103">
        <v>1</v>
      </c>
      <c r="H103">
        <f t="shared" si="3"/>
        <v>3.4523401707029774E-4</v>
      </c>
    </row>
    <row r="104" spans="1:8" x14ac:dyDescent="0.25">
      <c r="A104" t="s">
        <v>20</v>
      </c>
      <c r="B104">
        <v>1396</v>
      </c>
      <c r="C104">
        <f t="shared" si="2"/>
        <v>2.8720225000870614E-4</v>
      </c>
      <c r="F104" t="s">
        <v>14</v>
      </c>
      <c r="G104">
        <v>245</v>
      </c>
      <c r="H104">
        <f t="shared" si="3"/>
        <v>3.9021836707415933E-4</v>
      </c>
    </row>
    <row r="105" spans="1:8" x14ac:dyDescent="0.25">
      <c r="A105" t="s">
        <v>20</v>
      </c>
      <c r="B105">
        <v>2506</v>
      </c>
      <c r="C105">
        <f t="shared" si="2"/>
        <v>1.3412458369879704E-4</v>
      </c>
      <c r="F105" t="s">
        <v>14</v>
      </c>
      <c r="G105">
        <v>32</v>
      </c>
      <c r="H105">
        <f t="shared" si="3"/>
        <v>3.5190682698546337E-4</v>
      </c>
    </row>
    <row r="106" spans="1:8" x14ac:dyDescent="0.25">
      <c r="A106" t="s">
        <v>20</v>
      </c>
      <c r="B106">
        <v>244</v>
      </c>
      <c r="C106">
        <f t="shared" si="2"/>
        <v>2.8084645278560243E-4</v>
      </c>
      <c r="F106" t="s">
        <v>14</v>
      </c>
      <c r="G106">
        <v>7</v>
      </c>
      <c r="H106">
        <f t="shared" si="3"/>
        <v>3.4654378003385299E-4</v>
      </c>
    </row>
    <row r="107" spans="1:8" x14ac:dyDescent="0.25">
      <c r="A107" t="s">
        <v>20</v>
      </c>
      <c r="B107">
        <v>146</v>
      </c>
      <c r="C107">
        <f t="shared" si="2"/>
        <v>2.6980612738266853E-4</v>
      </c>
      <c r="F107" t="s">
        <v>14</v>
      </c>
      <c r="G107">
        <v>803</v>
      </c>
      <c r="H107">
        <f t="shared" si="3"/>
        <v>4.0505129475976274E-4</v>
      </c>
    </row>
    <row r="108" spans="1:8" x14ac:dyDescent="0.25">
      <c r="A108" t="s">
        <v>20</v>
      </c>
      <c r="B108">
        <v>1267</v>
      </c>
      <c r="C108">
        <f t="shared" si="2"/>
        <v>2.9851902004831616E-4</v>
      </c>
      <c r="F108" t="s">
        <v>14</v>
      </c>
      <c r="G108">
        <v>16</v>
      </c>
      <c r="H108">
        <f t="shared" si="3"/>
        <v>3.4849222133468479E-4</v>
      </c>
    </row>
    <row r="109" spans="1:8" x14ac:dyDescent="0.25">
      <c r="A109" t="s">
        <v>20</v>
      </c>
      <c r="B109">
        <v>1561</v>
      </c>
      <c r="C109">
        <f t="shared" si="2"/>
        <v>2.6924641808828887E-4</v>
      </c>
      <c r="F109" t="s">
        <v>14</v>
      </c>
      <c r="G109">
        <v>31</v>
      </c>
      <c r="H109">
        <f t="shared" si="3"/>
        <v>3.5169529949945921E-4</v>
      </c>
    </row>
    <row r="110" spans="1:8" x14ac:dyDescent="0.25">
      <c r="A110" t="s">
        <v>20</v>
      </c>
      <c r="B110">
        <v>48</v>
      </c>
      <c r="C110">
        <f t="shared" si="2"/>
        <v>2.5765187452426221E-4</v>
      </c>
      <c r="F110" t="s">
        <v>14</v>
      </c>
      <c r="G110">
        <v>108</v>
      </c>
      <c r="H110">
        <f t="shared" si="3"/>
        <v>3.6719314070302321E-4</v>
      </c>
    </row>
    <row r="111" spans="1:8" x14ac:dyDescent="0.25">
      <c r="A111" t="s">
        <v>20</v>
      </c>
      <c r="B111">
        <v>2739</v>
      </c>
      <c r="C111">
        <f t="shared" si="2"/>
        <v>1.0368511581154035E-4</v>
      </c>
      <c r="F111" t="s">
        <v>14</v>
      </c>
      <c r="G111">
        <v>30</v>
      </c>
      <c r="H111">
        <f t="shared" si="3"/>
        <v>3.5148351776568838E-4</v>
      </c>
    </row>
    <row r="112" spans="1:8" x14ac:dyDescent="0.25">
      <c r="A112" t="s">
        <v>20</v>
      </c>
      <c r="B112">
        <v>3537</v>
      </c>
      <c r="C112">
        <f t="shared" si="2"/>
        <v>3.3221275963498349E-5</v>
      </c>
      <c r="F112" t="s">
        <v>14</v>
      </c>
      <c r="G112">
        <v>17</v>
      </c>
      <c r="H112">
        <f t="shared" si="3"/>
        <v>3.487074980136573E-4</v>
      </c>
    </row>
    <row r="113" spans="1:8" x14ac:dyDescent="0.25">
      <c r="A113" t="s">
        <v>20</v>
      </c>
      <c r="B113">
        <v>2107</v>
      </c>
      <c r="C113">
        <f t="shared" si="2"/>
        <v>1.9266137627448857E-4</v>
      </c>
      <c r="F113" t="s">
        <v>14</v>
      </c>
      <c r="G113">
        <v>80</v>
      </c>
      <c r="H113">
        <f t="shared" si="3"/>
        <v>3.6174926615966546E-4</v>
      </c>
    </row>
    <row r="114" spans="1:8" x14ac:dyDescent="0.25">
      <c r="A114" t="s">
        <v>20</v>
      </c>
      <c r="B114">
        <v>3318</v>
      </c>
      <c r="C114">
        <f t="shared" si="2"/>
        <v>4.7232718481604179E-5</v>
      </c>
      <c r="F114" t="s">
        <v>14</v>
      </c>
      <c r="G114">
        <v>2468</v>
      </c>
      <c r="H114">
        <f t="shared" si="3"/>
        <v>6.0776147772706353E-5</v>
      </c>
    </row>
    <row r="115" spans="1:8" x14ac:dyDescent="0.25">
      <c r="A115" t="s">
        <v>20</v>
      </c>
      <c r="B115">
        <v>340</v>
      </c>
      <c r="C115">
        <f t="shared" si="2"/>
        <v>2.9040784910225955E-4</v>
      </c>
      <c r="F115" t="s">
        <v>14</v>
      </c>
      <c r="G115">
        <v>26</v>
      </c>
      <c r="H115">
        <f t="shared" si="3"/>
        <v>3.5063386061118517E-4</v>
      </c>
    </row>
    <row r="116" spans="1:8" x14ac:dyDescent="0.25">
      <c r="A116" t="s">
        <v>20</v>
      </c>
      <c r="B116">
        <v>1442</v>
      </c>
      <c r="C116">
        <f t="shared" si="2"/>
        <v>2.8256122328639157E-4</v>
      </c>
      <c r="F116" t="s">
        <v>14</v>
      </c>
      <c r="G116">
        <v>73</v>
      </c>
      <c r="H116">
        <f t="shared" si="3"/>
        <v>3.6035305235229041E-4</v>
      </c>
    </row>
    <row r="117" spans="1:8" x14ac:dyDescent="0.25">
      <c r="A117" t="s">
        <v>20</v>
      </c>
      <c r="B117">
        <v>126</v>
      </c>
      <c r="C117">
        <f t="shared" si="2"/>
        <v>2.6741001781149982E-4</v>
      </c>
      <c r="F117" t="s">
        <v>14</v>
      </c>
      <c r="G117">
        <v>128</v>
      </c>
      <c r="H117">
        <f t="shared" si="3"/>
        <v>3.7093845548754061E-4</v>
      </c>
    </row>
    <row r="118" spans="1:8" x14ac:dyDescent="0.25">
      <c r="A118" t="s">
        <v>20</v>
      </c>
      <c r="B118">
        <v>524</v>
      </c>
      <c r="C118">
        <f t="shared" si="2"/>
        <v>3.0471800682935787E-4</v>
      </c>
      <c r="F118" t="s">
        <v>14</v>
      </c>
      <c r="G118">
        <v>33</v>
      </c>
      <c r="H118">
        <f t="shared" si="3"/>
        <v>3.5211809961158862E-4</v>
      </c>
    </row>
    <row r="119" spans="1:8" x14ac:dyDescent="0.25">
      <c r="A119" t="s">
        <v>20</v>
      </c>
      <c r="B119">
        <v>1989</v>
      </c>
      <c r="C119">
        <f t="shared" si="2"/>
        <v>2.104012260736057E-4</v>
      </c>
      <c r="F119" t="s">
        <v>14</v>
      </c>
      <c r="G119">
        <v>1072</v>
      </c>
      <c r="H119">
        <f t="shared" si="3"/>
        <v>3.6551287870662994E-4</v>
      </c>
    </row>
    <row r="120" spans="1:8" x14ac:dyDescent="0.25">
      <c r="A120" t="s">
        <v>20</v>
      </c>
      <c r="B120">
        <v>157</v>
      </c>
      <c r="C120">
        <f t="shared" si="2"/>
        <v>2.711042967535191E-4</v>
      </c>
      <c r="F120" t="s">
        <v>14</v>
      </c>
      <c r="G120">
        <v>393</v>
      </c>
      <c r="H120">
        <f t="shared" si="3"/>
        <v>4.0728920599941948E-4</v>
      </c>
    </row>
    <row r="121" spans="1:8" x14ac:dyDescent="0.25">
      <c r="A121" t="s">
        <v>20</v>
      </c>
      <c r="B121">
        <v>4498</v>
      </c>
      <c r="C121">
        <f t="shared" si="2"/>
        <v>4.9798577650298278E-6</v>
      </c>
      <c r="F121" t="s">
        <v>14</v>
      </c>
      <c r="G121">
        <v>1257</v>
      </c>
      <c r="H121">
        <f t="shared" si="3"/>
        <v>3.2541271548374996E-4</v>
      </c>
    </row>
    <row r="122" spans="1:8" x14ac:dyDescent="0.25">
      <c r="A122" t="s">
        <v>20</v>
      </c>
      <c r="B122">
        <v>80</v>
      </c>
      <c r="C122">
        <f t="shared" si="2"/>
        <v>2.6173149835210054E-4</v>
      </c>
      <c r="F122" t="s">
        <v>14</v>
      </c>
      <c r="G122">
        <v>328</v>
      </c>
      <c r="H122">
        <f t="shared" si="3"/>
        <v>4.0087345266500882E-4</v>
      </c>
    </row>
    <row r="123" spans="1:8" x14ac:dyDescent="0.25">
      <c r="A123" t="s">
        <v>20</v>
      </c>
      <c r="B123">
        <v>43</v>
      </c>
      <c r="C123">
        <f t="shared" si="2"/>
        <v>2.570053755312885E-4</v>
      </c>
      <c r="F123" t="s">
        <v>14</v>
      </c>
      <c r="G123">
        <v>147</v>
      </c>
      <c r="H123">
        <f t="shared" si="3"/>
        <v>3.7438134029183921E-4</v>
      </c>
    </row>
    <row r="124" spans="1:8" x14ac:dyDescent="0.25">
      <c r="A124" t="s">
        <v>20</v>
      </c>
      <c r="B124">
        <v>2053</v>
      </c>
      <c r="C124">
        <f t="shared" si="2"/>
        <v>2.0080226064907595E-4</v>
      </c>
      <c r="F124" t="s">
        <v>14</v>
      </c>
      <c r="G124">
        <v>830</v>
      </c>
      <c r="H124">
        <f t="shared" si="3"/>
        <v>4.0232061852836043E-4</v>
      </c>
    </row>
    <row r="125" spans="1:8" x14ac:dyDescent="0.25">
      <c r="A125" t="s">
        <v>20</v>
      </c>
      <c r="B125">
        <v>168</v>
      </c>
      <c r="C125">
        <f t="shared" si="2"/>
        <v>2.723881554669055E-4</v>
      </c>
      <c r="F125" t="s">
        <v>14</v>
      </c>
      <c r="G125">
        <v>331</v>
      </c>
      <c r="H125">
        <f t="shared" si="3"/>
        <v>4.0120781298981468E-4</v>
      </c>
    </row>
    <row r="126" spans="1:8" x14ac:dyDescent="0.25">
      <c r="A126" t="s">
        <v>20</v>
      </c>
      <c r="B126">
        <v>4289</v>
      </c>
      <c r="C126">
        <f t="shared" si="2"/>
        <v>7.9022503438881823E-6</v>
      </c>
      <c r="F126" t="s">
        <v>14</v>
      </c>
      <c r="G126">
        <v>25</v>
      </c>
      <c r="H126">
        <f t="shared" si="3"/>
        <v>3.5042081683622751E-4</v>
      </c>
    </row>
    <row r="127" spans="1:8" x14ac:dyDescent="0.25">
      <c r="A127" t="s">
        <v>20</v>
      </c>
      <c r="B127">
        <v>165</v>
      </c>
      <c r="C127">
        <f t="shared" si="2"/>
        <v>2.7203944641718877E-4</v>
      </c>
      <c r="F127" t="s">
        <v>14</v>
      </c>
      <c r="G127">
        <v>3483</v>
      </c>
      <c r="H127">
        <f t="shared" si="3"/>
        <v>4.3711951492324257E-6</v>
      </c>
    </row>
    <row r="128" spans="1:8" x14ac:dyDescent="0.25">
      <c r="A128" t="s">
        <v>20</v>
      </c>
      <c r="B128">
        <v>1815</v>
      </c>
      <c r="C128">
        <f t="shared" si="2"/>
        <v>2.3581700934970656E-4</v>
      </c>
      <c r="F128" t="s">
        <v>14</v>
      </c>
      <c r="G128">
        <v>923</v>
      </c>
      <c r="H128">
        <f t="shared" si="3"/>
        <v>3.9068239156118945E-4</v>
      </c>
    </row>
    <row r="129" spans="1:8" x14ac:dyDescent="0.25">
      <c r="A129" t="s">
        <v>20</v>
      </c>
      <c r="B129">
        <v>397</v>
      </c>
      <c r="C129">
        <f t="shared" si="2"/>
        <v>2.9543369455887396E-4</v>
      </c>
      <c r="F129" t="s">
        <v>14</v>
      </c>
      <c r="G129">
        <v>1</v>
      </c>
      <c r="H129">
        <f t="shared" si="3"/>
        <v>3.4523401707029774E-4</v>
      </c>
    </row>
    <row r="130" spans="1:8" x14ac:dyDescent="0.25">
      <c r="A130" t="s">
        <v>20</v>
      </c>
      <c r="B130">
        <v>1539</v>
      </c>
      <c r="C130">
        <f t="shared" si="2"/>
        <v>2.7184064306456934E-4</v>
      </c>
      <c r="F130" t="s">
        <v>14</v>
      </c>
      <c r="G130">
        <v>33</v>
      </c>
      <c r="H130">
        <f t="shared" si="3"/>
        <v>3.5211809961158862E-4</v>
      </c>
    </row>
    <row r="131" spans="1:8" x14ac:dyDescent="0.25">
      <c r="A131" t="s">
        <v>20</v>
      </c>
      <c r="B131">
        <v>138</v>
      </c>
      <c r="C131">
        <f t="shared" ref="C131:C194" si="4">_xlfn.NORM.DIST(B131,$K$3,$K$8,FALSE)</f>
        <v>2.688531663518186E-4</v>
      </c>
      <c r="F131" t="s">
        <v>14</v>
      </c>
      <c r="G131">
        <v>40</v>
      </c>
      <c r="H131">
        <f t="shared" ref="H131:H194" si="5">_xlfn.NORM.DIST(G131,$S$3,$S$8,FALSE)</f>
        <v>3.5358982059822437E-4</v>
      </c>
    </row>
    <row r="132" spans="1:8" x14ac:dyDescent="0.25">
      <c r="A132" t="s">
        <v>20</v>
      </c>
      <c r="B132">
        <v>3594</v>
      </c>
      <c r="C132">
        <f t="shared" si="4"/>
        <v>3.0165387333518778E-5</v>
      </c>
      <c r="F132" t="s">
        <v>14</v>
      </c>
      <c r="G132">
        <v>23</v>
      </c>
      <c r="H132">
        <f t="shared" si="5"/>
        <v>3.4999397820490959E-4</v>
      </c>
    </row>
    <row r="133" spans="1:8" x14ac:dyDescent="0.25">
      <c r="A133" t="s">
        <v>20</v>
      </c>
      <c r="B133">
        <v>5880</v>
      </c>
      <c r="C133">
        <f t="shared" si="4"/>
        <v>1.1841789522000677E-7</v>
      </c>
      <c r="F133" t="s">
        <v>14</v>
      </c>
      <c r="G133">
        <v>75</v>
      </c>
      <c r="H133">
        <f t="shared" si="5"/>
        <v>3.6075337704939378E-4</v>
      </c>
    </row>
    <row r="134" spans="1:8" x14ac:dyDescent="0.25">
      <c r="A134" t="s">
        <v>20</v>
      </c>
      <c r="B134">
        <v>112</v>
      </c>
      <c r="C134">
        <f t="shared" si="4"/>
        <v>2.6570597016793652E-4</v>
      </c>
      <c r="F134" t="s">
        <v>14</v>
      </c>
      <c r="G134">
        <v>2176</v>
      </c>
      <c r="H134">
        <f t="shared" si="5"/>
        <v>1.0535852986076891E-4</v>
      </c>
    </row>
    <row r="135" spans="1:8" x14ac:dyDescent="0.25">
      <c r="A135" t="s">
        <v>20</v>
      </c>
      <c r="B135">
        <v>943</v>
      </c>
      <c r="C135">
        <f t="shared" si="4"/>
        <v>3.1423173950847138E-4</v>
      </c>
      <c r="F135" t="s">
        <v>14</v>
      </c>
      <c r="G135">
        <v>441</v>
      </c>
      <c r="H135">
        <f t="shared" si="5"/>
        <v>4.1088189187652872E-4</v>
      </c>
    </row>
    <row r="136" spans="1:8" x14ac:dyDescent="0.25">
      <c r="A136" t="s">
        <v>20</v>
      </c>
      <c r="B136">
        <v>2468</v>
      </c>
      <c r="C136">
        <f t="shared" si="4"/>
        <v>1.3942667822021049E-4</v>
      </c>
      <c r="F136" t="s">
        <v>14</v>
      </c>
      <c r="G136">
        <v>25</v>
      </c>
      <c r="H136">
        <f t="shared" si="5"/>
        <v>3.5042081683622751E-4</v>
      </c>
    </row>
    <row r="137" spans="1:8" x14ac:dyDescent="0.25">
      <c r="A137" t="s">
        <v>20</v>
      </c>
      <c r="B137">
        <v>2551</v>
      </c>
      <c r="C137">
        <f t="shared" si="4"/>
        <v>1.2795681261090831E-4</v>
      </c>
      <c r="F137" t="s">
        <v>14</v>
      </c>
      <c r="G137">
        <v>127</v>
      </c>
      <c r="H137">
        <f t="shared" si="5"/>
        <v>3.70754107559195E-4</v>
      </c>
    </row>
    <row r="138" spans="1:8" x14ac:dyDescent="0.25">
      <c r="A138" t="s">
        <v>20</v>
      </c>
      <c r="B138">
        <v>101</v>
      </c>
      <c r="C138">
        <f t="shared" si="4"/>
        <v>2.643520259922243E-4</v>
      </c>
      <c r="F138" t="s">
        <v>14</v>
      </c>
      <c r="G138">
        <v>355</v>
      </c>
      <c r="H138">
        <f t="shared" si="5"/>
        <v>4.0375078245385602E-4</v>
      </c>
    </row>
    <row r="139" spans="1:8" x14ac:dyDescent="0.25">
      <c r="A139" t="s">
        <v>20</v>
      </c>
      <c r="B139">
        <v>92</v>
      </c>
      <c r="C139">
        <f t="shared" si="4"/>
        <v>2.6323461052016615E-4</v>
      </c>
      <c r="F139" t="s">
        <v>14</v>
      </c>
      <c r="G139">
        <v>44</v>
      </c>
      <c r="H139">
        <f t="shared" si="5"/>
        <v>3.5442510315133405E-4</v>
      </c>
    </row>
    <row r="140" spans="1:8" x14ac:dyDescent="0.25">
      <c r="A140" t="s">
        <v>20</v>
      </c>
      <c r="B140">
        <v>62</v>
      </c>
      <c r="C140">
        <f t="shared" si="4"/>
        <v>2.594492143135628E-4</v>
      </c>
      <c r="F140" t="s">
        <v>14</v>
      </c>
      <c r="G140">
        <v>67</v>
      </c>
      <c r="H140">
        <f t="shared" si="5"/>
        <v>3.5914538858619442E-4</v>
      </c>
    </row>
    <row r="141" spans="1:8" x14ac:dyDescent="0.25">
      <c r="A141" t="s">
        <v>20</v>
      </c>
      <c r="B141">
        <v>149</v>
      </c>
      <c r="C141">
        <f t="shared" si="4"/>
        <v>2.7016157777521449E-4</v>
      </c>
      <c r="F141" t="s">
        <v>14</v>
      </c>
      <c r="G141">
        <v>1068</v>
      </c>
      <c r="H141">
        <f t="shared" si="5"/>
        <v>3.6628214923804954E-4</v>
      </c>
    </row>
    <row r="142" spans="1:8" x14ac:dyDescent="0.25">
      <c r="A142" t="s">
        <v>20</v>
      </c>
      <c r="B142">
        <v>329</v>
      </c>
      <c r="C142">
        <f t="shared" si="4"/>
        <v>2.8938032822242341E-4</v>
      </c>
      <c r="F142" t="s">
        <v>14</v>
      </c>
      <c r="G142">
        <v>424</v>
      </c>
      <c r="H142">
        <f t="shared" si="5"/>
        <v>4.0972300502383868E-4</v>
      </c>
    </row>
    <row r="143" spans="1:8" x14ac:dyDescent="0.25">
      <c r="A143" t="s">
        <v>20</v>
      </c>
      <c r="B143">
        <v>97</v>
      </c>
      <c r="C143">
        <f t="shared" si="4"/>
        <v>2.6385645811471752E-4</v>
      </c>
      <c r="F143" t="s">
        <v>14</v>
      </c>
      <c r="G143">
        <v>151</v>
      </c>
      <c r="H143">
        <f t="shared" si="5"/>
        <v>3.7509149711301116E-4</v>
      </c>
    </row>
    <row r="144" spans="1:8" x14ac:dyDescent="0.25">
      <c r="A144" t="s">
        <v>20</v>
      </c>
      <c r="B144">
        <v>1784</v>
      </c>
      <c r="C144">
        <f t="shared" si="4"/>
        <v>2.401807582207752E-4</v>
      </c>
      <c r="F144" t="s">
        <v>14</v>
      </c>
      <c r="G144">
        <v>1608</v>
      </c>
      <c r="H144">
        <f t="shared" si="5"/>
        <v>2.3569567589812811E-4</v>
      </c>
    </row>
    <row r="145" spans="1:8" x14ac:dyDescent="0.25">
      <c r="A145" t="s">
        <v>20</v>
      </c>
      <c r="B145">
        <v>1684</v>
      </c>
      <c r="C145">
        <f t="shared" si="4"/>
        <v>2.5377651422644007E-4</v>
      </c>
      <c r="F145" t="s">
        <v>14</v>
      </c>
      <c r="G145">
        <v>941</v>
      </c>
      <c r="H145">
        <f t="shared" si="5"/>
        <v>3.8804814683801646E-4</v>
      </c>
    </row>
    <row r="146" spans="1:8" x14ac:dyDescent="0.25">
      <c r="A146" t="s">
        <v>20</v>
      </c>
      <c r="B146">
        <v>250</v>
      </c>
      <c r="C146">
        <f t="shared" si="4"/>
        <v>2.8148210417066721E-4</v>
      </c>
      <c r="F146" t="s">
        <v>14</v>
      </c>
      <c r="G146">
        <v>1</v>
      </c>
      <c r="H146">
        <f t="shared" si="5"/>
        <v>3.4523401707029774E-4</v>
      </c>
    </row>
    <row r="147" spans="1:8" x14ac:dyDescent="0.25">
      <c r="A147" t="s">
        <v>20</v>
      </c>
      <c r="B147">
        <v>238</v>
      </c>
      <c r="C147">
        <f t="shared" si="4"/>
        <v>2.802059454091532E-4</v>
      </c>
      <c r="F147" t="s">
        <v>14</v>
      </c>
      <c r="G147">
        <v>40</v>
      </c>
      <c r="H147">
        <f t="shared" si="5"/>
        <v>3.5358982059822437E-4</v>
      </c>
    </row>
    <row r="148" spans="1:8" x14ac:dyDescent="0.25">
      <c r="A148" t="s">
        <v>20</v>
      </c>
      <c r="B148">
        <v>53</v>
      </c>
      <c r="C148">
        <f t="shared" si="4"/>
        <v>2.5829597237651348E-4</v>
      </c>
      <c r="F148" t="s">
        <v>14</v>
      </c>
      <c r="G148">
        <v>3015</v>
      </c>
      <c r="H148">
        <f t="shared" si="5"/>
        <v>1.6904394508855366E-5</v>
      </c>
    </row>
    <row r="149" spans="1:8" x14ac:dyDescent="0.25">
      <c r="A149" t="s">
        <v>20</v>
      </c>
      <c r="B149">
        <v>214</v>
      </c>
      <c r="C149">
        <f t="shared" si="4"/>
        <v>2.775961555327262E-4</v>
      </c>
      <c r="F149" t="s">
        <v>14</v>
      </c>
      <c r="G149">
        <v>435</v>
      </c>
      <c r="H149">
        <f t="shared" si="5"/>
        <v>4.1048719774979268E-4</v>
      </c>
    </row>
    <row r="150" spans="1:8" x14ac:dyDescent="0.25">
      <c r="A150" t="s">
        <v>20</v>
      </c>
      <c r="B150">
        <v>222</v>
      </c>
      <c r="C150">
        <f t="shared" si="4"/>
        <v>2.7847448877765032E-4</v>
      </c>
      <c r="F150" t="s">
        <v>14</v>
      </c>
      <c r="G150">
        <v>714</v>
      </c>
      <c r="H150">
        <f t="shared" si="5"/>
        <v>4.1187085558735248E-4</v>
      </c>
    </row>
    <row r="151" spans="1:8" x14ac:dyDescent="0.25">
      <c r="A151" t="s">
        <v>20</v>
      </c>
      <c r="B151">
        <v>1884</v>
      </c>
      <c r="C151">
        <f t="shared" si="4"/>
        <v>2.2590007030122536E-4</v>
      </c>
      <c r="F151" t="s">
        <v>14</v>
      </c>
      <c r="G151">
        <v>5497</v>
      </c>
      <c r="H151">
        <f t="shared" si="5"/>
        <v>8.6087070237691886E-10</v>
      </c>
    </row>
    <row r="152" spans="1:8" x14ac:dyDescent="0.25">
      <c r="A152" t="s">
        <v>20</v>
      </c>
      <c r="B152">
        <v>218</v>
      </c>
      <c r="C152">
        <f t="shared" si="4"/>
        <v>2.7803636256857407E-4</v>
      </c>
      <c r="F152" t="s">
        <v>14</v>
      </c>
      <c r="G152">
        <v>418</v>
      </c>
      <c r="H152">
        <f t="shared" si="5"/>
        <v>4.0928412200225318E-4</v>
      </c>
    </row>
    <row r="153" spans="1:8" x14ac:dyDescent="0.25">
      <c r="A153" t="s">
        <v>20</v>
      </c>
      <c r="B153">
        <v>6465</v>
      </c>
      <c r="C153">
        <f t="shared" si="4"/>
        <v>1.6991173355050051E-8</v>
      </c>
      <c r="F153" t="s">
        <v>14</v>
      </c>
      <c r="G153">
        <v>1439</v>
      </c>
      <c r="H153">
        <f t="shared" si="5"/>
        <v>2.7992799476737331E-4</v>
      </c>
    </row>
    <row r="154" spans="1:8" x14ac:dyDescent="0.25">
      <c r="A154" t="s">
        <v>20</v>
      </c>
      <c r="B154">
        <v>59</v>
      </c>
      <c r="C154">
        <f t="shared" si="4"/>
        <v>2.5906568352946372E-4</v>
      </c>
      <c r="F154" t="s">
        <v>14</v>
      </c>
      <c r="G154">
        <v>15</v>
      </c>
      <c r="H154">
        <f t="shared" si="5"/>
        <v>3.482766996430777E-4</v>
      </c>
    </row>
    <row r="155" spans="1:8" x14ac:dyDescent="0.25">
      <c r="A155" t="s">
        <v>20</v>
      </c>
      <c r="B155">
        <v>88</v>
      </c>
      <c r="C155">
        <f t="shared" si="4"/>
        <v>2.6273523823672505E-4</v>
      </c>
      <c r="F155" t="s">
        <v>14</v>
      </c>
      <c r="G155">
        <v>1999</v>
      </c>
      <c r="H155">
        <f t="shared" si="5"/>
        <v>1.4058677586752249E-4</v>
      </c>
    </row>
    <row r="156" spans="1:8" x14ac:dyDescent="0.25">
      <c r="A156" t="s">
        <v>20</v>
      </c>
      <c r="B156">
        <v>1697</v>
      </c>
      <c r="C156">
        <f t="shared" si="4"/>
        <v>2.5205532833078113E-4</v>
      </c>
      <c r="F156" t="s">
        <v>14</v>
      </c>
      <c r="G156">
        <v>118</v>
      </c>
      <c r="H156">
        <f t="shared" si="5"/>
        <v>3.6908107102496141E-4</v>
      </c>
    </row>
    <row r="157" spans="1:8" x14ac:dyDescent="0.25">
      <c r="A157" t="s">
        <v>20</v>
      </c>
      <c r="B157">
        <v>92</v>
      </c>
      <c r="C157">
        <f t="shared" si="4"/>
        <v>2.6323461052016615E-4</v>
      </c>
      <c r="F157" t="s">
        <v>14</v>
      </c>
      <c r="G157">
        <v>162</v>
      </c>
      <c r="H157">
        <f t="shared" si="5"/>
        <v>3.7701762956750994E-4</v>
      </c>
    </row>
    <row r="158" spans="1:8" x14ac:dyDescent="0.25">
      <c r="A158" t="s">
        <v>20</v>
      </c>
      <c r="B158">
        <v>186</v>
      </c>
      <c r="C158">
        <f t="shared" si="4"/>
        <v>2.7445746258669722E-4</v>
      </c>
      <c r="F158" t="s">
        <v>14</v>
      </c>
      <c r="G158">
        <v>83</v>
      </c>
      <c r="H158">
        <f t="shared" si="5"/>
        <v>3.6234340059908764E-4</v>
      </c>
    </row>
    <row r="159" spans="1:8" x14ac:dyDescent="0.25">
      <c r="A159" t="s">
        <v>20</v>
      </c>
      <c r="B159">
        <v>138</v>
      </c>
      <c r="C159">
        <f t="shared" si="4"/>
        <v>2.688531663518186E-4</v>
      </c>
      <c r="F159" t="s">
        <v>14</v>
      </c>
      <c r="G159">
        <v>747</v>
      </c>
      <c r="H159">
        <f t="shared" si="5"/>
        <v>4.0973957489093602E-4</v>
      </c>
    </row>
    <row r="160" spans="1:8" x14ac:dyDescent="0.25">
      <c r="A160" t="s">
        <v>20</v>
      </c>
      <c r="B160">
        <v>261</v>
      </c>
      <c r="C160">
        <f t="shared" si="4"/>
        <v>2.826347218115872E-4</v>
      </c>
      <c r="F160" t="s">
        <v>14</v>
      </c>
      <c r="G160">
        <v>84</v>
      </c>
      <c r="H160">
        <f t="shared" si="5"/>
        <v>3.6254087539155315E-4</v>
      </c>
    </row>
    <row r="161" spans="1:8" x14ac:dyDescent="0.25">
      <c r="A161" t="s">
        <v>20</v>
      </c>
      <c r="B161">
        <v>107</v>
      </c>
      <c r="C161">
        <f t="shared" si="4"/>
        <v>2.6509216346723218E-4</v>
      </c>
      <c r="F161" t="s">
        <v>14</v>
      </c>
      <c r="G161">
        <v>91</v>
      </c>
      <c r="H161">
        <f t="shared" si="5"/>
        <v>3.6391515873309945E-4</v>
      </c>
    </row>
    <row r="162" spans="1:8" x14ac:dyDescent="0.25">
      <c r="A162" t="s">
        <v>20</v>
      </c>
      <c r="B162">
        <v>199</v>
      </c>
      <c r="C162">
        <f t="shared" si="4"/>
        <v>2.7592705337591136E-4</v>
      </c>
      <c r="F162" t="s">
        <v>14</v>
      </c>
      <c r="G162">
        <v>792</v>
      </c>
      <c r="H162">
        <f t="shared" si="5"/>
        <v>4.0607699603765671E-4</v>
      </c>
    </row>
    <row r="163" spans="1:8" x14ac:dyDescent="0.25">
      <c r="A163" t="s">
        <v>20</v>
      </c>
      <c r="B163">
        <v>5512</v>
      </c>
      <c r="C163">
        <f t="shared" si="4"/>
        <v>3.6003144738949241E-7</v>
      </c>
      <c r="F163" t="s">
        <v>14</v>
      </c>
      <c r="G163">
        <v>32</v>
      </c>
      <c r="H163">
        <f t="shared" si="5"/>
        <v>3.5190682698546337E-4</v>
      </c>
    </row>
    <row r="164" spans="1:8" x14ac:dyDescent="0.25">
      <c r="A164" t="s">
        <v>20</v>
      </c>
      <c r="B164">
        <v>86</v>
      </c>
      <c r="C164">
        <f t="shared" si="4"/>
        <v>2.6248492521075166E-4</v>
      </c>
      <c r="F164" t="s">
        <v>14</v>
      </c>
      <c r="G164">
        <v>186</v>
      </c>
      <c r="H164">
        <f t="shared" si="5"/>
        <v>3.8108078785360484E-4</v>
      </c>
    </row>
    <row r="165" spans="1:8" x14ac:dyDescent="0.25">
      <c r="A165" t="s">
        <v>20</v>
      </c>
      <c r="B165">
        <v>2768</v>
      </c>
      <c r="C165">
        <f t="shared" si="4"/>
        <v>1.0017823756427901E-4</v>
      </c>
      <c r="F165" t="s">
        <v>14</v>
      </c>
      <c r="G165">
        <v>605</v>
      </c>
      <c r="H165">
        <f t="shared" si="5"/>
        <v>4.1548586990780274E-4</v>
      </c>
    </row>
    <row r="166" spans="1:8" x14ac:dyDescent="0.25">
      <c r="A166" t="s">
        <v>20</v>
      </c>
      <c r="B166">
        <v>48</v>
      </c>
      <c r="C166">
        <f t="shared" si="4"/>
        <v>2.5765187452426221E-4</v>
      </c>
      <c r="F166" t="s">
        <v>14</v>
      </c>
      <c r="G166">
        <v>1</v>
      </c>
      <c r="H166">
        <f t="shared" si="5"/>
        <v>3.4523401707029774E-4</v>
      </c>
    </row>
    <row r="167" spans="1:8" x14ac:dyDescent="0.25">
      <c r="A167" t="s">
        <v>20</v>
      </c>
      <c r="B167">
        <v>87</v>
      </c>
      <c r="C167">
        <f t="shared" si="4"/>
        <v>2.6261013379273805E-4</v>
      </c>
      <c r="F167" t="s">
        <v>14</v>
      </c>
      <c r="G167">
        <v>31</v>
      </c>
      <c r="H167">
        <f t="shared" si="5"/>
        <v>3.5169529949945921E-4</v>
      </c>
    </row>
    <row r="168" spans="1:8" x14ac:dyDescent="0.25">
      <c r="A168" t="s">
        <v>20</v>
      </c>
      <c r="B168">
        <v>1894</v>
      </c>
      <c r="C168">
        <f t="shared" si="4"/>
        <v>2.244425565327143E-4</v>
      </c>
      <c r="F168" t="s">
        <v>14</v>
      </c>
      <c r="G168">
        <v>1181</v>
      </c>
      <c r="H168">
        <f t="shared" si="5"/>
        <v>3.4286196909463486E-4</v>
      </c>
    </row>
    <row r="169" spans="1:8" x14ac:dyDescent="0.25">
      <c r="A169" t="s">
        <v>20</v>
      </c>
      <c r="B169">
        <v>282</v>
      </c>
      <c r="C169">
        <f t="shared" si="4"/>
        <v>2.8478861001575927E-4</v>
      </c>
      <c r="F169" t="s">
        <v>14</v>
      </c>
      <c r="G169">
        <v>39</v>
      </c>
      <c r="H169">
        <f t="shared" si="5"/>
        <v>3.5338034909120346E-4</v>
      </c>
    </row>
    <row r="170" spans="1:8" x14ac:dyDescent="0.25">
      <c r="A170" t="s">
        <v>20</v>
      </c>
      <c r="B170">
        <v>116</v>
      </c>
      <c r="C170">
        <f t="shared" si="4"/>
        <v>2.6619505025113533E-4</v>
      </c>
      <c r="F170" t="s">
        <v>14</v>
      </c>
      <c r="G170">
        <v>46</v>
      </c>
      <c r="H170">
        <f t="shared" si="5"/>
        <v>3.5484117384505673E-4</v>
      </c>
    </row>
    <row r="171" spans="1:8" x14ac:dyDescent="0.25">
      <c r="A171" t="s">
        <v>20</v>
      </c>
      <c r="B171">
        <v>83</v>
      </c>
      <c r="C171">
        <f t="shared" si="4"/>
        <v>2.6210867669523174E-4</v>
      </c>
      <c r="F171" t="s">
        <v>14</v>
      </c>
      <c r="G171">
        <v>105</v>
      </c>
      <c r="H171">
        <f t="shared" si="5"/>
        <v>3.6662088943519608E-4</v>
      </c>
    </row>
    <row r="172" spans="1:8" x14ac:dyDescent="0.25">
      <c r="A172" t="s">
        <v>20</v>
      </c>
      <c r="B172">
        <v>91</v>
      </c>
      <c r="C172">
        <f t="shared" si="4"/>
        <v>2.6310992468418857E-4</v>
      </c>
      <c r="F172" t="s">
        <v>14</v>
      </c>
      <c r="G172">
        <v>535</v>
      </c>
      <c r="H172">
        <f t="shared" si="5"/>
        <v>4.1499335552563839E-4</v>
      </c>
    </row>
    <row r="173" spans="1:8" x14ac:dyDescent="0.25">
      <c r="A173" t="s">
        <v>20</v>
      </c>
      <c r="B173">
        <v>546</v>
      </c>
      <c r="C173">
        <f t="shared" si="4"/>
        <v>3.0604270599981912E-4</v>
      </c>
      <c r="F173" t="s">
        <v>14</v>
      </c>
      <c r="G173">
        <v>16</v>
      </c>
      <c r="H173">
        <f t="shared" si="5"/>
        <v>3.4849222133468479E-4</v>
      </c>
    </row>
    <row r="174" spans="1:8" x14ac:dyDescent="0.25">
      <c r="A174" t="s">
        <v>20</v>
      </c>
      <c r="B174">
        <v>393</v>
      </c>
      <c r="C174">
        <f t="shared" si="4"/>
        <v>2.9509769175643823E-4</v>
      </c>
      <c r="F174" t="s">
        <v>14</v>
      </c>
      <c r="G174">
        <v>575</v>
      </c>
      <c r="H174">
        <f t="shared" si="5"/>
        <v>4.1554517738848348E-4</v>
      </c>
    </row>
    <row r="175" spans="1:8" x14ac:dyDescent="0.25">
      <c r="A175" t="s">
        <v>20</v>
      </c>
      <c r="B175">
        <v>133</v>
      </c>
      <c r="C175">
        <f t="shared" si="4"/>
        <v>2.6825383820251633E-4</v>
      </c>
      <c r="F175" t="s">
        <v>14</v>
      </c>
      <c r="G175">
        <v>1120</v>
      </c>
      <c r="H175">
        <f t="shared" si="5"/>
        <v>3.5592436559280243E-4</v>
      </c>
    </row>
    <row r="176" spans="1:8" x14ac:dyDescent="0.25">
      <c r="A176" t="s">
        <v>20</v>
      </c>
      <c r="B176">
        <v>254</v>
      </c>
      <c r="C176">
        <f t="shared" si="4"/>
        <v>2.8190315443864933E-4</v>
      </c>
      <c r="F176" t="s">
        <v>14</v>
      </c>
      <c r="G176">
        <v>113</v>
      </c>
      <c r="H176">
        <f t="shared" si="5"/>
        <v>3.6814088895334977E-4</v>
      </c>
    </row>
    <row r="177" spans="1:8" x14ac:dyDescent="0.25">
      <c r="A177" t="s">
        <v>20</v>
      </c>
      <c r="B177">
        <v>176</v>
      </c>
      <c r="C177">
        <f t="shared" si="4"/>
        <v>2.7331273270266184E-4</v>
      </c>
      <c r="F177" t="s">
        <v>14</v>
      </c>
      <c r="G177">
        <v>1538</v>
      </c>
      <c r="H177">
        <f t="shared" si="5"/>
        <v>2.5405230872604673E-4</v>
      </c>
    </row>
    <row r="178" spans="1:8" x14ac:dyDescent="0.25">
      <c r="A178" t="s">
        <v>20</v>
      </c>
      <c r="B178">
        <v>337</v>
      </c>
      <c r="C178">
        <f t="shared" si="4"/>
        <v>2.9012942622999729E-4</v>
      </c>
      <c r="F178" t="s">
        <v>14</v>
      </c>
      <c r="G178">
        <v>9</v>
      </c>
      <c r="H178">
        <f t="shared" si="5"/>
        <v>3.46978458926706E-4</v>
      </c>
    </row>
    <row r="179" spans="1:8" x14ac:dyDescent="0.25">
      <c r="A179" t="s">
        <v>20</v>
      </c>
      <c r="B179">
        <v>107</v>
      </c>
      <c r="C179">
        <f t="shared" si="4"/>
        <v>2.6509216346723218E-4</v>
      </c>
      <c r="F179" t="s">
        <v>14</v>
      </c>
      <c r="G179">
        <v>554</v>
      </c>
      <c r="H179">
        <f t="shared" si="5"/>
        <v>4.1534528257554273E-4</v>
      </c>
    </row>
    <row r="180" spans="1:8" x14ac:dyDescent="0.25">
      <c r="A180" t="s">
        <v>20</v>
      </c>
      <c r="B180">
        <v>183</v>
      </c>
      <c r="C180">
        <f t="shared" si="4"/>
        <v>2.7411533619808414E-4</v>
      </c>
      <c r="F180" t="s">
        <v>14</v>
      </c>
      <c r="G180">
        <v>648</v>
      </c>
      <c r="H180">
        <f t="shared" si="5"/>
        <v>4.1469402537679578E-4</v>
      </c>
    </row>
    <row r="181" spans="1:8" x14ac:dyDescent="0.25">
      <c r="A181" t="s">
        <v>20</v>
      </c>
      <c r="B181">
        <v>72</v>
      </c>
      <c r="C181">
        <f t="shared" si="4"/>
        <v>2.6072118599121082E-4</v>
      </c>
      <c r="F181" t="s">
        <v>14</v>
      </c>
      <c r="G181">
        <v>21</v>
      </c>
      <c r="H181">
        <f t="shared" si="5"/>
        <v>3.495661422356737E-4</v>
      </c>
    </row>
    <row r="182" spans="1:8" x14ac:dyDescent="0.25">
      <c r="A182" t="s">
        <v>20</v>
      </c>
      <c r="B182">
        <v>295</v>
      </c>
      <c r="C182">
        <f t="shared" si="4"/>
        <v>2.8609075131689435E-4</v>
      </c>
      <c r="F182" t="s">
        <v>14</v>
      </c>
      <c r="G182">
        <v>54</v>
      </c>
      <c r="H182">
        <f t="shared" si="5"/>
        <v>3.5649487311236914E-4</v>
      </c>
    </row>
    <row r="183" spans="1:8" x14ac:dyDescent="0.25">
      <c r="A183" t="s">
        <v>20</v>
      </c>
      <c r="B183">
        <v>142</v>
      </c>
      <c r="C183">
        <f t="shared" si="4"/>
        <v>2.693305692036654E-4</v>
      </c>
      <c r="F183" t="s">
        <v>14</v>
      </c>
      <c r="G183">
        <v>120</v>
      </c>
      <c r="H183">
        <f t="shared" si="5"/>
        <v>3.6945500953983602E-4</v>
      </c>
    </row>
    <row r="184" spans="1:8" x14ac:dyDescent="0.25">
      <c r="A184" t="s">
        <v>20</v>
      </c>
      <c r="B184">
        <v>85</v>
      </c>
      <c r="C184">
        <f t="shared" si="4"/>
        <v>2.6235961269656128E-4</v>
      </c>
      <c r="F184" t="s">
        <v>14</v>
      </c>
      <c r="G184">
        <v>579</v>
      </c>
      <c r="H184">
        <f t="shared" si="5"/>
        <v>4.155607166542084E-4</v>
      </c>
    </row>
    <row r="185" spans="1:8" x14ac:dyDescent="0.25">
      <c r="A185" t="s">
        <v>20</v>
      </c>
      <c r="B185">
        <v>659</v>
      </c>
      <c r="C185">
        <f t="shared" si="4"/>
        <v>3.1145298366017928E-4</v>
      </c>
      <c r="F185" t="s">
        <v>14</v>
      </c>
      <c r="G185">
        <v>2072</v>
      </c>
      <c r="H185">
        <f t="shared" si="5"/>
        <v>1.2533326427906075E-4</v>
      </c>
    </row>
    <row r="186" spans="1:8" x14ac:dyDescent="0.25">
      <c r="A186" t="s">
        <v>20</v>
      </c>
      <c r="B186">
        <v>121</v>
      </c>
      <c r="C186">
        <f t="shared" si="4"/>
        <v>2.6680392245091267E-4</v>
      </c>
      <c r="F186" t="s">
        <v>14</v>
      </c>
      <c r="G186">
        <v>0</v>
      </c>
      <c r="H186">
        <f t="shared" si="5"/>
        <v>3.4501489470727619E-4</v>
      </c>
    </row>
    <row r="187" spans="1:8" x14ac:dyDescent="0.25">
      <c r="A187" t="s">
        <v>20</v>
      </c>
      <c r="B187">
        <v>3742</v>
      </c>
      <c r="C187">
        <f t="shared" si="4"/>
        <v>2.3258821857281537E-5</v>
      </c>
      <c r="F187" t="s">
        <v>14</v>
      </c>
      <c r="G187">
        <v>1796</v>
      </c>
      <c r="H187">
        <f t="shared" si="5"/>
        <v>1.8769165786111007E-4</v>
      </c>
    </row>
    <row r="188" spans="1:8" x14ac:dyDescent="0.25">
      <c r="A188" t="s">
        <v>20</v>
      </c>
      <c r="B188">
        <v>223</v>
      </c>
      <c r="C188">
        <f t="shared" si="4"/>
        <v>2.7858369379002722E-4</v>
      </c>
      <c r="F188" t="s">
        <v>14</v>
      </c>
      <c r="G188">
        <v>62</v>
      </c>
      <c r="H188">
        <f t="shared" si="5"/>
        <v>3.581314074844092E-4</v>
      </c>
    </row>
    <row r="189" spans="1:8" x14ac:dyDescent="0.25">
      <c r="A189" t="s">
        <v>20</v>
      </c>
      <c r="B189">
        <v>133</v>
      </c>
      <c r="C189">
        <f t="shared" si="4"/>
        <v>2.6825383820251633E-4</v>
      </c>
      <c r="F189" t="s">
        <v>14</v>
      </c>
      <c r="G189">
        <v>347</v>
      </c>
      <c r="H189">
        <f t="shared" si="5"/>
        <v>4.0292932109609102E-4</v>
      </c>
    </row>
    <row r="190" spans="1:8" x14ac:dyDescent="0.25">
      <c r="A190" t="s">
        <v>20</v>
      </c>
      <c r="B190">
        <v>5168</v>
      </c>
      <c r="C190">
        <f t="shared" si="4"/>
        <v>9.4318654037056285E-7</v>
      </c>
      <c r="F190" t="s">
        <v>14</v>
      </c>
      <c r="G190">
        <v>19</v>
      </c>
      <c r="H190">
        <f t="shared" si="5"/>
        <v>3.4913731385935313E-4</v>
      </c>
    </row>
    <row r="191" spans="1:8" x14ac:dyDescent="0.25">
      <c r="A191" t="s">
        <v>20</v>
      </c>
      <c r="B191">
        <v>307</v>
      </c>
      <c r="C191">
        <f t="shared" si="4"/>
        <v>2.8727113545604766E-4</v>
      </c>
      <c r="F191" t="s">
        <v>14</v>
      </c>
      <c r="G191">
        <v>1258</v>
      </c>
      <c r="H191">
        <f t="shared" si="5"/>
        <v>3.2517555606525567E-4</v>
      </c>
    </row>
    <row r="192" spans="1:8" x14ac:dyDescent="0.25">
      <c r="A192" t="s">
        <v>20</v>
      </c>
      <c r="B192">
        <v>2441</v>
      </c>
      <c r="C192">
        <f t="shared" si="4"/>
        <v>1.4324243027526496E-4</v>
      </c>
      <c r="F192" t="s">
        <v>14</v>
      </c>
      <c r="G192">
        <v>362</v>
      </c>
      <c r="H192">
        <f t="shared" si="5"/>
        <v>4.0444789370217682E-4</v>
      </c>
    </row>
    <row r="193" spans="1:8" x14ac:dyDescent="0.25">
      <c r="A193" t="s">
        <v>20</v>
      </c>
      <c r="B193">
        <v>1385</v>
      </c>
      <c r="C193">
        <f t="shared" si="4"/>
        <v>2.8826693880177619E-4</v>
      </c>
      <c r="F193" t="s">
        <v>14</v>
      </c>
      <c r="G193">
        <v>133</v>
      </c>
      <c r="H193">
        <f t="shared" si="5"/>
        <v>3.7185551842357011E-4</v>
      </c>
    </row>
    <row r="194" spans="1:8" x14ac:dyDescent="0.25">
      <c r="A194" t="s">
        <v>20</v>
      </c>
      <c r="B194">
        <v>190</v>
      </c>
      <c r="C194">
        <f t="shared" si="4"/>
        <v>2.7491189500934254E-4</v>
      </c>
      <c r="F194" t="s">
        <v>14</v>
      </c>
      <c r="G194">
        <v>846</v>
      </c>
      <c r="H194">
        <f t="shared" si="5"/>
        <v>4.0056158762964396E-4</v>
      </c>
    </row>
    <row r="195" spans="1:8" x14ac:dyDescent="0.25">
      <c r="A195" t="s">
        <v>20</v>
      </c>
      <c r="B195">
        <v>470</v>
      </c>
      <c r="C195">
        <f t="shared" ref="C195:C258" si="6">_xlfn.NORM.DIST(B195,$K$3,$K$8,FALSE)</f>
        <v>3.0110513001163099E-4</v>
      </c>
      <c r="F195" t="s">
        <v>14</v>
      </c>
      <c r="G195">
        <v>10</v>
      </c>
      <c r="H195">
        <f t="shared" ref="H195:H258" si="7">_xlfn.NORM.DIST(G195,$S$3,$S$8,FALSE)</f>
        <v>3.4719543767858138E-4</v>
      </c>
    </row>
    <row r="196" spans="1:8" x14ac:dyDescent="0.25">
      <c r="A196" t="s">
        <v>20</v>
      </c>
      <c r="B196">
        <v>253</v>
      </c>
      <c r="C196">
        <f t="shared" si="6"/>
        <v>2.817980964924161E-4</v>
      </c>
      <c r="F196" t="s">
        <v>14</v>
      </c>
      <c r="G196">
        <v>191</v>
      </c>
      <c r="H196">
        <f t="shared" si="7"/>
        <v>3.8190272985647277E-4</v>
      </c>
    </row>
    <row r="197" spans="1:8" x14ac:dyDescent="0.25">
      <c r="A197" t="s">
        <v>20</v>
      </c>
      <c r="B197">
        <v>1113</v>
      </c>
      <c r="C197">
        <f t="shared" si="6"/>
        <v>3.0839444656347156E-4</v>
      </c>
      <c r="F197" t="s">
        <v>14</v>
      </c>
      <c r="G197">
        <v>1979</v>
      </c>
      <c r="H197">
        <f t="shared" si="7"/>
        <v>1.4493438923053476E-4</v>
      </c>
    </row>
    <row r="198" spans="1:8" x14ac:dyDescent="0.25">
      <c r="A198" t="s">
        <v>20</v>
      </c>
      <c r="B198">
        <v>2283</v>
      </c>
      <c r="C198">
        <f t="shared" si="6"/>
        <v>1.6623813741199246E-4</v>
      </c>
      <c r="F198" t="s">
        <v>14</v>
      </c>
      <c r="G198">
        <v>63</v>
      </c>
      <c r="H198">
        <f t="shared" si="7"/>
        <v>3.5833475207925659E-4</v>
      </c>
    </row>
    <row r="199" spans="1:8" x14ac:dyDescent="0.25">
      <c r="A199" t="s">
        <v>20</v>
      </c>
      <c r="B199">
        <v>1095</v>
      </c>
      <c r="C199">
        <f t="shared" si="6"/>
        <v>3.0927110236260745E-4</v>
      </c>
      <c r="F199" t="s">
        <v>14</v>
      </c>
      <c r="G199">
        <v>6080</v>
      </c>
      <c r="H199">
        <f t="shared" si="7"/>
        <v>3.2025503743548232E-11</v>
      </c>
    </row>
    <row r="200" spans="1:8" x14ac:dyDescent="0.25">
      <c r="A200" t="s">
        <v>20</v>
      </c>
      <c r="B200">
        <v>1690</v>
      </c>
      <c r="C200">
        <f t="shared" si="6"/>
        <v>2.5298397851208335E-4</v>
      </c>
      <c r="F200" t="s">
        <v>14</v>
      </c>
      <c r="G200">
        <v>80</v>
      </c>
      <c r="H200">
        <f t="shared" si="7"/>
        <v>3.6174926615966546E-4</v>
      </c>
    </row>
    <row r="201" spans="1:8" x14ac:dyDescent="0.25">
      <c r="A201" t="s">
        <v>20</v>
      </c>
      <c r="B201">
        <v>191</v>
      </c>
      <c r="C201">
        <f t="shared" si="6"/>
        <v>2.7502519180988886E-4</v>
      </c>
      <c r="F201" t="s">
        <v>14</v>
      </c>
      <c r="G201">
        <v>9</v>
      </c>
      <c r="H201">
        <f t="shared" si="7"/>
        <v>3.46978458926706E-4</v>
      </c>
    </row>
    <row r="202" spans="1:8" x14ac:dyDescent="0.25">
      <c r="A202" t="s">
        <v>20</v>
      </c>
      <c r="B202">
        <v>2013</v>
      </c>
      <c r="C202">
        <f t="shared" si="6"/>
        <v>2.0681089057738181E-4</v>
      </c>
      <c r="F202" t="s">
        <v>14</v>
      </c>
      <c r="G202">
        <v>1784</v>
      </c>
      <c r="H202">
        <f t="shared" si="7"/>
        <v>1.9065833816060592E-4</v>
      </c>
    </row>
    <row r="203" spans="1:8" x14ac:dyDescent="0.25">
      <c r="A203" t="s">
        <v>20</v>
      </c>
      <c r="B203">
        <v>1703</v>
      </c>
      <c r="C203">
        <f t="shared" si="6"/>
        <v>2.5125594457191518E-4</v>
      </c>
      <c r="F203" t="s">
        <v>14</v>
      </c>
      <c r="G203">
        <v>243</v>
      </c>
      <c r="H203">
        <f t="shared" si="7"/>
        <v>3.8992917684753218E-4</v>
      </c>
    </row>
    <row r="204" spans="1:8" x14ac:dyDescent="0.25">
      <c r="A204" t="s">
        <v>20</v>
      </c>
      <c r="B204">
        <v>80</v>
      </c>
      <c r="C204">
        <f t="shared" si="6"/>
        <v>2.6173149835210054E-4</v>
      </c>
      <c r="F204" t="s">
        <v>14</v>
      </c>
      <c r="G204">
        <v>1296</v>
      </c>
      <c r="H204">
        <f t="shared" si="7"/>
        <v>3.1603621568983454E-4</v>
      </c>
    </row>
    <row r="205" spans="1:8" x14ac:dyDescent="0.25">
      <c r="A205" t="s">
        <v>20</v>
      </c>
      <c r="B205">
        <v>41</v>
      </c>
      <c r="C205">
        <f t="shared" si="6"/>
        <v>2.5674610947301683E-4</v>
      </c>
      <c r="F205" t="s">
        <v>14</v>
      </c>
      <c r="G205">
        <v>77</v>
      </c>
      <c r="H205">
        <f t="shared" si="7"/>
        <v>3.6115257892765793E-4</v>
      </c>
    </row>
    <row r="206" spans="1:8" x14ac:dyDescent="0.25">
      <c r="A206" t="s">
        <v>20</v>
      </c>
      <c r="B206">
        <v>187</v>
      </c>
      <c r="C206">
        <f t="shared" si="6"/>
        <v>2.7457125708931434E-4</v>
      </c>
      <c r="F206" t="s">
        <v>14</v>
      </c>
      <c r="G206">
        <v>395</v>
      </c>
      <c r="H206">
        <f t="shared" si="7"/>
        <v>4.0745860975684037E-4</v>
      </c>
    </row>
    <row r="207" spans="1:8" x14ac:dyDescent="0.25">
      <c r="A207" t="s">
        <v>20</v>
      </c>
      <c r="B207">
        <v>2875</v>
      </c>
      <c r="C207">
        <f t="shared" si="6"/>
        <v>8.7835071585791645E-5</v>
      </c>
      <c r="F207" t="s">
        <v>14</v>
      </c>
      <c r="G207">
        <v>49</v>
      </c>
      <c r="H207">
        <f t="shared" si="7"/>
        <v>3.5546330302774741E-4</v>
      </c>
    </row>
    <row r="208" spans="1:8" x14ac:dyDescent="0.25">
      <c r="A208" t="s">
        <v>20</v>
      </c>
      <c r="B208">
        <v>88</v>
      </c>
      <c r="C208">
        <f t="shared" si="6"/>
        <v>2.6273523823672505E-4</v>
      </c>
      <c r="F208" t="s">
        <v>14</v>
      </c>
      <c r="G208">
        <v>180</v>
      </c>
      <c r="H208">
        <f t="shared" si="7"/>
        <v>3.80083181837473E-4</v>
      </c>
    </row>
    <row r="209" spans="1:8" x14ac:dyDescent="0.25">
      <c r="A209" t="s">
        <v>20</v>
      </c>
      <c r="B209">
        <v>191</v>
      </c>
      <c r="C209">
        <f t="shared" si="6"/>
        <v>2.7502519180988886E-4</v>
      </c>
      <c r="F209" t="s">
        <v>14</v>
      </c>
      <c r="G209">
        <v>2690</v>
      </c>
      <c r="H209">
        <f t="shared" si="7"/>
        <v>3.7600108278920558E-5</v>
      </c>
    </row>
    <row r="210" spans="1:8" x14ac:dyDescent="0.25">
      <c r="A210" t="s">
        <v>20</v>
      </c>
      <c r="B210">
        <v>139</v>
      </c>
      <c r="C210">
        <f t="shared" si="6"/>
        <v>2.6897268930399921E-4</v>
      </c>
      <c r="F210" t="s">
        <v>14</v>
      </c>
      <c r="G210">
        <v>2779</v>
      </c>
      <c r="H210">
        <f t="shared" si="7"/>
        <v>3.0553550702213781E-5</v>
      </c>
    </row>
    <row r="211" spans="1:8" x14ac:dyDescent="0.25">
      <c r="A211" t="s">
        <v>20</v>
      </c>
      <c r="B211">
        <v>186</v>
      </c>
      <c r="C211">
        <f t="shared" si="6"/>
        <v>2.7445746258669722E-4</v>
      </c>
      <c r="F211" t="s">
        <v>14</v>
      </c>
      <c r="G211">
        <v>92</v>
      </c>
      <c r="H211">
        <f t="shared" si="7"/>
        <v>3.641103293430131E-4</v>
      </c>
    </row>
    <row r="212" spans="1:8" x14ac:dyDescent="0.25">
      <c r="A212" t="s">
        <v>20</v>
      </c>
      <c r="B212">
        <v>112</v>
      </c>
      <c r="C212">
        <f t="shared" si="6"/>
        <v>2.6570597016793652E-4</v>
      </c>
      <c r="F212" t="s">
        <v>14</v>
      </c>
      <c r="G212">
        <v>1028</v>
      </c>
      <c r="H212">
        <f t="shared" si="7"/>
        <v>3.7370744699304428E-4</v>
      </c>
    </row>
    <row r="213" spans="1:8" x14ac:dyDescent="0.25">
      <c r="A213" t="s">
        <v>20</v>
      </c>
      <c r="B213">
        <v>101</v>
      </c>
      <c r="C213">
        <f t="shared" si="6"/>
        <v>2.643520259922243E-4</v>
      </c>
      <c r="F213" t="s">
        <v>14</v>
      </c>
      <c r="G213">
        <v>26</v>
      </c>
      <c r="H213">
        <f t="shared" si="7"/>
        <v>3.5063386061118517E-4</v>
      </c>
    </row>
    <row r="214" spans="1:8" x14ac:dyDescent="0.25">
      <c r="A214" t="s">
        <v>20</v>
      </c>
      <c r="B214">
        <v>206</v>
      </c>
      <c r="C214">
        <f t="shared" si="6"/>
        <v>2.7670954731594439E-4</v>
      </c>
      <c r="F214" t="s">
        <v>14</v>
      </c>
      <c r="G214">
        <v>1790</v>
      </c>
      <c r="H214">
        <f t="shared" si="7"/>
        <v>1.8917287726013851E-4</v>
      </c>
    </row>
    <row r="215" spans="1:8" x14ac:dyDescent="0.25">
      <c r="A215" t="s">
        <v>20</v>
      </c>
      <c r="B215">
        <v>154</v>
      </c>
      <c r="C215">
        <f t="shared" si="6"/>
        <v>2.7075165872881884E-4</v>
      </c>
      <c r="F215" t="s">
        <v>14</v>
      </c>
      <c r="G215">
        <v>37</v>
      </c>
      <c r="H215">
        <f t="shared" si="7"/>
        <v>3.5296062929129565E-4</v>
      </c>
    </row>
    <row r="216" spans="1:8" x14ac:dyDescent="0.25">
      <c r="A216" t="s">
        <v>20</v>
      </c>
      <c r="B216">
        <v>5966</v>
      </c>
      <c r="C216">
        <f t="shared" si="6"/>
        <v>9.0213705822019262E-8</v>
      </c>
      <c r="F216" t="s">
        <v>14</v>
      </c>
      <c r="G216">
        <v>35</v>
      </c>
      <c r="H216">
        <f t="shared" si="7"/>
        <v>3.5253987783806804E-4</v>
      </c>
    </row>
    <row r="217" spans="1:8" x14ac:dyDescent="0.25">
      <c r="A217" t="s">
        <v>20</v>
      </c>
      <c r="B217">
        <v>169</v>
      </c>
      <c r="C217">
        <f t="shared" si="6"/>
        <v>2.7250415120523352E-4</v>
      </c>
      <c r="F217" t="s">
        <v>14</v>
      </c>
      <c r="G217">
        <v>558</v>
      </c>
      <c r="H217">
        <f t="shared" si="7"/>
        <v>4.1539867553932547E-4</v>
      </c>
    </row>
    <row r="218" spans="1:8" x14ac:dyDescent="0.25">
      <c r="A218" t="s">
        <v>20</v>
      </c>
      <c r="B218">
        <v>2106</v>
      </c>
      <c r="C218">
        <f t="shared" si="6"/>
        <v>1.9281227856010139E-4</v>
      </c>
      <c r="F218" t="s">
        <v>14</v>
      </c>
      <c r="G218">
        <v>64</v>
      </c>
      <c r="H218">
        <f t="shared" si="7"/>
        <v>3.5853782308245628E-4</v>
      </c>
    </row>
    <row r="219" spans="1:8" x14ac:dyDescent="0.25">
      <c r="A219" t="s">
        <v>20</v>
      </c>
      <c r="B219">
        <v>131</v>
      </c>
      <c r="C219">
        <f t="shared" si="6"/>
        <v>2.6801331110283636E-4</v>
      </c>
      <c r="F219" t="s">
        <v>14</v>
      </c>
      <c r="G219">
        <v>245</v>
      </c>
      <c r="H219">
        <f t="shared" si="7"/>
        <v>3.9021836707415933E-4</v>
      </c>
    </row>
    <row r="220" spans="1:8" x14ac:dyDescent="0.25">
      <c r="A220" t="s">
        <v>20</v>
      </c>
      <c r="B220">
        <v>84</v>
      </c>
      <c r="C220">
        <f t="shared" si="6"/>
        <v>2.6223419645605886E-4</v>
      </c>
      <c r="F220" t="s">
        <v>14</v>
      </c>
      <c r="G220">
        <v>71</v>
      </c>
      <c r="H220">
        <f t="shared" si="7"/>
        <v>3.5995160955553014E-4</v>
      </c>
    </row>
    <row r="221" spans="1:8" x14ac:dyDescent="0.25">
      <c r="A221" t="s">
        <v>20</v>
      </c>
      <c r="B221">
        <v>155</v>
      </c>
      <c r="C221">
        <f t="shared" si="6"/>
        <v>2.7086932267876058E-4</v>
      </c>
      <c r="F221" t="s">
        <v>14</v>
      </c>
      <c r="G221">
        <v>42</v>
      </c>
      <c r="H221">
        <f t="shared" si="7"/>
        <v>3.5400798378473612E-4</v>
      </c>
    </row>
    <row r="222" spans="1:8" x14ac:dyDescent="0.25">
      <c r="A222" t="s">
        <v>20</v>
      </c>
      <c r="B222">
        <v>189</v>
      </c>
      <c r="C222">
        <f t="shared" si="6"/>
        <v>2.7479847349377016E-4</v>
      </c>
      <c r="F222" t="s">
        <v>14</v>
      </c>
      <c r="G222">
        <v>156</v>
      </c>
      <c r="H222">
        <f t="shared" si="7"/>
        <v>3.7597190840827721E-4</v>
      </c>
    </row>
    <row r="223" spans="1:8" x14ac:dyDescent="0.25">
      <c r="A223" t="s">
        <v>20</v>
      </c>
      <c r="B223">
        <v>4799</v>
      </c>
      <c r="C223">
        <f t="shared" si="6"/>
        <v>2.4412920590659664E-6</v>
      </c>
      <c r="F223" t="s">
        <v>14</v>
      </c>
      <c r="G223">
        <v>1368</v>
      </c>
      <c r="H223">
        <f t="shared" si="7"/>
        <v>2.9813425750272983E-4</v>
      </c>
    </row>
    <row r="224" spans="1:8" x14ac:dyDescent="0.25">
      <c r="A224" t="s">
        <v>20</v>
      </c>
      <c r="B224">
        <v>1137</v>
      </c>
      <c r="C224">
        <f t="shared" si="6"/>
        <v>3.0713287797304577E-4</v>
      </c>
      <c r="F224" t="s">
        <v>14</v>
      </c>
      <c r="G224">
        <v>102</v>
      </c>
      <c r="H224">
        <f t="shared" si="7"/>
        <v>3.6604595520778934E-4</v>
      </c>
    </row>
    <row r="225" spans="1:8" x14ac:dyDescent="0.25">
      <c r="A225" t="s">
        <v>20</v>
      </c>
      <c r="B225">
        <v>1152</v>
      </c>
      <c r="C225">
        <f t="shared" si="6"/>
        <v>3.062911385271259E-4</v>
      </c>
      <c r="F225" t="s">
        <v>14</v>
      </c>
      <c r="G225">
        <v>86</v>
      </c>
      <c r="H225">
        <f t="shared" si="7"/>
        <v>3.6293496643925602E-4</v>
      </c>
    </row>
    <row r="226" spans="1:8" x14ac:dyDescent="0.25">
      <c r="A226" t="s">
        <v>20</v>
      </c>
      <c r="B226">
        <v>50</v>
      </c>
      <c r="C226">
        <f t="shared" si="6"/>
        <v>2.5790980326545753E-4</v>
      </c>
      <c r="F226" t="s">
        <v>14</v>
      </c>
      <c r="G226">
        <v>253</v>
      </c>
      <c r="H226">
        <f t="shared" si="7"/>
        <v>3.9136028738680863E-4</v>
      </c>
    </row>
    <row r="227" spans="1:8" x14ac:dyDescent="0.25">
      <c r="A227" t="s">
        <v>20</v>
      </c>
      <c r="B227">
        <v>3059</v>
      </c>
      <c r="C227">
        <f t="shared" si="6"/>
        <v>6.8899557152927153E-5</v>
      </c>
      <c r="F227" t="s">
        <v>14</v>
      </c>
      <c r="G227">
        <v>157</v>
      </c>
      <c r="H227">
        <f t="shared" si="7"/>
        <v>3.761470140189439E-4</v>
      </c>
    </row>
    <row r="228" spans="1:8" x14ac:dyDescent="0.25">
      <c r="A228" t="s">
        <v>20</v>
      </c>
      <c r="B228">
        <v>34</v>
      </c>
      <c r="C228">
        <f t="shared" si="6"/>
        <v>2.5583571000108412E-4</v>
      </c>
      <c r="F228" t="s">
        <v>14</v>
      </c>
      <c r="G228">
        <v>183</v>
      </c>
      <c r="H228">
        <f t="shared" si="7"/>
        <v>3.8058351633622094E-4</v>
      </c>
    </row>
    <row r="229" spans="1:8" x14ac:dyDescent="0.25">
      <c r="A229" t="s">
        <v>20</v>
      </c>
      <c r="B229">
        <v>220</v>
      </c>
      <c r="C229">
        <f t="shared" si="6"/>
        <v>2.7825568652934594E-4</v>
      </c>
      <c r="F229" t="s">
        <v>14</v>
      </c>
      <c r="G229">
        <v>82</v>
      </c>
      <c r="H229">
        <f t="shared" si="7"/>
        <v>3.6214564040629822E-4</v>
      </c>
    </row>
    <row r="230" spans="1:8" x14ac:dyDescent="0.25">
      <c r="A230" t="s">
        <v>20</v>
      </c>
      <c r="B230">
        <v>1604</v>
      </c>
      <c r="C230">
        <f t="shared" si="6"/>
        <v>2.640169367366056E-4</v>
      </c>
      <c r="F230" t="s">
        <v>14</v>
      </c>
      <c r="G230">
        <v>1</v>
      </c>
      <c r="H230">
        <f t="shared" si="7"/>
        <v>3.4523401707029774E-4</v>
      </c>
    </row>
    <row r="231" spans="1:8" x14ac:dyDescent="0.25">
      <c r="A231" t="s">
        <v>20</v>
      </c>
      <c r="B231">
        <v>454</v>
      </c>
      <c r="C231">
        <f t="shared" si="6"/>
        <v>2.999381216163604E-4</v>
      </c>
      <c r="F231" t="s">
        <v>14</v>
      </c>
      <c r="G231">
        <v>1198</v>
      </c>
      <c r="H231">
        <f t="shared" si="7"/>
        <v>3.3906379415618473E-4</v>
      </c>
    </row>
    <row r="232" spans="1:8" x14ac:dyDescent="0.25">
      <c r="A232" t="s">
        <v>20</v>
      </c>
      <c r="B232">
        <v>123</v>
      </c>
      <c r="C232">
        <f t="shared" si="6"/>
        <v>2.6704669523037333E-4</v>
      </c>
      <c r="F232" t="s">
        <v>14</v>
      </c>
      <c r="G232">
        <v>648</v>
      </c>
      <c r="H232">
        <f t="shared" si="7"/>
        <v>4.1469402537679578E-4</v>
      </c>
    </row>
    <row r="233" spans="1:8" x14ac:dyDescent="0.25">
      <c r="A233" t="s">
        <v>20</v>
      </c>
      <c r="B233">
        <v>299</v>
      </c>
      <c r="C233">
        <f t="shared" si="6"/>
        <v>2.8648653162803339E-4</v>
      </c>
      <c r="F233" t="s">
        <v>14</v>
      </c>
      <c r="G233">
        <v>64</v>
      </c>
      <c r="H233">
        <f t="shared" si="7"/>
        <v>3.5853782308245628E-4</v>
      </c>
    </row>
    <row r="234" spans="1:8" x14ac:dyDescent="0.25">
      <c r="A234" t="s">
        <v>20</v>
      </c>
      <c r="B234">
        <v>2237</v>
      </c>
      <c r="C234">
        <f t="shared" si="6"/>
        <v>1.7309500786918315E-4</v>
      </c>
      <c r="F234" t="s">
        <v>14</v>
      </c>
      <c r="G234">
        <v>62</v>
      </c>
      <c r="H234">
        <f t="shared" si="7"/>
        <v>3.581314074844092E-4</v>
      </c>
    </row>
    <row r="235" spans="1:8" x14ac:dyDescent="0.25">
      <c r="A235" t="s">
        <v>20</v>
      </c>
      <c r="B235">
        <v>645</v>
      </c>
      <c r="C235">
        <f t="shared" si="6"/>
        <v>3.1091187836076805E-4</v>
      </c>
      <c r="F235" t="s">
        <v>14</v>
      </c>
      <c r="G235">
        <v>750</v>
      </c>
      <c r="H235">
        <f t="shared" si="7"/>
        <v>4.0952237301874615E-4</v>
      </c>
    </row>
    <row r="236" spans="1:8" x14ac:dyDescent="0.25">
      <c r="A236" t="s">
        <v>20</v>
      </c>
      <c r="B236">
        <v>484</v>
      </c>
      <c r="C236">
        <f t="shared" si="6"/>
        <v>3.020904179609236E-4</v>
      </c>
      <c r="F236" t="s">
        <v>14</v>
      </c>
      <c r="G236">
        <v>105</v>
      </c>
      <c r="H236">
        <f t="shared" si="7"/>
        <v>3.6662088943519608E-4</v>
      </c>
    </row>
    <row r="237" spans="1:8" x14ac:dyDescent="0.25">
      <c r="A237" t="s">
        <v>20</v>
      </c>
      <c r="B237">
        <v>154</v>
      </c>
      <c r="C237">
        <f t="shared" si="6"/>
        <v>2.7075165872881884E-4</v>
      </c>
      <c r="F237" t="s">
        <v>14</v>
      </c>
      <c r="G237">
        <v>2604</v>
      </c>
      <c r="H237">
        <f t="shared" si="7"/>
        <v>4.557559265064395E-5</v>
      </c>
    </row>
    <row r="238" spans="1:8" x14ac:dyDescent="0.25">
      <c r="A238" t="s">
        <v>20</v>
      </c>
      <c r="B238">
        <v>82</v>
      </c>
      <c r="C238">
        <f t="shared" si="6"/>
        <v>2.6198305362016254E-4</v>
      </c>
      <c r="F238" t="s">
        <v>14</v>
      </c>
      <c r="G238">
        <v>65</v>
      </c>
      <c r="H238">
        <f t="shared" si="7"/>
        <v>3.5874061989813274E-4</v>
      </c>
    </row>
    <row r="239" spans="1:8" x14ac:dyDescent="0.25">
      <c r="A239" t="s">
        <v>20</v>
      </c>
      <c r="B239">
        <v>134</v>
      </c>
      <c r="C239">
        <f t="shared" si="6"/>
        <v>2.6837393161638405E-4</v>
      </c>
      <c r="F239" t="s">
        <v>14</v>
      </c>
      <c r="G239">
        <v>94</v>
      </c>
      <c r="H239">
        <f t="shared" si="7"/>
        <v>3.644997980763446E-4</v>
      </c>
    </row>
    <row r="240" spans="1:8" x14ac:dyDescent="0.25">
      <c r="A240" t="s">
        <v>20</v>
      </c>
      <c r="B240">
        <v>5203</v>
      </c>
      <c r="C240">
        <f t="shared" si="6"/>
        <v>8.5803904666348806E-7</v>
      </c>
      <c r="F240" t="s">
        <v>14</v>
      </c>
      <c r="G240">
        <v>257</v>
      </c>
      <c r="H240">
        <f t="shared" si="7"/>
        <v>3.919222933367987E-4</v>
      </c>
    </row>
    <row r="241" spans="1:8" x14ac:dyDescent="0.25">
      <c r="A241" t="s">
        <v>20</v>
      </c>
      <c r="B241">
        <v>94</v>
      </c>
      <c r="C241">
        <f t="shared" si="6"/>
        <v>2.6348366649037218E-4</v>
      </c>
      <c r="F241" t="s">
        <v>14</v>
      </c>
      <c r="G241">
        <v>2928</v>
      </c>
      <c r="H241">
        <f t="shared" si="7"/>
        <v>2.1174757725323351E-5</v>
      </c>
    </row>
    <row r="242" spans="1:8" x14ac:dyDescent="0.25">
      <c r="A242" t="s">
        <v>20</v>
      </c>
      <c r="B242">
        <v>205</v>
      </c>
      <c r="C242">
        <f t="shared" si="6"/>
        <v>2.7659814428331091E-4</v>
      </c>
      <c r="F242" t="s">
        <v>14</v>
      </c>
      <c r="G242">
        <v>4697</v>
      </c>
      <c r="H242">
        <f t="shared" si="7"/>
        <v>4.32254355802279E-8</v>
      </c>
    </row>
    <row r="243" spans="1:8" x14ac:dyDescent="0.25">
      <c r="A243" t="s">
        <v>20</v>
      </c>
      <c r="B243">
        <v>92</v>
      </c>
      <c r="C243">
        <f t="shared" si="6"/>
        <v>2.6323461052016615E-4</v>
      </c>
      <c r="F243" t="s">
        <v>14</v>
      </c>
      <c r="G243">
        <v>2915</v>
      </c>
      <c r="H243">
        <f t="shared" si="7"/>
        <v>2.188410261947278E-5</v>
      </c>
    </row>
    <row r="244" spans="1:8" x14ac:dyDescent="0.25">
      <c r="A244" t="s">
        <v>20</v>
      </c>
      <c r="B244">
        <v>219</v>
      </c>
      <c r="C244">
        <f t="shared" si="6"/>
        <v>2.7814608966901337E-4</v>
      </c>
      <c r="F244" t="s">
        <v>14</v>
      </c>
      <c r="G244">
        <v>18</v>
      </c>
      <c r="H244">
        <f t="shared" si="7"/>
        <v>3.4892252906130425E-4</v>
      </c>
    </row>
    <row r="245" spans="1:8" x14ac:dyDescent="0.25">
      <c r="A245" t="s">
        <v>20</v>
      </c>
      <c r="B245">
        <v>2526</v>
      </c>
      <c r="C245">
        <f t="shared" si="6"/>
        <v>1.3136795755292705E-4</v>
      </c>
      <c r="F245" t="s">
        <v>14</v>
      </c>
      <c r="G245">
        <v>602</v>
      </c>
      <c r="H245">
        <f t="shared" si="7"/>
        <v>4.1551006009480203E-4</v>
      </c>
    </row>
    <row r="246" spans="1:8" x14ac:dyDescent="0.25">
      <c r="A246" t="s">
        <v>20</v>
      </c>
      <c r="B246">
        <v>94</v>
      </c>
      <c r="C246">
        <f t="shared" si="6"/>
        <v>2.6348366649037218E-4</v>
      </c>
      <c r="F246" t="s">
        <v>14</v>
      </c>
      <c r="G246">
        <v>1</v>
      </c>
      <c r="H246">
        <f t="shared" si="7"/>
        <v>3.4523401707029774E-4</v>
      </c>
    </row>
    <row r="247" spans="1:8" x14ac:dyDescent="0.25">
      <c r="A247" t="s">
        <v>20</v>
      </c>
      <c r="B247">
        <v>1713</v>
      </c>
      <c r="C247">
        <f t="shared" si="6"/>
        <v>2.4991679828824495E-4</v>
      </c>
      <c r="F247" t="s">
        <v>14</v>
      </c>
      <c r="G247">
        <v>3868</v>
      </c>
      <c r="H247">
        <f t="shared" si="7"/>
        <v>1.2022518461267E-6</v>
      </c>
    </row>
    <row r="248" spans="1:8" x14ac:dyDescent="0.25">
      <c r="A248" t="s">
        <v>20</v>
      </c>
      <c r="B248">
        <v>249</v>
      </c>
      <c r="C248">
        <f t="shared" si="6"/>
        <v>2.8137650117689134E-4</v>
      </c>
      <c r="F248" t="s">
        <v>14</v>
      </c>
      <c r="G248">
        <v>504</v>
      </c>
      <c r="H248">
        <f t="shared" si="7"/>
        <v>4.1407143818014648E-4</v>
      </c>
    </row>
    <row r="249" spans="1:8" x14ac:dyDescent="0.25">
      <c r="A249" t="s">
        <v>20</v>
      </c>
      <c r="B249">
        <v>192</v>
      </c>
      <c r="C249">
        <f t="shared" si="6"/>
        <v>2.7513836370265921E-4</v>
      </c>
      <c r="F249" t="s">
        <v>14</v>
      </c>
      <c r="G249">
        <v>14</v>
      </c>
      <c r="H249">
        <f t="shared" si="7"/>
        <v>3.4806093355794132E-4</v>
      </c>
    </row>
    <row r="250" spans="1:8" x14ac:dyDescent="0.25">
      <c r="A250" t="s">
        <v>20</v>
      </c>
      <c r="B250">
        <v>247</v>
      </c>
      <c r="C250">
        <f t="shared" si="6"/>
        <v>2.8116488795558832E-4</v>
      </c>
      <c r="F250" t="s">
        <v>14</v>
      </c>
      <c r="G250">
        <v>750</v>
      </c>
      <c r="H250">
        <f t="shared" si="7"/>
        <v>4.0952237301874615E-4</v>
      </c>
    </row>
    <row r="251" spans="1:8" x14ac:dyDescent="0.25">
      <c r="A251" t="s">
        <v>20</v>
      </c>
      <c r="B251">
        <v>2293</v>
      </c>
      <c r="C251">
        <f t="shared" si="6"/>
        <v>1.6475506017057866E-4</v>
      </c>
      <c r="F251" t="s">
        <v>14</v>
      </c>
      <c r="G251">
        <v>77</v>
      </c>
      <c r="H251">
        <f t="shared" si="7"/>
        <v>3.6115257892765793E-4</v>
      </c>
    </row>
    <row r="252" spans="1:8" x14ac:dyDescent="0.25">
      <c r="A252" t="s">
        <v>20</v>
      </c>
      <c r="B252">
        <v>3131</v>
      </c>
      <c r="C252">
        <f t="shared" si="6"/>
        <v>6.229547707132114E-5</v>
      </c>
      <c r="F252" t="s">
        <v>14</v>
      </c>
      <c r="G252">
        <v>752</v>
      </c>
      <c r="H252">
        <f t="shared" si="7"/>
        <v>4.0937541466921088E-4</v>
      </c>
    </row>
    <row r="253" spans="1:8" x14ac:dyDescent="0.25">
      <c r="A253" t="s">
        <v>20</v>
      </c>
      <c r="B253">
        <v>143</v>
      </c>
      <c r="C253">
        <f t="shared" si="6"/>
        <v>2.6944963218536309E-4</v>
      </c>
      <c r="F253" t="s">
        <v>14</v>
      </c>
      <c r="G253">
        <v>131</v>
      </c>
      <c r="H253">
        <f t="shared" si="7"/>
        <v>3.7148963080185375E-4</v>
      </c>
    </row>
    <row r="254" spans="1:8" x14ac:dyDescent="0.25">
      <c r="A254" t="s">
        <v>20</v>
      </c>
      <c r="B254">
        <v>296</v>
      </c>
      <c r="C254">
        <f t="shared" si="6"/>
        <v>2.861899128438926E-4</v>
      </c>
      <c r="F254" t="s">
        <v>14</v>
      </c>
      <c r="G254">
        <v>87</v>
      </c>
      <c r="H254">
        <f t="shared" si="7"/>
        <v>3.6313158152790096E-4</v>
      </c>
    </row>
    <row r="255" spans="1:8" x14ac:dyDescent="0.25">
      <c r="A255" t="s">
        <v>20</v>
      </c>
      <c r="B255">
        <v>170</v>
      </c>
      <c r="C255">
        <f t="shared" si="6"/>
        <v>2.7262002631097472E-4</v>
      </c>
      <c r="F255" t="s">
        <v>14</v>
      </c>
      <c r="G255">
        <v>1063</v>
      </c>
      <c r="H255">
        <f t="shared" si="7"/>
        <v>3.6723704846160747E-4</v>
      </c>
    </row>
    <row r="256" spans="1:8" x14ac:dyDescent="0.25">
      <c r="A256" t="s">
        <v>20</v>
      </c>
      <c r="B256">
        <v>86</v>
      </c>
      <c r="C256">
        <f t="shared" si="6"/>
        <v>2.6248492521075166E-4</v>
      </c>
      <c r="F256" t="s">
        <v>14</v>
      </c>
      <c r="G256">
        <v>76</v>
      </c>
      <c r="H256">
        <f t="shared" si="7"/>
        <v>3.6095311863546371E-4</v>
      </c>
    </row>
    <row r="257" spans="1:8" x14ac:dyDescent="0.25">
      <c r="A257" t="s">
        <v>20</v>
      </c>
      <c r="B257">
        <v>6286</v>
      </c>
      <c r="C257">
        <f t="shared" si="6"/>
        <v>3.1482459752748242E-8</v>
      </c>
      <c r="F257" t="s">
        <v>14</v>
      </c>
      <c r="G257">
        <v>4428</v>
      </c>
      <c r="H257">
        <f t="shared" si="7"/>
        <v>1.3799931444597306E-7</v>
      </c>
    </row>
    <row r="258" spans="1:8" x14ac:dyDescent="0.25">
      <c r="A258" t="s">
        <v>20</v>
      </c>
      <c r="B258">
        <v>3727</v>
      </c>
      <c r="C258">
        <f t="shared" si="6"/>
        <v>2.3894756749169308E-5</v>
      </c>
      <c r="F258" t="s">
        <v>14</v>
      </c>
      <c r="G258">
        <v>58</v>
      </c>
      <c r="H258">
        <f t="shared" si="7"/>
        <v>3.5731530512533009E-4</v>
      </c>
    </row>
    <row r="259" spans="1:8" x14ac:dyDescent="0.25">
      <c r="A259" t="s">
        <v>20</v>
      </c>
      <c r="B259">
        <v>1605</v>
      </c>
      <c r="C259">
        <f t="shared" ref="C259:C322" si="8">_xlfn.NORM.DIST(B259,$K$3,$K$8,FALSE)</f>
        <v>2.6389291620805344E-4</v>
      </c>
      <c r="F259" t="s">
        <v>14</v>
      </c>
      <c r="G259">
        <v>111</v>
      </c>
      <c r="H259">
        <f t="shared" ref="H259:H322" si="9">_xlfn.NORM.DIST(G259,$S$3,$S$8,FALSE)</f>
        <v>3.6776269363773421E-4</v>
      </c>
    </row>
    <row r="260" spans="1:8" x14ac:dyDescent="0.25">
      <c r="A260" t="s">
        <v>20</v>
      </c>
      <c r="B260">
        <v>2120</v>
      </c>
      <c r="C260">
        <f t="shared" si="8"/>
        <v>1.9069953674173888E-4</v>
      </c>
      <c r="F260" t="s">
        <v>14</v>
      </c>
      <c r="G260">
        <v>2955</v>
      </c>
      <c r="H260">
        <f t="shared" si="9"/>
        <v>1.9762532472318125E-5</v>
      </c>
    </row>
    <row r="261" spans="1:8" x14ac:dyDescent="0.25">
      <c r="A261" t="s">
        <v>20</v>
      </c>
      <c r="B261">
        <v>50</v>
      </c>
      <c r="C261">
        <f t="shared" si="8"/>
        <v>2.5790980326545753E-4</v>
      </c>
      <c r="F261" t="s">
        <v>14</v>
      </c>
      <c r="G261">
        <v>1657</v>
      </c>
      <c r="H261">
        <f t="shared" si="9"/>
        <v>2.2293466621613748E-4</v>
      </c>
    </row>
    <row r="262" spans="1:8" x14ac:dyDescent="0.25">
      <c r="A262" t="s">
        <v>20</v>
      </c>
      <c r="B262">
        <v>2080</v>
      </c>
      <c r="C262">
        <f t="shared" si="8"/>
        <v>1.9673442377296556E-4</v>
      </c>
      <c r="F262" t="s">
        <v>14</v>
      </c>
      <c r="G262">
        <v>926</v>
      </c>
      <c r="H262">
        <f t="shared" si="9"/>
        <v>3.9025163997807362E-4</v>
      </c>
    </row>
    <row r="263" spans="1:8" x14ac:dyDescent="0.25">
      <c r="A263" t="s">
        <v>20</v>
      </c>
      <c r="B263">
        <v>2105</v>
      </c>
      <c r="C263">
        <f t="shared" si="8"/>
        <v>1.9296317869187506E-4</v>
      </c>
      <c r="F263" t="s">
        <v>14</v>
      </c>
      <c r="G263">
        <v>77</v>
      </c>
      <c r="H263">
        <f t="shared" si="9"/>
        <v>3.6115257892765793E-4</v>
      </c>
    </row>
    <row r="264" spans="1:8" x14ac:dyDescent="0.25">
      <c r="A264" t="s">
        <v>20</v>
      </c>
      <c r="B264">
        <v>2436</v>
      </c>
      <c r="C264">
        <f t="shared" si="8"/>
        <v>1.4395324398482499E-4</v>
      </c>
      <c r="F264" t="s">
        <v>14</v>
      </c>
      <c r="G264">
        <v>1748</v>
      </c>
      <c r="H264">
        <f t="shared" si="9"/>
        <v>1.996554361540404E-4</v>
      </c>
    </row>
    <row r="265" spans="1:8" x14ac:dyDescent="0.25">
      <c r="A265" t="s">
        <v>20</v>
      </c>
      <c r="B265">
        <v>80</v>
      </c>
      <c r="C265">
        <f t="shared" si="8"/>
        <v>2.6173149835210054E-4</v>
      </c>
      <c r="F265" t="s">
        <v>14</v>
      </c>
      <c r="G265">
        <v>79</v>
      </c>
      <c r="H265">
        <f t="shared" si="9"/>
        <v>3.6155065327729677E-4</v>
      </c>
    </row>
    <row r="266" spans="1:8" x14ac:dyDescent="0.25">
      <c r="A266" t="s">
        <v>20</v>
      </c>
      <c r="B266">
        <v>42</v>
      </c>
      <c r="C266">
        <f t="shared" si="8"/>
        <v>2.5687578989708778E-4</v>
      </c>
      <c r="F266" t="s">
        <v>14</v>
      </c>
      <c r="G266">
        <v>889</v>
      </c>
      <c r="H266">
        <f t="shared" si="9"/>
        <v>3.9532768439745717E-4</v>
      </c>
    </row>
    <row r="267" spans="1:8" x14ac:dyDescent="0.25">
      <c r="A267" t="s">
        <v>20</v>
      </c>
      <c r="B267">
        <v>139</v>
      </c>
      <c r="C267">
        <f t="shared" si="8"/>
        <v>2.6897268930399921E-4</v>
      </c>
      <c r="F267" t="s">
        <v>14</v>
      </c>
      <c r="G267">
        <v>56</v>
      </c>
      <c r="H267">
        <f t="shared" si="9"/>
        <v>3.5690562792900472E-4</v>
      </c>
    </row>
    <row r="268" spans="1:8" x14ac:dyDescent="0.25">
      <c r="A268" t="s">
        <v>20</v>
      </c>
      <c r="B268">
        <v>159</v>
      </c>
      <c r="C268">
        <f t="shared" si="8"/>
        <v>2.7133879774339818E-4</v>
      </c>
      <c r="F268" t="s">
        <v>14</v>
      </c>
      <c r="G268">
        <v>1</v>
      </c>
      <c r="H268">
        <f t="shared" si="9"/>
        <v>3.4523401707029774E-4</v>
      </c>
    </row>
    <row r="269" spans="1:8" x14ac:dyDescent="0.25">
      <c r="A269" t="s">
        <v>20</v>
      </c>
      <c r="B269">
        <v>381</v>
      </c>
      <c r="C269">
        <f t="shared" si="8"/>
        <v>2.9407436660584509E-4</v>
      </c>
      <c r="F269" t="s">
        <v>14</v>
      </c>
      <c r="G269">
        <v>83</v>
      </c>
      <c r="H269">
        <f t="shared" si="9"/>
        <v>3.6234340059908764E-4</v>
      </c>
    </row>
    <row r="270" spans="1:8" x14ac:dyDescent="0.25">
      <c r="A270" t="s">
        <v>20</v>
      </c>
      <c r="B270">
        <v>194</v>
      </c>
      <c r="C270">
        <f t="shared" si="8"/>
        <v>2.7536433199464613E-4</v>
      </c>
      <c r="F270" t="s">
        <v>14</v>
      </c>
      <c r="G270">
        <v>2025</v>
      </c>
      <c r="H270">
        <f t="shared" si="9"/>
        <v>1.3504160673732433E-4</v>
      </c>
    </row>
    <row r="271" spans="1:8" x14ac:dyDescent="0.25">
      <c r="A271" t="s">
        <v>20</v>
      </c>
      <c r="B271">
        <v>106</v>
      </c>
      <c r="C271">
        <f t="shared" si="8"/>
        <v>2.6496907661431297E-4</v>
      </c>
      <c r="F271" t="s">
        <v>14</v>
      </c>
      <c r="G271">
        <v>14</v>
      </c>
      <c r="H271">
        <f t="shared" si="9"/>
        <v>3.4806093355794132E-4</v>
      </c>
    </row>
    <row r="272" spans="1:8" x14ac:dyDescent="0.25">
      <c r="A272" t="s">
        <v>20</v>
      </c>
      <c r="B272">
        <v>142</v>
      </c>
      <c r="C272">
        <f t="shared" si="8"/>
        <v>2.693305692036654E-4</v>
      </c>
      <c r="F272" t="s">
        <v>14</v>
      </c>
      <c r="G272">
        <v>656</v>
      </c>
      <c r="H272">
        <f t="shared" si="9"/>
        <v>4.1445511800858179E-4</v>
      </c>
    </row>
    <row r="273" spans="1:8" x14ac:dyDescent="0.25">
      <c r="A273" t="s">
        <v>20</v>
      </c>
      <c r="B273">
        <v>211</v>
      </c>
      <c r="C273">
        <f t="shared" si="8"/>
        <v>2.772646419744031E-4</v>
      </c>
      <c r="F273" t="s">
        <v>14</v>
      </c>
      <c r="G273">
        <v>1596</v>
      </c>
      <c r="H273">
        <f t="shared" si="9"/>
        <v>2.388357321030337E-4</v>
      </c>
    </row>
    <row r="274" spans="1:8" x14ac:dyDescent="0.25">
      <c r="A274" t="s">
        <v>20</v>
      </c>
      <c r="B274">
        <v>2756</v>
      </c>
      <c r="C274">
        <f t="shared" si="8"/>
        <v>1.0162120438652505E-4</v>
      </c>
      <c r="F274" t="s">
        <v>14</v>
      </c>
      <c r="G274">
        <v>10</v>
      </c>
      <c r="H274">
        <f t="shared" si="9"/>
        <v>3.4719543767858138E-4</v>
      </c>
    </row>
    <row r="275" spans="1:8" x14ac:dyDescent="0.25">
      <c r="A275" t="s">
        <v>20</v>
      </c>
      <c r="B275">
        <v>173</v>
      </c>
      <c r="C275">
        <f t="shared" si="8"/>
        <v>2.7296692587473731E-4</v>
      </c>
      <c r="F275" t="s">
        <v>14</v>
      </c>
      <c r="G275">
        <v>1121</v>
      </c>
      <c r="H275">
        <f t="shared" si="9"/>
        <v>3.5571784599786662E-4</v>
      </c>
    </row>
    <row r="276" spans="1:8" x14ac:dyDescent="0.25">
      <c r="A276" t="s">
        <v>20</v>
      </c>
      <c r="B276">
        <v>87</v>
      </c>
      <c r="C276">
        <f t="shared" si="8"/>
        <v>2.6261013379273805E-4</v>
      </c>
      <c r="F276" t="s">
        <v>14</v>
      </c>
      <c r="G276">
        <v>15</v>
      </c>
      <c r="H276">
        <f t="shared" si="9"/>
        <v>3.482766996430777E-4</v>
      </c>
    </row>
    <row r="277" spans="1:8" x14ac:dyDescent="0.25">
      <c r="A277" t="s">
        <v>20</v>
      </c>
      <c r="B277">
        <v>1572</v>
      </c>
      <c r="C277">
        <f t="shared" si="8"/>
        <v>2.6792827347726472E-4</v>
      </c>
      <c r="F277" t="s">
        <v>14</v>
      </c>
      <c r="G277">
        <v>191</v>
      </c>
      <c r="H277">
        <f t="shared" si="9"/>
        <v>3.8190272985647277E-4</v>
      </c>
    </row>
    <row r="278" spans="1:8" x14ac:dyDescent="0.25">
      <c r="A278" t="s">
        <v>20</v>
      </c>
      <c r="B278">
        <v>2346</v>
      </c>
      <c r="C278">
        <f t="shared" si="8"/>
        <v>1.5694933319625721E-4</v>
      </c>
      <c r="F278" t="s">
        <v>14</v>
      </c>
      <c r="G278">
        <v>16</v>
      </c>
      <c r="H278">
        <f t="shared" si="9"/>
        <v>3.4849222133468479E-4</v>
      </c>
    </row>
    <row r="279" spans="1:8" x14ac:dyDescent="0.25">
      <c r="A279" t="s">
        <v>20</v>
      </c>
      <c r="B279">
        <v>115</v>
      </c>
      <c r="C279">
        <f t="shared" si="8"/>
        <v>2.6607294481583615E-4</v>
      </c>
      <c r="F279" t="s">
        <v>14</v>
      </c>
      <c r="G279">
        <v>17</v>
      </c>
      <c r="H279">
        <f t="shared" si="9"/>
        <v>3.487074980136573E-4</v>
      </c>
    </row>
    <row r="280" spans="1:8" x14ac:dyDescent="0.25">
      <c r="A280" t="s">
        <v>20</v>
      </c>
      <c r="B280">
        <v>85</v>
      </c>
      <c r="C280">
        <f t="shared" si="8"/>
        <v>2.6235961269656128E-4</v>
      </c>
      <c r="F280" t="s">
        <v>14</v>
      </c>
      <c r="G280">
        <v>34</v>
      </c>
      <c r="H280">
        <f t="shared" si="9"/>
        <v>3.5232911676618518E-4</v>
      </c>
    </row>
    <row r="281" spans="1:8" x14ac:dyDescent="0.25">
      <c r="A281" t="s">
        <v>20</v>
      </c>
      <c r="B281">
        <v>144</v>
      </c>
      <c r="C281">
        <f t="shared" si="8"/>
        <v>2.695685796753331E-4</v>
      </c>
      <c r="F281" t="s">
        <v>14</v>
      </c>
      <c r="G281">
        <v>1</v>
      </c>
      <c r="H281">
        <f t="shared" si="9"/>
        <v>3.4523401707029774E-4</v>
      </c>
    </row>
    <row r="282" spans="1:8" x14ac:dyDescent="0.25">
      <c r="A282" t="s">
        <v>20</v>
      </c>
      <c r="B282">
        <v>2443</v>
      </c>
      <c r="C282">
        <f t="shared" si="8"/>
        <v>1.4295846439685229E-4</v>
      </c>
      <c r="F282" t="s">
        <v>14</v>
      </c>
      <c r="G282">
        <v>1274</v>
      </c>
      <c r="H282">
        <f t="shared" si="9"/>
        <v>3.2135699900173894E-4</v>
      </c>
    </row>
    <row r="283" spans="1:8" x14ac:dyDescent="0.25">
      <c r="A283" t="s">
        <v>20</v>
      </c>
      <c r="B283">
        <v>64</v>
      </c>
      <c r="C283">
        <f t="shared" si="8"/>
        <v>2.5970440702218313E-4</v>
      </c>
      <c r="F283" t="s">
        <v>14</v>
      </c>
      <c r="G283">
        <v>210</v>
      </c>
      <c r="H283">
        <f t="shared" si="9"/>
        <v>3.8494706149206249E-4</v>
      </c>
    </row>
    <row r="284" spans="1:8" x14ac:dyDescent="0.25">
      <c r="A284" t="s">
        <v>20</v>
      </c>
      <c r="B284">
        <v>268</v>
      </c>
      <c r="C284">
        <f t="shared" si="8"/>
        <v>2.8335952791797665E-4</v>
      </c>
      <c r="F284" t="s">
        <v>14</v>
      </c>
      <c r="G284">
        <v>248</v>
      </c>
      <c r="H284">
        <f t="shared" si="9"/>
        <v>3.9064937539585483E-4</v>
      </c>
    </row>
    <row r="285" spans="1:8" x14ac:dyDescent="0.25">
      <c r="A285" t="s">
        <v>20</v>
      </c>
      <c r="B285">
        <v>195</v>
      </c>
      <c r="C285">
        <f t="shared" si="8"/>
        <v>2.7547712800913746E-4</v>
      </c>
      <c r="F285" t="s">
        <v>14</v>
      </c>
      <c r="G285">
        <v>513</v>
      </c>
      <c r="H285">
        <f t="shared" si="9"/>
        <v>4.1438339308774296E-4</v>
      </c>
    </row>
    <row r="286" spans="1:8" x14ac:dyDescent="0.25">
      <c r="A286" t="s">
        <v>20</v>
      </c>
      <c r="B286">
        <v>186</v>
      </c>
      <c r="C286">
        <f t="shared" si="8"/>
        <v>2.7445746258669722E-4</v>
      </c>
      <c r="F286" t="s">
        <v>14</v>
      </c>
      <c r="G286">
        <v>3410</v>
      </c>
      <c r="H286">
        <f t="shared" si="9"/>
        <v>5.4830063576441922E-6</v>
      </c>
    </row>
    <row r="287" spans="1:8" x14ac:dyDescent="0.25">
      <c r="A287" t="s">
        <v>20</v>
      </c>
      <c r="B287">
        <v>460</v>
      </c>
      <c r="C287">
        <f t="shared" si="8"/>
        <v>3.0038083901516983E-4</v>
      </c>
      <c r="F287" t="s">
        <v>14</v>
      </c>
      <c r="G287">
        <v>10</v>
      </c>
      <c r="H287">
        <f t="shared" si="9"/>
        <v>3.4719543767858138E-4</v>
      </c>
    </row>
    <row r="288" spans="1:8" x14ac:dyDescent="0.25">
      <c r="A288" t="s">
        <v>20</v>
      </c>
      <c r="B288">
        <v>2528</v>
      </c>
      <c r="C288">
        <f t="shared" si="8"/>
        <v>1.3109363167482252E-4</v>
      </c>
      <c r="F288" t="s">
        <v>14</v>
      </c>
      <c r="G288">
        <v>2201</v>
      </c>
      <c r="H288">
        <f t="shared" si="9"/>
        <v>1.0087547963527178E-4</v>
      </c>
    </row>
    <row r="289" spans="1:8" x14ac:dyDescent="0.25">
      <c r="A289" t="s">
        <v>20</v>
      </c>
      <c r="B289">
        <v>3657</v>
      </c>
      <c r="C289">
        <f t="shared" si="8"/>
        <v>2.7049941870537731E-5</v>
      </c>
      <c r="F289" t="s">
        <v>14</v>
      </c>
      <c r="G289">
        <v>676</v>
      </c>
      <c r="H289">
        <f t="shared" si="9"/>
        <v>4.137327289718481E-4</v>
      </c>
    </row>
    <row r="290" spans="1:8" x14ac:dyDescent="0.25">
      <c r="A290" t="s">
        <v>20</v>
      </c>
      <c r="B290">
        <v>131</v>
      </c>
      <c r="C290">
        <f t="shared" si="8"/>
        <v>2.6801331110283636E-4</v>
      </c>
      <c r="F290" t="s">
        <v>14</v>
      </c>
      <c r="G290">
        <v>831</v>
      </c>
      <c r="H290">
        <f t="shared" si="9"/>
        <v>4.0221372644116678E-4</v>
      </c>
    </row>
    <row r="291" spans="1:8" x14ac:dyDescent="0.25">
      <c r="A291" t="s">
        <v>20</v>
      </c>
      <c r="B291">
        <v>239</v>
      </c>
      <c r="C291">
        <f t="shared" si="8"/>
        <v>2.8031303217388495E-4</v>
      </c>
      <c r="F291" t="s">
        <v>14</v>
      </c>
      <c r="G291">
        <v>859</v>
      </c>
      <c r="H291">
        <f t="shared" si="9"/>
        <v>3.9905640773854682E-4</v>
      </c>
    </row>
    <row r="292" spans="1:8" x14ac:dyDescent="0.25">
      <c r="A292" t="s">
        <v>20</v>
      </c>
      <c r="B292">
        <v>78</v>
      </c>
      <c r="C292">
        <f t="shared" si="8"/>
        <v>2.614795323024145E-4</v>
      </c>
      <c r="F292" t="s">
        <v>14</v>
      </c>
      <c r="G292">
        <v>45</v>
      </c>
      <c r="H292">
        <f t="shared" si="9"/>
        <v>3.5463326988530522E-4</v>
      </c>
    </row>
    <row r="293" spans="1:8" x14ac:dyDescent="0.25">
      <c r="A293" t="s">
        <v>20</v>
      </c>
      <c r="B293">
        <v>1773</v>
      </c>
      <c r="C293">
        <f t="shared" si="8"/>
        <v>2.4171369241599282E-4</v>
      </c>
      <c r="F293" t="s">
        <v>14</v>
      </c>
      <c r="G293">
        <v>6</v>
      </c>
      <c r="H293">
        <f t="shared" si="9"/>
        <v>3.4632608113712425E-4</v>
      </c>
    </row>
    <row r="294" spans="1:8" x14ac:dyDescent="0.25">
      <c r="A294" t="s">
        <v>20</v>
      </c>
      <c r="B294">
        <v>32</v>
      </c>
      <c r="C294">
        <f t="shared" si="8"/>
        <v>2.5557475471478796E-4</v>
      </c>
      <c r="F294" t="s">
        <v>14</v>
      </c>
      <c r="G294">
        <v>7</v>
      </c>
      <c r="H294">
        <f t="shared" si="9"/>
        <v>3.4654378003385299E-4</v>
      </c>
    </row>
    <row r="295" spans="1:8" x14ac:dyDescent="0.25">
      <c r="A295" t="s">
        <v>20</v>
      </c>
      <c r="B295">
        <v>369</v>
      </c>
      <c r="C295">
        <f t="shared" si="8"/>
        <v>2.9302827185689932E-4</v>
      </c>
      <c r="F295" t="s">
        <v>14</v>
      </c>
      <c r="G295">
        <v>31</v>
      </c>
      <c r="H295">
        <f t="shared" si="9"/>
        <v>3.5169529949945921E-4</v>
      </c>
    </row>
    <row r="296" spans="1:8" x14ac:dyDescent="0.25">
      <c r="A296" t="s">
        <v>20</v>
      </c>
      <c r="B296">
        <v>89</v>
      </c>
      <c r="C296">
        <f t="shared" si="8"/>
        <v>2.6286023833701371E-4</v>
      </c>
      <c r="F296" t="s">
        <v>14</v>
      </c>
      <c r="G296">
        <v>78</v>
      </c>
      <c r="H296">
        <f t="shared" si="9"/>
        <v>3.6135175733754764E-4</v>
      </c>
    </row>
    <row r="297" spans="1:8" x14ac:dyDescent="0.25">
      <c r="A297" t="s">
        <v>20</v>
      </c>
      <c r="B297">
        <v>147</v>
      </c>
      <c r="C297">
        <f t="shared" si="8"/>
        <v>2.6992472720164493E-4</v>
      </c>
      <c r="F297" t="s">
        <v>14</v>
      </c>
      <c r="G297">
        <v>1225</v>
      </c>
      <c r="H297">
        <f t="shared" si="9"/>
        <v>3.3290304982772268E-4</v>
      </c>
    </row>
    <row r="298" spans="1:8" x14ac:dyDescent="0.25">
      <c r="A298" t="s">
        <v>20</v>
      </c>
      <c r="B298">
        <v>126</v>
      </c>
      <c r="C298">
        <f t="shared" si="8"/>
        <v>2.6741001781149982E-4</v>
      </c>
      <c r="F298" t="s">
        <v>14</v>
      </c>
      <c r="G298">
        <v>1</v>
      </c>
      <c r="H298">
        <f t="shared" si="9"/>
        <v>3.4523401707029774E-4</v>
      </c>
    </row>
    <row r="299" spans="1:8" x14ac:dyDescent="0.25">
      <c r="A299" t="s">
        <v>20</v>
      </c>
      <c r="B299">
        <v>2218</v>
      </c>
      <c r="C299">
        <f t="shared" si="8"/>
        <v>1.7594130140262081E-4</v>
      </c>
      <c r="F299" t="s">
        <v>14</v>
      </c>
      <c r="G299">
        <v>67</v>
      </c>
      <c r="H299">
        <f t="shared" si="9"/>
        <v>3.5914538858619442E-4</v>
      </c>
    </row>
    <row r="300" spans="1:8" x14ac:dyDescent="0.25">
      <c r="A300" t="s">
        <v>20</v>
      </c>
      <c r="B300">
        <v>202</v>
      </c>
      <c r="C300">
        <f t="shared" si="8"/>
        <v>2.7626317040884183E-4</v>
      </c>
      <c r="F300" t="s">
        <v>14</v>
      </c>
      <c r="G300">
        <v>19</v>
      </c>
      <c r="H300">
        <f t="shared" si="9"/>
        <v>3.4913731385935313E-4</v>
      </c>
    </row>
    <row r="301" spans="1:8" x14ac:dyDescent="0.25">
      <c r="A301" t="s">
        <v>20</v>
      </c>
      <c r="B301">
        <v>140</v>
      </c>
      <c r="C301">
        <f t="shared" si="8"/>
        <v>2.6909209756327697E-4</v>
      </c>
      <c r="F301" t="s">
        <v>14</v>
      </c>
      <c r="G301">
        <v>2108</v>
      </c>
      <c r="H301">
        <f t="shared" si="9"/>
        <v>1.1818009210474908E-4</v>
      </c>
    </row>
    <row r="302" spans="1:8" x14ac:dyDescent="0.25">
      <c r="A302" t="s">
        <v>20</v>
      </c>
      <c r="B302">
        <v>1052</v>
      </c>
      <c r="C302">
        <f t="shared" si="8"/>
        <v>3.1112084686588895E-4</v>
      </c>
      <c r="F302" t="s">
        <v>14</v>
      </c>
      <c r="G302">
        <v>679</v>
      </c>
      <c r="H302">
        <f t="shared" si="9"/>
        <v>4.1360899514367654E-4</v>
      </c>
    </row>
    <row r="303" spans="1:8" x14ac:dyDescent="0.25">
      <c r="A303" t="s">
        <v>20</v>
      </c>
      <c r="B303">
        <v>247</v>
      </c>
      <c r="C303">
        <f t="shared" si="8"/>
        <v>2.8116488795558832E-4</v>
      </c>
      <c r="F303" t="s">
        <v>14</v>
      </c>
      <c r="G303">
        <v>36</v>
      </c>
      <c r="H303">
        <f t="shared" si="9"/>
        <v>3.5275038221652024E-4</v>
      </c>
    </row>
    <row r="304" spans="1:8" x14ac:dyDescent="0.25">
      <c r="A304" t="s">
        <v>20</v>
      </c>
      <c r="B304">
        <v>84</v>
      </c>
      <c r="C304">
        <f t="shared" si="8"/>
        <v>2.6223419645605886E-4</v>
      </c>
      <c r="F304" t="s">
        <v>14</v>
      </c>
      <c r="G304">
        <v>47</v>
      </c>
      <c r="H304">
        <f t="shared" si="9"/>
        <v>3.5504881442521217E-4</v>
      </c>
    </row>
    <row r="305" spans="1:8" x14ac:dyDescent="0.25">
      <c r="A305" t="s">
        <v>20</v>
      </c>
      <c r="B305">
        <v>88</v>
      </c>
      <c r="C305">
        <f t="shared" si="8"/>
        <v>2.6273523823672505E-4</v>
      </c>
      <c r="F305" t="s">
        <v>14</v>
      </c>
      <c r="G305">
        <v>70</v>
      </c>
      <c r="H305">
        <f t="shared" si="9"/>
        <v>3.5975047034706966E-4</v>
      </c>
    </row>
    <row r="306" spans="1:8" x14ac:dyDescent="0.25">
      <c r="A306" t="s">
        <v>20</v>
      </c>
      <c r="B306">
        <v>156</v>
      </c>
      <c r="C306">
        <f t="shared" si="8"/>
        <v>2.7098686875293019E-4</v>
      </c>
      <c r="F306" t="s">
        <v>14</v>
      </c>
      <c r="G306">
        <v>154</v>
      </c>
      <c r="H306">
        <f t="shared" si="9"/>
        <v>3.7562071893751956E-4</v>
      </c>
    </row>
    <row r="307" spans="1:8" x14ac:dyDescent="0.25">
      <c r="A307" t="s">
        <v>20</v>
      </c>
      <c r="B307">
        <v>2985</v>
      </c>
      <c r="C307">
        <f t="shared" si="8"/>
        <v>7.6160308868068033E-5</v>
      </c>
      <c r="F307" t="s">
        <v>14</v>
      </c>
      <c r="G307">
        <v>22</v>
      </c>
      <c r="H307">
        <f t="shared" si="9"/>
        <v>3.4978018457951655E-4</v>
      </c>
    </row>
    <row r="308" spans="1:8" x14ac:dyDescent="0.25">
      <c r="A308" t="s">
        <v>20</v>
      </c>
      <c r="B308">
        <v>762</v>
      </c>
      <c r="C308">
        <f t="shared" si="8"/>
        <v>3.1427974114797095E-4</v>
      </c>
      <c r="F308" t="s">
        <v>14</v>
      </c>
      <c r="G308">
        <v>1758</v>
      </c>
      <c r="H308">
        <f t="shared" si="9"/>
        <v>1.9714229542558366E-4</v>
      </c>
    </row>
    <row r="309" spans="1:8" x14ac:dyDescent="0.25">
      <c r="A309" t="s">
        <v>20</v>
      </c>
      <c r="B309">
        <v>554</v>
      </c>
      <c r="C309">
        <f t="shared" si="8"/>
        <v>3.0650290108440756E-4</v>
      </c>
      <c r="F309" t="s">
        <v>14</v>
      </c>
      <c r="G309">
        <v>94</v>
      </c>
      <c r="H309">
        <f t="shared" si="9"/>
        <v>3.644997980763446E-4</v>
      </c>
    </row>
    <row r="310" spans="1:8" x14ac:dyDescent="0.25">
      <c r="A310" t="s">
        <v>20</v>
      </c>
      <c r="B310">
        <v>135</v>
      </c>
      <c r="C310">
        <f t="shared" si="8"/>
        <v>2.6849391133870591E-4</v>
      </c>
      <c r="F310" t="s">
        <v>14</v>
      </c>
      <c r="G310">
        <v>33</v>
      </c>
      <c r="H310">
        <f t="shared" si="9"/>
        <v>3.5211809961158862E-4</v>
      </c>
    </row>
    <row r="311" spans="1:8" x14ac:dyDescent="0.25">
      <c r="A311" t="s">
        <v>20</v>
      </c>
      <c r="B311">
        <v>122</v>
      </c>
      <c r="C311">
        <f t="shared" si="8"/>
        <v>2.6692536447858023E-4</v>
      </c>
      <c r="F311" t="s">
        <v>14</v>
      </c>
      <c r="G311">
        <v>1</v>
      </c>
      <c r="H311">
        <f t="shared" si="9"/>
        <v>3.4523401707029774E-4</v>
      </c>
    </row>
    <row r="312" spans="1:8" x14ac:dyDescent="0.25">
      <c r="A312" t="s">
        <v>20</v>
      </c>
      <c r="B312">
        <v>221</v>
      </c>
      <c r="C312">
        <f t="shared" si="8"/>
        <v>2.7836515296151919E-4</v>
      </c>
      <c r="F312" t="s">
        <v>14</v>
      </c>
      <c r="G312">
        <v>31</v>
      </c>
      <c r="H312">
        <f t="shared" si="9"/>
        <v>3.5169529949945921E-4</v>
      </c>
    </row>
    <row r="313" spans="1:8" x14ac:dyDescent="0.25">
      <c r="A313" t="s">
        <v>20</v>
      </c>
      <c r="B313">
        <v>126</v>
      </c>
      <c r="C313">
        <f t="shared" si="8"/>
        <v>2.6741001781149982E-4</v>
      </c>
      <c r="F313" t="s">
        <v>14</v>
      </c>
      <c r="G313">
        <v>35</v>
      </c>
      <c r="H313">
        <f t="shared" si="9"/>
        <v>3.5253987783806804E-4</v>
      </c>
    </row>
    <row r="314" spans="1:8" x14ac:dyDescent="0.25">
      <c r="A314" t="s">
        <v>20</v>
      </c>
      <c r="B314">
        <v>1022</v>
      </c>
      <c r="C314">
        <f t="shared" si="8"/>
        <v>3.1220462587526547E-4</v>
      </c>
      <c r="F314" t="s">
        <v>14</v>
      </c>
      <c r="G314">
        <v>63</v>
      </c>
      <c r="H314">
        <f t="shared" si="9"/>
        <v>3.5833475207925659E-4</v>
      </c>
    </row>
    <row r="315" spans="1:8" x14ac:dyDescent="0.25">
      <c r="A315" t="s">
        <v>20</v>
      </c>
      <c r="B315">
        <v>3177</v>
      </c>
      <c r="C315">
        <f t="shared" si="8"/>
        <v>5.8312769875225053E-5</v>
      </c>
      <c r="F315" t="s">
        <v>14</v>
      </c>
      <c r="G315">
        <v>526</v>
      </c>
      <c r="H315">
        <f t="shared" si="9"/>
        <v>4.1477004505559024E-4</v>
      </c>
    </row>
    <row r="316" spans="1:8" x14ac:dyDescent="0.25">
      <c r="A316" t="s">
        <v>20</v>
      </c>
      <c r="B316">
        <v>198</v>
      </c>
      <c r="C316">
        <f t="shared" si="8"/>
        <v>2.7581476122152672E-4</v>
      </c>
      <c r="F316" t="s">
        <v>14</v>
      </c>
      <c r="G316">
        <v>121</v>
      </c>
      <c r="H316">
        <f t="shared" si="9"/>
        <v>3.6964151919865475E-4</v>
      </c>
    </row>
    <row r="317" spans="1:8" x14ac:dyDescent="0.25">
      <c r="A317" t="s">
        <v>20</v>
      </c>
      <c r="B317">
        <v>85</v>
      </c>
      <c r="C317">
        <f t="shared" si="8"/>
        <v>2.6235961269656128E-4</v>
      </c>
      <c r="F317" t="s">
        <v>14</v>
      </c>
      <c r="G317">
        <v>67</v>
      </c>
      <c r="H317">
        <f t="shared" si="9"/>
        <v>3.5914538858619442E-4</v>
      </c>
    </row>
    <row r="318" spans="1:8" x14ac:dyDescent="0.25">
      <c r="A318" t="s">
        <v>20</v>
      </c>
      <c r="B318">
        <v>3596</v>
      </c>
      <c r="C318">
        <f t="shared" si="8"/>
        <v>3.0062319772892977E-5</v>
      </c>
      <c r="F318" t="s">
        <v>14</v>
      </c>
      <c r="G318">
        <v>57</v>
      </c>
      <c r="H318">
        <f t="shared" si="9"/>
        <v>3.5711060152961388E-4</v>
      </c>
    </row>
    <row r="319" spans="1:8" x14ac:dyDescent="0.25">
      <c r="A319" t="s">
        <v>20</v>
      </c>
      <c r="B319">
        <v>244</v>
      </c>
      <c r="C319">
        <f t="shared" si="8"/>
        <v>2.8084645278560243E-4</v>
      </c>
      <c r="F319" t="s">
        <v>14</v>
      </c>
      <c r="G319">
        <v>1229</v>
      </c>
      <c r="H319">
        <f t="shared" si="9"/>
        <v>3.3197758184067792E-4</v>
      </c>
    </row>
    <row r="320" spans="1:8" x14ac:dyDescent="0.25">
      <c r="A320" t="s">
        <v>20</v>
      </c>
      <c r="B320">
        <v>5180</v>
      </c>
      <c r="C320">
        <f t="shared" si="8"/>
        <v>9.1315980676565213E-7</v>
      </c>
      <c r="F320" t="s">
        <v>14</v>
      </c>
      <c r="G320">
        <v>12</v>
      </c>
      <c r="H320">
        <f t="shared" si="9"/>
        <v>3.4762867068556194E-4</v>
      </c>
    </row>
    <row r="321" spans="1:8" x14ac:dyDescent="0.25">
      <c r="A321" t="s">
        <v>20</v>
      </c>
      <c r="B321">
        <v>589</v>
      </c>
      <c r="C321">
        <f t="shared" si="8"/>
        <v>3.0837964109032499E-4</v>
      </c>
      <c r="F321" t="s">
        <v>14</v>
      </c>
      <c r="G321">
        <v>452</v>
      </c>
      <c r="H321">
        <f t="shared" si="9"/>
        <v>4.1156472555694743E-4</v>
      </c>
    </row>
    <row r="322" spans="1:8" x14ac:dyDescent="0.25">
      <c r="A322" t="s">
        <v>20</v>
      </c>
      <c r="B322">
        <v>2725</v>
      </c>
      <c r="C322">
        <f t="shared" si="8"/>
        <v>1.0540197872346688E-4</v>
      </c>
      <c r="F322" t="s">
        <v>14</v>
      </c>
      <c r="G322">
        <v>1886</v>
      </c>
      <c r="H322">
        <f t="shared" si="9"/>
        <v>1.6603539303685039E-4</v>
      </c>
    </row>
    <row r="323" spans="1:8" x14ac:dyDescent="0.25">
      <c r="A323" t="s">
        <v>20</v>
      </c>
      <c r="B323">
        <v>300</v>
      </c>
      <c r="C323">
        <f t="shared" ref="C323:C386" si="10">_xlfn.NORM.DIST(B323,$K$3,$K$8,FALSE)</f>
        <v>2.8658511537977015E-4</v>
      </c>
      <c r="F323" t="s">
        <v>14</v>
      </c>
      <c r="G323">
        <v>1825</v>
      </c>
      <c r="H323">
        <f t="shared" ref="H323:H365" si="11">_xlfn.NORM.DIST(G323,$S$3,$S$8,FALSE)</f>
        <v>1.8059482363013917E-4</v>
      </c>
    </row>
    <row r="324" spans="1:8" x14ac:dyDescent="0.25">
      <c r="A324" t="s">
        <v>20</v>
      </c>
      <c r="B324">
        <v>144</v>
      </c>
      <c r="C324">
        <f t="shared" si="10"/>
        <v>2.695685796753331E-4</v>
      </c>
      <c r="F324" t="s">
        <v>14</v>
      </c>
      <c r="G324">
        <v>31</v>
      </c>
      <c r="H324">
        <f t="shared" si="11"/>
        <v>3.5169529949945921E-4</v>
      </c>
    </row>
    <row r="325" spans="1:8" x14ac:dyDescent="0.25">
      <c r="A325" t="s">
        <v>20</v>
      </c>
      <c r="B325">
        <v>87</v>
      </c>
      <c r="C325">
        <f t="shared" si="10"/>
        <v>2.6261013379273805E-4</v>
      </c>
      <c r="F325" t="s">
        <v>14</v>
      </c>
      <c r="G325">
        <v>107</v>
      </c>
      <c r="H325">
        <f t="shared" si="11"/>
        <v>3.6700268933714694E-4</v>
      </c>
    </row>
    <row r="326" spans="1:8" x14ac:dyDescent="0.25">
      <c r="A326" t="s">
        <v>20</v>
      </c>
      <c r="B326">
        <v>3116</v>
      </c>
      <c r="C326">
        <f t="shared" si="10"/>
        <v>6.3633961202136228E-5</v>
      </c>
      <c r="F326" t="s">
        <v>14</v>
      </c>
      <c r="G326">
        <v>27</v>
      </c>
      <c r="H326">
        <f t="shared" si="11"/>
        <v>3.5084665320576447E-4</v>
      </c>
    </row>
    <row r="327" spans="1:8" x14ac:dyDescent="0.25">
      <c r="A327" t="s">
        <v>20</v>
      </c>
      <c r="B327">
        <v>909</v>
      </c>
      <c r="C327">
        <f t="shared" si="10"/>
        <v>3.1473090976229077E-4</v>
      </c>
      <c r="F327" t="s">
        <v>14</v>
      </c>
      <c r="G327">
        <v>1221</v>
      </c>
      <c r="H327">
        <f t="shared" si="11"/>
        <v>3.3382530199343985E-4</v>
      </c>
    </row>
    <row r="328" spans="1:8" x14ac:dyDescent="0.25">
      <c r="A328" t="s">
        <v>20</v>
      </c>
      <c r="B328">
        <v>1613</v>
      </c>
      <c r="C328">
        <f t="shared" si="10"/>
        <v>2.6289694416839314E-4</v>
      </c>
      <c r="F328" t="s">
        <v>14</v>
      </c>
      <c r="G328">
        <v>1</v>
      </c>
      <c r="H328">
        <f t="shared" si="11"/>
        <v>3.4523401707029774E-4</v>
      </c>
    </row>
    <row r="329" spans="1:8" x14ac:dyDescent="0.25">
      <c r="A329" t="s">
        <v>20</v>
      </c>
      <c r="B329">
        <v>136</v>
      </c>
      <c r="C329">
        <f t="shared" si="10"/>
        <v>2.6861377716896233E-4</v>
      </c>
      <c r="F329" t="s">
        <v>14</v>
      </c>
      <c r="G329">
        <v>16</v>
      </c>
      <c r="H329">
        <f t="shared" si="11"/>
        <v>3.4849222133468479E-4</v>
      </c>
    </row>
    <row r="330" spans="1:8" x14ac:dyDescent="0.25">
      <c r="A330" t="s">
        <v>20</v>
      </c>
      <c r="B330">
        <v>130</v>
      </c>
      <c r="C330">
        <f t="shared" si="10"/>
        <v>2.6789287781867624E-4</v>
      </c>
      <c r="F330" t="s">
        <v>14</v>
      </c>
      <c r="G330">
        <v>41</v>
      </c>
      <c r="H330">
        <f t="shared" si="11"/>
        <v>3.5379903236535119E-4</v>
      </c>
    </row>
    <row r="331" spans="1:8" x14ac:dyDescent="0.25">
      <c r="A331" t="s">
        <v>20</v>
      </c>
      <c r="B331">
        <v>102</v>
      </c>
      <c r="C331">
        <f t="shared" si="10"/>
        <v>2.6447565095090534E-4</v>
      </c>
      <c r="F331" t="s">
        <v>14</v>
      </c>
      <c r="G331">
        <v>523</v>
      </c>
      <c r="H331">
        <f t="shared" si="11"/>
        <v>4.1468753527117299E-4</v>
      </c>
    </row>
    <row r="332" spans="1:8" x14ac:dyDescent="0.25">
      <c r="A332" t="s">
        <v>20</v>
      </c>
      <c r="B332">
        <v>4006</v>
      </c>
      <c r="C332">
        <f t="shared" si="10"/>
        <v>1.4139371628857039E-5</v>
      </c>
      <c r="F332" t="s">
        <v>14</v>
      </c>
      <c r="G332">
        <v>141</v>
      </c>
      <c r="H332">
        <f t="shared" si="11"/>
        <v>3.73306472827788E-4</v>
      </c>
    </row>
    <row r="333" spans="1:8" x14ac:dyDescent="0.25">
      <c r="A333" t="s">
        <v>20</v>
      </c>
      <c r="B333">
        <v>1629</v>
      </c>
      <c r="C333">
        <f t="shared" si="10"/>
        <v>2.6088502055232626E-4</v>
      </c>
      <c r="F333" t="s">
        <v>14</v>
      </c>
      <c r="G333">
        <v>52</v>
      </c>
      <c r="H333">
        <f t="shared" si="11"/>
        <v>3.5608304547925137E-4</v>
      </c>
    </row>
    <row r="334" spans="1:8" x14ac:dyDescent="0.25">
      <c r="A334" t="s">
        <v>20</v>
      </c>
      <c r="B334">
        <v>2188</v>
      </c>
      <c r="C334">
        <f t="shared" si="10"/>
        <v>1.8044830465013459E-4</v>
      </c>
      <c r="F334" t="s">
        <v>14</v>
      </c>
      <c r="G334">
        <v>225</v>
      </c>
      <c r="H334">
        <f t="shared" si="11"/>
        <v>3.8726044383145163E-4</v>
      </c>
    </row>
    <row r="335" spans="1:8" x14ac:dyDescent="0.25">
      <c r="A335" t="s">
        <v>20</v>
      </c>
      <c r="B335">
        <v>2409</v>
      </c>
      <c r="C335">
        <f t="shared" si="10"/>
        <v>1.478132039395186E-4</v>
      </c>
      <c r="F335" t="s">
        <v>14</v>
      </c>
      <c r="G335">
        <v>38</v>
      </c>
      <c r="H335">
        <f t="shared" si="11"/>
        <v>3.5317061845262194E-4</v>
      </c>
    </row>
    <row r="336" spans="1:8" x14ac:dyDescent="0.25">
      <c r="A336" t="s">
        <v>20</v>
      </c>
      <c r="B336">
        <v>194</v>
      </c>
      <c r="C336">
        <f t="shared" si="10"/>
        <v>2.7536433199464613E-4</v>
      </c>
      <c r="F336" t="s">
        <v>14</v>
      </c>
      <c r="G336">
        <v>15</v>
      </c>
      <c r="H336">
        <f t="shared" si="11"/>
        <v>3.482766996430777E-4</v>
      </c>
    </row>
    <row r="337" spans="1:8" x14ac:dyDescent="0.25">
      <c r="A337" t="s">
        <v>20</v>
      </c>
      <c r="B337">
        <v>1140</v>
      </c>
      <c r="C337">
        <f t="shared" si="10"/>
        <v>3.0696779132956194E-4</v>
      </c>
      <c r="F337" t="s">
        <v>14</v>
      </c>
      <c r="G337">
        <v>37</v>
      </c>
      <c r="H337">
        <f t="shared" si="11"/>
        <v>3.5296062929129565E-4</v>
      </c>
    </row>
    <row r="338" spans="1:8" x14ac:dyDescent="0.25">
      <c r="A338" t="s">
        <v>20</v>
      </c>
      <c r="B338">
        <v>102</v>
      </c>
      <c r="C338">
        <f t="shared" si="10"/>
        <v>2.6447565095090534E-4</v>
      </c>
      <c r="F338" t="s">
        <v>14</v>
      </c>
      <c r="G338">
        <v>112</v>
      </c>
      <c r="H338">
        <f t="shared" si="11"/>
        <v>3.6795194233717215E-4</v>
      </c>
    </row>
    <row r="339" spans="1:8" x14ac:dyDescent="0.25">
      <c r="A339" t="s">
        <v>20</v>
      </c>
      <c r="B339">
        <v>2857</v>
      </c>
      <c r="C339">
        <f t="shared" si="10"/>
        <v>8.984448865338951E-5</v>
      </c>
      <c r="F339" t="s">
        <v>14</v>
      </c>
      <c r="G339">
        <v>21</v>
      </c>
      <c r="H339">
        <f t="shared" si="11"/>
        <v>3.495661422356737E-4</v>
      </c>
    </row>
    <row r="340" spans="1:8" x14ac:dyDescent="0.25">
      <c r="A340" t="s">
        <v>20</v>
      </c>
      <c r="B340">
        <v>107</v>
      </c>
      <c r="C340">
        <f t="shared" si="10"/>
        <v>2.6509216346723218E-4</v>
      </c>
      <c r="F340" t="s">
        <v>14</v>
      </c>
      <c r="G340">
        <v>67</v>
      </c>
      <c r="H340">
        <f t="shared" si="11"/>
        <v>3.5914538858619442E-4</v>
      </c>
    </row>
    <row r="341" spans="1:8" x14ac:dyDescent="0.25">
      <c r="A341" t="s">
        <v>20</v>
      </c>
      <c r="B341">
        <v>160</v>
      </c>
      <c r="C341">
        <f t="shared" si="10"/>
        <v>2.7145587033774955E-4</v>
      </c>
      <c r="F341" t="s">
        <v>14</v>
      </c>
      <c r="G341">
        <v>78</v>
      </c>
      <c r="H341">
        <f t="shared" si="11"/>
        <v>3.6135175733754764E-4</v>
      </c>
    </row>
    <row r="342" spans="1:8" x14ac:dyDescent="0.25">
      <c r="A342" t="s">
        <v>20</v>
      </c>
      <c r="B342">
        <v>2230</v>
      </c>
      <c r="C342">
        <f t="shared" si="10"/>
        <v>1.7414280683662411E-4</v>
      </c>
      <c r="F342" t="s">
        <v>14</v>
      </c>
      <c r="G342">
        <v>67</v>
      </c>
      <c r="H342">
        <f t="shared" si="11"/>
        <v>3.5914538858619442E-4</v>
      </c>
    </row>
    <row r="343" spans="1:8" x14ac:dyDescent="0.25">
      <c r="A343" t="s">
        <v>20</v>
      </c>
      <c r="B343">
        <v>316</v>
      </c>
      <c r="C343">
        <f t="shared" si="10"/>
        <v>2.8814263538748668E-4</v>
      </c>
      <c r="F343" t="s">
        <v>14</v>
      </c>
      <c r="G343">
        <v>263</v>
      </c>
      <c r="H343">
        <f t="shared" si="11"/>
        <v>3.9275403033751347E-4</v>
      </c>
    </row>
    <row r="344" spans="1:8" x14ac:dyDescent="0.25">
      <c r="A344" t="s">
        <v>20</v>
      </c>
      <c r="B344">
        <v>117</v>
      </c>
      <c r="C344">
        <f t="shared" si="10"/>
        <v>2.6631704562473778E-4</v>
      </c>
      <c r="F344" t="s">
        <v>14</v>
      </c>
      <c r="G344">
        <v>1691</v>
      </c>
      <c r="H344">
        <f t="shared" si="11"/>
        <v>2.1416025085341293E-4</v>
      </c>
    </row>
    <row r="345" spans="1:8" x14ac:dyDescent="0.25">
      <c r="A345" t="s">
        <v>20</v>
      </c>
      <c r="B345">
        <v>6406</v>
      </c>
      <c r="C345">
        <f t="shared" si="10"/>
        <v>2.0867307987204568E-8</v>
      </c>
      <c r="F345" t="s">
        <v>14</v>
      </c>
      <c r="G345">
        <v>181</v>
      </c>
      <c r="H345">
        <f t="shared" si="11"/>
        <v>3.8025029948505188E-4</v>
      </c>
    </row>
    <row r="346" spans="1:8" x14ac:dyDescent="0.25">
      <c r="A346" t="s">
        <v>20</v>
      </c>
      <c r="B346">
        <v>192</v>
      </c>
      <c r="C346">
        <f t="shared" si="10"/>
        <v>2.7513836370265921E-4</v>
      </c>
      <c r="F346" t="s">
        <v>14</v>
      </c>
      <c r="G346">
        <v>13</v>
      </c>
      <c r="H346">
        <f t="shared" si="11"/>
        <v>3.4784492369879376E-4</v>
      </c>
    </row>
    <row r="347" spans="1:8" x14ac:dyDescent="0.25">
      <c r="A347" t="s">
        <v>20</v>
      </c>
      <c r="B347">
        <v>26</v>
      </c>
      <c r="C347">
        <f t="shared" si="10"/>
        <v>2.5478967100214084E-4</v>
      </c>
      <c r="F347" t="s">
        <v>14</v>
      </c>
      <c r="G347">
        <v>1</v>
      </c>
      <c r="H347">
        <f t="shared" si="11"/>
        <v>3.4523401707029774E-4</v>
      </c>
    </row>
    <row r="348" spans="1:8" x14ac:dyDescent="0.25">
      <c r="A348" t="s">
        <v>20</v>
      </c>
      <c r="B348">
        <v>723</v>
      </c>
      <c r="C348">
        <f t="shared" si="10"/>
        <v>3.1345029183557513E-4</v>
      </c>
      <c r="F348" t="s">
        <v>14</v>
      </c>
      <c r="G348">
        <v>21</v>
      </c>
      <c r="H348">
        <f t="shared" si="11"/>
        <v>3.495661422356737E-4</v>
      </c>
    </row>
    <row r="349" spans="1:8" x14ac:dyDescent="0.25">
      <c r="A349" t="s">
        <v>20</v>
      </c>
      <c r="B349">
        <v>170</v>
      </c>
      <c r="C349">
        <f t="shared" si="10"/>
        <v>2.7262002631097472E-4</v>
      </c>
      <c r="F349" t="s">
        <v>14</v>
      </c>
      <c r="G349">
        <v>830</v>
      </c>
      <c r="H349">
        <f t="shared" si="11"/>
        <v>4.0232061852836043E-4</v>
      </c>
    </row>
    <row r="350" spans="1:8" x14ac:dyDescent="0.25">
      <c r="A350" t="s">
        <v>20</v>
      </c>
      <c r="B350">
        <v>238</v>
      </c>
      <c r="C350">
        <f t="shared" si="10"/>
        <v>2.802059454091532E-4</v>
      </c>
      <c r="F350" t="s">
        <v>14</v>
      </c>
      <c r="G350">
        <v>130</v>
      </c>
      <c r="H350">
        <f t="shared" si="11"/>
        <v>3.713062176623157E-4</v>
      </c>
    </row>
    <row r="351" spans="1:8" x14ac:dyDescent="0.25">
      <c r="A351" t="s">
        <v>20</v>
      </c>
      <c r="B351">
        <v>55</v>
      </c>
      <c r="C351">
        <f t="shared" si="10"/>
        <v>2.5855293334703833E-4</v>
      </c>
      <c r="F351" t="s">
        <v>14</v>
      </c>
      <c r="G351">
        <v>55</v>
      </c>
      <c r="H351">
        <f t="shared" si="11"/>
        <v>3.5670038492318496E-4</v>
      </c>
    </row>
    <row r="352" spans="1:8" x14ac:dyDescent="0.25">
      <c r="A352" t="s">
        <v>20</v>
      </c>
      <c r="B352">
        <v>128</v>
      </c>
      <c r="C352">
        <f t="shared" si="10"/>
        <v>2.676516727867568E-4</v>
      </c>
      <c r="F352" t="s">
        <v>14</v>
      </c>
      <c r="G352">
        <v>114</v>
      </c>
      <c r="H352">
        <f t="shared" si="11"/>
        <v>3.683295329209877E-4</v>
      </c>
    </row>
    <row r="353" spans="1:8" x14ac:dyDescent="0.25">
      <c r="A353" t="s">
        <v>20</v>
      </c>
      <c r="B353">
        <v>2144</v>
      </c>
      <c r="C353">
        <f t="shared" si="10"/>
        <v>1.8707820040430627E-4</v>
      </c>
      <c r="F353" t="s">
        <v>14</v>
      </c>
      <c r="G353">
        <v>594</v>
      </c>
      <c r="H353">
        <f t="shared" si="11"/>
        <v>4.1555473327439151E-4</v>
      </c>
    </row>
    <row r="354" spans="1:8" x14ac:dyDescent="0.25">
      <c r="A354" t="s">
        <v>20</v>
      </c>
      <c r="B354">
        <v>2693</v>
      </c>
      <c r="C354">
        <f t="shared" si="10"/>
        <v>1.0938352532433515E-4</v>
      </c>
      <c r="F354" t="s">
        <v>14</v>
      </c>
      <c r="G354">
        <v>24</v>
      </c>
      <c r="H354">
        <f t="shared" si="11"/>
        <v>3.5020752249571418E-4</v>
      </c>
    </row>
    <row r="355" spans="1:8" x14ac:dyDescent="0.25">
      <c r="A355" t="s">
        <v>20</v>
      </c>
      <c r="B355">
        <v>432</v>
      </c>
      <c r="C355">
        <f t="shared" si="10"/>
        <v>2.9826309934482035E-4</v>
      </c>
      <c r="F355" t="s">
        <v>14</v>
      </c>
      <c r="G355">
        <v>252</v>
      </c>
      <c r="H355">
        <f t="shared" si="11"/>
        <v>3.9121885058691355E-4</v>
      </c>
    </row>
    <row r="356" spans="1:8" x14ac:dyDescent="0.25">
      <c r="A356" t="s">
        <v>20</v>
      </c>
      <c r="B356">
        <v>189</v>
      </c>
      <c r="C356">
        <f t="shared" si="10"/>
        <v>2.7479847349377016E-4</v>
      </c>
      <c r="F356" t="s">
        <v>14</v>
      </c>
      <c r="G356">
        <v>67</v>
      </c>
      <c r="H356">
        <f t="shared" si="11"/>
        <v>3.5914538858619442E-4</v>
      </c>
    </row>
    <row r="357" spans="1:8" x14ac:dyDescent="0.25">
      <c r="A357" t="s">
        <v>20</v>
      </c>
      <c r="B357">
        <v>154</v>
      </c>
      <c r="C357">
        <f t="shared" si="10"/>
        <v>2.7075165872881884E-4</v>
      </c>
      <c r="F357" t="s">
        <v>14</v>
      </c>
      <c r="G357">
        <v>742</v>
      </c>
      <c r="H357">
        <f t="shared" si="11"/>
        <v>4.1009293411235168E-4</v>
      </c>
    </row>
    <row r="358" spans="1:8" x14ac:dyDescent="0.25">
      <c r="A358" t="s">
        <v>20</v>
      </c>
      <c r="B358">
        <v>96</v>
      </c>
      <c r="C358">
        <f t="shared" si="10"/>
        <v>2.6373230015737115E-4</v>
      </c>
      <c r="F358" t="s">
        <v>14</v>
      </c>
      <c r="G358">
        <v>75</v>
      </c>
      <c r="H358">
        <f t="shared" si="11"/>
        <v>3.6075337704939378E-4</v>
      </c>
    </row>
    <row r="359" spans="1:8" x14ac:dyDescent="0.25">
      <c r="A359" t="s">
        <v>20</v>
      </c>
      <c r="B359">
        <v>3063</v>
      </c>
      <c r="C359">
        <f t="shared" si="10"/>
        <v>6.8520758455154694E-5</v>
      </c>
      <c r="F359" t="s">
        <v>14</v>
      </c>
      <c r="G359">
        <v>4405</v>
      </c>
      <c r="H359">
        <f t="shared" si="11"/>
        <v>1.5184453301002979E-7</v>
      </c>
    </row>
    <row r="360" spans="1:8" x14ac:dyDescent="0.25">
      <c r="A360" t="s">
        <v>20</v>
      </c>
      <c r="B360">
        <v>2266</v>
      </c>
      <c r="C360">
        <f t="shared" si="10"/>
        <v>1.687659136589244E-4</v>
      </c>
      <c r="F360" t="s">
        <v>14</v>
      </c>
      <c r="G360">
        <v>92</v>
      </c>
      <c r="H360">
        <f t="shared" si="11"/>
        <v>3.641103293430131E-4</v>
      </c>
    </row>
    <row r="361" spans="1:8" x14ac:dyDescent="0.25">
      <c r="A361" t="s">
        <v>20</v>
      </c>
      <c r="B361">
        <v>194</v>
      </c>
      <c r="C361">
        <f t="shared" si="10"/>
        <v>2.7536433199464613E-4</v>
      </c>
      <c r="F361" t="s">
        <v>14</v>
      </c>
      <c r="G361">
        <v>64</v>
      </c>
      <c r="H361">
        <f t="shared" si="11"/>
        <v>3.5853782308245628E-4</v>
      </c>
    </row>
    <row r="362" spans="1:8" x14ac:dyDescent="0.25">
      <c r="A362" t="s">
        <v>20</v>
      </c>
      <c r="B362">
        <v>129</v>
      </c>
      <c r="C362">
        <f t="shared" si="10"/>
        <v>2.6777233164627337E-4</v>
      </c>
      <c r="F362" t="s">
        <v>14</v>
      </c>
      <c r="G362">
        <v>64</v>
      </c>
      <c r="H362">
        <f t="shared" si="11"/>
        <v>3.5853782308245628E-4</v>
      </c>
    </row>
    <row r="363" spans="1:8" x14ac:dyDescent="0.25">
      <c r="A363" t="s">
        <v>20</v>
      </c>
      <c r="B363">
        <v>375</v>
      </c>
      <c r="C363">
        <f t="shared" si="10"/>
        <v>2.9355414876697093E-4</v>
      </c>
      <c r="F363" t="s">
        <v>14</v>
      </c>
      <c r="G363">
        <v>842</v>
      </c>
      <c r="H363">
        <f t="shared" si="11"/>
        <v>4.0101106616730254E-4</v>
      </c>
    </row>
    <row r="364" spans="1:8" x14ac:dyDescent="0.25">
      <c r="A364" t="s">
        <v>20</v>
      </c>
      <c r="B364">
        <v>409</v>
      </c>
      <c r="C364">
        <f t="shared" si="10"/>
        <v>2.9642625149410622E-4</v>
      </c>
      <c r="F364" t="s">
        <v>14</v>
      </c>
      <c r="G364">
        <v>112</v>
      </c>
      <c r="H364">
        <f t="shared" si="11"/>
        <v>3.6795194233717215E-4</v>
      </c>
    </row>
    <row r="365" spans="1:8" x14ac:dyDescent="0.25">
      <c r="A365" t="s">
        <v>20</v>
      </c>
      <c r="B365">
        <v>234</v>
      </c>
      <c r="C365">
        <f t="shared" si="10"/>
        <v>2.7977626236509712E-4</v>
      </c>
      <c r="F365" t="s">
        <v>14</v>
      </c>
      <c r="G365">
        <v>374</v>
      </c>
      <c r="H365">
        <f t="shared" si="11"/>
        <v>4.0559556716696478E-4</v>
      </c>
    </row>
    <row r="366" spans="1:8" x14ac:dyDescent="0.25">
      <c r="A366" t="s">
        <v>20</v>
      </c>
      <c r="B366">
        <v>3016</v>
      </c>
      <c r="C366">
        <f t="shared" si="10"/>
        <v>7.3060243496283827E-5</v>
      </c>
    </row>
    <row r="367" spans="1:8" x14ac:dyDescent="0.25">
      <c r="A367" t="s">
        <v>20</v>
      </c>
      <c r="B367">
        <v>264</v>
      </c>
      <c r="C367">
        <f t="shared" si="10"/>
        <v>2.8294618451831183E-4</v>
      </c>
    </row>
    <row r="368" spans="1:8" x14ac:dyDescent="0.25">
      <c r="A368" t="s">
        <v>20</v>
      </c>
      <c r="B368">
        <v>272</v>
      </c>
      <c r="C368">
        <f t="shared" si="10"/>
        <v>2.8377064340287414E-4</v>
      </c>
    </row>
    <row r="369" spans="1:3" x14ac:dyDescent="0.25">
      <c r="A369" t="s">
        <v>20</v>
      </c>
      <c r="B369">
        <v>419</v>
      </c>
      <c r="C369">
        <f t="shared" si="10"/>
        <v>2.9723553645938545E-4</v>
      </c>
    </row>
    <row r="370" spans="1:3" x14ac:dyDescent="0.25">
      <c r="A370" t="s">
        <v>20</v>
      </c>
      <c r="B370">
        <v>1621</v>
      </c>
      <c r="C370">
        <f t="shared" si="10"/>
        <v>2.6189427714166144E-4</v>
      </c>
    </row>
    <row r="371" spans="1:3" x14ac:dyDescent="0.25">
      <c r="A371" t="s">
        <v>20</v>
      </c>
      <c r="B371">
        <v>1101</v>
      </c>
      <c r="C371">
        <f t="shared" si="10"/>
        <v>3.0898554468941722E-4</v>
      </c>
    </row>
    <row r="372" spans="1:3" x14ac:dyDescent="0.25">
      <c r="A372" t="s">
        <v>20</v>
      </c>
      <c r="B372">
        <v>1073</v>
      </c>
      <c r="C372">
        <f t="shared" si="10"/>
        <v>3.1026080162502621E-4</v>
      </c>
    </row>
    <row r="373" spans="1:3" x14ac:dyDescent="0.25">
      <c r="A373" t="s">
        <v>20</v>
      </c>
      <c r="B373">
        <v>331</v>
      </c>
      <c r="C373">
        <f t="shared" si="10"/>
        <v>2.8956850479935155E-4</v>
      </c>
    </row>
    <row r="374" spans="1:3" x14ac:dyDescent="0.25">
      <c r="A374" t="s">
        <v>20</v>
      </c>
      <c r="B374">
        <v>1170</v>
      </c>
      <c r="C374">
        <f t="shared" si="10"/>
        <v>3.0522755186064701E-4</v>
      </c>
    </row>
    <row r="375" spans="1:3" x14ac:dyDescent="0.25">
      <c r="A375" t="s">
        <v>20</v>
      </c>
      <c r="B375">
        <v>363</v>
      </c>
      <c r="C375">
        <f t="shared" si="10"/>
        <v>2.924967696066185E-4</v>
      </c>
    </row>
    <row r="376" spans="1:3" x14ac:dyDescent="0.25">
      <c r="A376" t="s">
        <v>20</v>
      </c>
      <c r="B376">
        <v>103</v>
      </c>
      <c r="C376">
        <f t="shared" si="10"/>
        <v>2.6459916869658163E-4</v>
      </c>
    </row>
    <row r="377" spans="1:3" x14ac:dyDescent="0.25">
      <c r="A377" t="s">
        <v>20</v>
      </c>
      <c r="B377">
        <v>147</v>
      </c>
      <c r="C377">
        <f t="shared" si="10"/>
        <v>2.6992472720164493E-4</v>
      </c>
    </row>
    <row r="378" spans="1:3" x14ac:dyDescent="0.25">
      <c r="A378" t="s">
        <v>20</v>
      </c>
      <c r="B378">
        <v>110</v>
      </c>
      <c r="C378">
        <f t="shared" si="10"/>
        <v>2.6546077381447134E-4</v>
      </c>
    </row>
    <row r="379" spans="1:3" x14ac:dyDescent="0.25">
      <c r="A379" t="s">
        <v>20</v>
      </c>
      <c r="B379">
        <v>134</v>
      </c>
      <c r="C379">
        <f t="shared" si="10"/>
        <v>2.6837393161638405E-4</v>
      </c>
    </row>
    <row r="380" spans="1:3" x14ac:dyDescent="0.25">
      <c r="A380" t="s">
        <v>20</v>
      </c>
      <c r="B380">
        <v>269</v>
      </c>
      <c r="C380">
        <f t="shared" si="10"/>
        <v>2.8346251610407382E-4</v>
      </c>
    </row>
    <row r="381" spans="1:3" x14ac:dyDescent="0.25">
      <c r="A381" t="s">
        <v>20</v>
      </c>
      <c r="B381">
        <v>175</v>
      </c>
      <c r="C381">
        <f t="shared" si="10"/>
        <v>2.7319758550059758E-4</v>
      </c>
    </row>
    <row r="382" spans="1:3" x14ac:dyDescent="0.25">
      <c r="A382" t="s">
        <v>20</v>
      </c>
      <c r="B382">
        <v>69</v>
      </c>
      <c r="C382">
        <f t="shared" si="10"/>
        <v>2.6034064598545324E-4</v>
      </c>
    </row>
    <row r="383" spans="1:3" x14ac:dyDescent="0.25">
      <c r="A383" t="s">
        <v>20</v>
      </c>
      <c r="B383">
        <v>190</v>
      </c>
      <c r="C383">
        <f t="shared" si="10"/>
        <v>2.7491189500934254E-4</v>
      </c>
    </row>
    <row r="384" spans="1:3" x14ac:dyDescent="0.25">
      <c r="A384" t="s">
        <v>20</v>
      </c>
      <c r="B384">
        <v>237</v>
      </c>
      <c r="C384">
        <f t="shared" si="10"/>
        <v>2.8009872486090893E-4</v>
      </c>
    </row>
    <row r="385" spans="1:3" x14ac:dyDescent="0.25">
      <c r="A385" t="s">
        <v>20</v>
      </c>
      <c r="B385">
        <v>196</v>
      </c>
      <c r="C385">
        <f t="shared" si="10"/>
        <v>2.7558979834640333E-4</v>
      </c>
    </row>
    <row r="386" spans="1:3" x14ac:dyDescent="0.25">
      <c r="A386" t="s">
        <v>20</v>
      </c>
      <c r="B386">
        <v>7295</v>
      </c>
      <c r="C386">
        <f t="shared" si="10"/>
        <v>7.4961697630571546E-10</v>
      </c>
    </row>
    <row r="387" spans="1:3" x14ac:dyDescent="0.25">
      <c r="A387" t="s">
        <v>20</v>
      </c>
      <c r="B387">
        <v>2893</v>
      </c>
      <c r="C387">
        <f t="shared" ref="C387:C450" si="12">_xlfn.NORM.DIST(B387,$K$3,$K$8,FALSE)</f>
        <v>8.5853245685064652E-5</v>
      </c>
    </row>
    <row r="388" spans="1:3" x14ac:dyDescent="0.25">
      <c r="A388" t="s">
        <v>20</v>
      </c>
      <c r="B388">
        <v>820</v>
      </c>
      <c r="C388">
        <f t="shared" si="12"/>
        <v>3.1496427577965566E-4</v>
      </c>
    </row>
    <row r="389" spans="1:3" x14ac:dyDescent="0.25">
      <c r="A389" t="s">
        <v>20</v>
      </c>
      <c r="B389">
        <v>2038</v>
      </c>
      <c r="C389">
        <f t="shared" si="12"/>
        <v>2.030585063228997E-4</v>
      </c>
    </row>
    <row r="390" spans="1:3" x14ac:dyDescent="0.25">
      <c r="A390" t="s">
        <v>20</v>
      </c>
      <c r="B390">
        <v>116</v>
      </c>
      <c r="C390">
        <f t="shared" si="12"/>
        <v>2.6619505025113533E-4</v>
      </c>
    </row>
    <row r="391" spans="1:3" x14ac:dyDescent="0.25">
      <c r="A391" t="s">
        <v>20</v>
      </c>
      <c r="B391">
        <v>1345</v>
      </c>
      <c r="C391">
        <f t="shared" si="12"/>
        <v>2.9198610589395305E-4</v>
      </c>
    </row>
    <row r="392" spans="1:3" x14ac:dyDescent="0.25">
      <c r="A392" t="s">
        <v>20</v>
      </c>
      <c r="B392">
        <v>168</v>
      </c>
      <c r="C392">
        <f t="shared" si="12"/>
        <v>2.723881554669055E-4</v>
      </c>
    </row>
    <row r="393" spans="1:3" x14ac:dyDescent="0.25">
      <c r="A393" t="s">
        <v>20</v>
      </c>
      <c r="B393">
        <v>137</v>
      </c>
      <c r="C393">
        <f t="shared" si="12"/>
        <v>2.6873352890675721E-4</v>
      </c>
    </row>
    <row r="394" spans="1:3" x14ac:dyDescent="0.25">
      <c r="A394" t="s">
        <v>20</v>
      </c>
      <c r="B394">
        <v>186</v>
      </c>
      <c r="C394">
        <f t="shared" si="12"/>
        <v>2.7445746258669722E-4</v>
      </c>
    </row>
    <row r="395" spans="1:3" x14ac:dyDescent="0.25">
      <c r="A395" t="s">
        <v>20</v>
      </c>
      <c r="B395">
        <v>125</v>
      </c>
      <c r="C395">
        <f t="shared" si="12"/>
        <v>2.6728902209861648E-4</v>
      </c>
    </row>
    <row r="396" spans="1:3" x14ac:dyDescent="0.25">
      <c r="A396" t="s">
        <v>20</v>
      </c>
      <c r="B396">
        <v>202</v>
      </c>
      <c r="C396">
        <f t="shared" si="12"/>
        <v>2.7626317040884183E-4</v>
      </c>
    </row>
    <row r="397" spans="1:3" x14ac:dyDescent="0.25">
      <c r="A397" t="s">
        <v>20</v>
      </c>
      <c r="B397">
        <v>103</v>
      </c>
      <c r="C397">
        <f t="shared" si="12"/>
        <v>2.6459916869658163E-4</v>
      </c>
    </row>
    <row r="398" spans="1:3" x14ac:dyDescent="0.25">
      <c r="A398" t="s">
        <v>20</v>
      </c>
      <c r="B398">
        <v>1785</v>
      </c>
      <c r="C398">
        <f t="shared" si="12"/>
        <v>2.4004098530632027E-4</v>
      </c>
    </row>
    <row r="399" spans="1:3" x14ac:dyDescent="0.25">
      <c r="A399" t="s">
        <v>20</v>
      </c>
      <c r="B399">
        <v>157</v>
      </c>
      <c r="C399">
        <f t="shared" si="12"/>
        <v>2.711042967535191E-4</v>
      </c>
    </row>
    <row r="400" spans="1:3" x14ac:dyDescent="0.25">
      <c r="A400" t="s">
        <v>20</v>
      </c>
      <c r="B400">
        <v>555</v>
      </c>
      <c r="C400">
        <f t="shared" si="12"/>
        <v>3.0655961371851034E-4</v>
      </c>
    </row>
    <row r="401" spans="1:3" x14ac:dyDescent="0.25">
      <c r="A401" t="s">
        <v>20</v>
      </c>
      <c r="B401">
        <v>297</v>
      </c>
      <c r="C401">
        <f t="shared" si="12"/>
        <v>2.862889301869922E-4</v>
      </c>
    </row>
    <row r="402" spans="1:3" x14ac:dyDescent="0.25">
      <c r="A402" t="s">
        <v>20</v>
      </c>
      <c r="B402">
        <v>123</v>
      </c>
      <c r="C402">
        <f t="shared" si="12"/>
        <v>2.6704669523037333E-4</v>
      </c>
    </row>
    <row r="403" spans="1:3" x14ac:dyDescent="0.25">
      <c r="A403" t="s">
        <v>20</v>
      </c>
      <c r="B403">
        <v>3036</v>
      </c>
      <c r="C403">
        <f t="shared" si="12"/>
        <v>7.1104874517668488E-5</v>
      </c>
    </row>
    <row r="404" spans="1:3" x14ac:dyDescent="0.25">
      <c r="A404" t="s">
        <v>20</v>
      </c>
      <c r="B404">
        <v>144</v>
      </c>
      <c r="C404">
        <f t="shared" si="12"/>
        <v>2.695685796753331E-4</v>
      </c>
    </row>
    <row r="405" spans="1:3" x14ac:dyDescent="0.25">
      <c r="A405" t="s">
        <v>20</v>
      </c>
      <c r="B405">
        <v>121</v>
      </c>
      <c r="C405">
        <f t="shared" si="12"/>
        <v>2.6680392245091267E-4</v>
      </c>
    </row>
    <row r="406" spans="1:3" x14ac:dyDescent="0.25">
      <c r="A406" t="s">
        <v>20</v>
      </c>
      <c r="B406">
        <v>181</v>
      </c>
      <c r="C406">
        <f t="shared" si="12"/>
        <v>2.7388663480872711E-4</v>
      </c>
    </row>
    <row r="407" spans="1:3" x14ac:dyDescent="0.25">
      <c r="A407" t="s">
        <v>20</v>
      </c>
      <c r="B407">
        <v>122</v>
      </c>
      <c r="C407">
        <f t="shared" si="12"/>
        <v>2.6692536447858023E-4</v>
      </c>
    </row>
    <row r="408" spans="1:3" x14ac:dyDescent="0.25">
      <c r="A408" t="s">
        <v>20</v>
      </c>
      <c r="B408">
        <v>1071</v>
      </c>
      <c r="C408">
        <f t="shared" si="12"/>
        <v>3.1034628574756355E-4</v>
      </c>
    </row>
    <row r="409" spans="1:3" x14ac:dyDescent="0.25">
      <c r="A409" t="s">
        <v>20</v>
      </c>
      <c r="B409">
        <v>980</v>
      </c>
      <c r="C409">
        <f t="shared" si="12"/>
        <v>3.1343255201594407E-4</v>
      </c>
    </row>
    <row r="410" spans="1:3" x14ac:dyDescent="0.25">
      <c r="A410" t="s">
        <v>20</v>
      </c>
      <c r="B410">
        <v>536</v>
      </c>
      <c r="C410">
        <f t="shared" si="12"/>
        <v>3.0545128771356813E-4</v>
      </c>
    </row>
    <row r="411" spans="1:3" x14ac:dyDescent="0.25">
      <c r="A411" t="s">
        <v>20</v>
      </c>
      <c r="B411">
        <v>1991</v>
      </c>
      <c r="C411">
        <f t="shared" si="12"/>
        <v>2.1010254839429378E-4</v>
      </c>
    </row>
    <row r="412" spans="1:3" x14ac:dyDescent="0.25">
      <c r="A412" t="s">
        <v>20</v>
      </c>
      <c r="B412">
        <v>180</v>
      </c>
      <c r="C412">
        <f t="shared" si="12"/>
        <v>2.7377209955685878E-4</v>
      </c>
    </row>
    <row r="413" spans="1:3" x14ac:dyDescent="0.25">
      <c r="A413" t="s">
        <v>20</v>
      </c>
      <c r="B413">
        <v>130</v>
      </c>
      <c r="C413">
        <f t="shared" si="12"/>
        <v>2.6789287781867624E-4</v>
      </c>
    </row>
    <row r="414" spans="1:3" x14ac:dyDescent="0.25">
      <c r="A414" t="s">
        <v>20</v>
      </c>
      <c r="B414">
        <v>122</v>
      </c>
      <c r="C414">
        <f t="shared" si="12"/>
        <v>2.6692536447858023E-4</v>
      </c>
    </row>
    <row r="415" spans="1:3" x14ac:dyDescent="0.25">
      <c r="A415" t="s">
        <v>20</v>
      </c>
      <c r="B415">
        <v>140</v>
      </c>
      <c r="C415">
        <f t="shared" si="12"/>
        <v>2.6909209756327697E-4</v>
      </c>
    </row>
    <row r="416" spans="1:3" x14ac:dyDescent="0.25">
      <c r="A416" t="s">
        <v>20</v>
      </c>
      <c r="B416">
        <v>3388</v>
      </c>
      <c r="C416">
        <f t="shared" si="12"/>
        <v>4.2345454313105259E-5</v>
      </c>
    </row>
    <row r="417" spans="1:3" x14ac:dyDescent="0.25">
      <c r="A417" t="s">
        <v>20</v>
      </c>
      <c r="B417">
        <v>280</v>
      </c>
      <c r="C417">
        <f t="shared" si="12"/>
        <v>2.8458614490564453E-4</v>
      </c>
    </row>
    <row r="418" spans="1:3" x14ac:dyDescent="0.25">
      <c r="A418" t="s">
        <v>20</v>
      </c>
      <c r="B418">
        <v>366</v>
      </c>
      <c r="C418">
        <f t="shared" si="12"/>
        <v>2.9276322177864333E-4</v>
      </c>
    </row>
    <row r="419" spans="1:3" x14ac:dyDescent="0.25">
      <c r="A419" t="s">
        <v>20</v>
      </c>
      <c r="B419">
        <v>270</v>
      </c>
      <c r="C419">
        <f t="shared" si="12"/>
        <v>2.8356536486615698E-4</v>
      </c>
    </row>
    <row r="420" spans="1:3" x14ac:dyDescent="0.25">
      <c r="A420" t="s">
        <v>20</v>
      </c>
      <c r="B420">
        <v>137</v>
      </c>
      <c r="C420">
        <f t="shared" si="12"/>
        <v>2.6873352890675721E-4</v>
      </c>
    </row>
    <row r="421" spans="1:3" x14ac:dyDescent="0.25">
      <c r="A421" t="s">
        <v>20</v>
      </c>
      <c r="B421">
        <v>3205</v>
      </c>
      <c r="C421">
        <f t="shared" si="12"/>
        <v>5.5978060481109431E-5</v>
      </c>
    </row>
    <row r="422" spans="1:3" x14ac:dyDescent="0.25">
      <c r="A422" t="s">
        <v>20</v>
      </c>
      <c r="B422">
        <v>288</v>
      </c>
      <c r="C422">
        <f t="shared" si="12"/>
        <v>2.8539259808976341E-4</v>
      </c>
    </row>
    <row r="423" spans="1:3" x14ac:dyDescent="0.25">
      <c r="A423" t="s">
        <v>20</v>
      </c>
      <c r="B423">
        <v>148</v>
      </c>
      <c r="C423">
        <f t="shared" si="12"/>
        <v>2.7004321073211695E-4</v>
      </c>
    </row>
    <row r="424" spans="1:3" x14ac:dyDescent="0.25">
      <c r="A424" t="s">
        <v>20</v>
      </c>
      <c r="B424">
        <v>114</v>
      </c>
      <c r="C424">
        <f t="shared" si="12"/>
        <v>2.6595072952160191E-4</v>
      </c>
    </row>
    <row r="425" spans="1:3" x14ac:dyDescent="0.25">
      <c r="A425" t="s">
        <v>20</v>
      </c>
      <c r="B425">
        <v>1518</v>
      </c>
      <c r="C425">
        <f t="shared" si="12"/>
        <v>2.7426302097617909E-4</v>
      </c>
    </row>
    <row r="426" spans="1:3" x14ac:dyDescent="0.25">
      <c r="A426" t="s">
        <v>20</v>
      </c>
      <c r="B426">
        <v>166</v>
      </c>
      <c r="C426">
        <f t="shared" si="12"/>
        <v>2.7215580287666278E-4</v>
      </c>
    </row>
    <row r="427" spans="1:3" x14ac:dyDescent="0.25">
      <c r="A427" t="s">
        <v>20</v>
      </c>
      <c r="B427">
        <v>100</v>
      </c>
      <c r="C427">
        <f t="shared" si="12"/>
        <v>2.642282940248234E-4</v>
      </c>
    </row>
    <row r="428" spans="1:3" x14ac:dyDescent="0.25">
      <c r="A428" t="s">
        <v>20</v>
      </c>
      <c r="B428">
        <v>235</v>
      </c>
      <c r="C428">
        <f t="shared" si="12"/>
        <v>2.7988388315370227E-4</v>
      </c>
    </row>
    <row r="429" spans="1:3" x14ac:dyDescent="0.25">
      <c r="A429" t="s">
        <v>20</v>
      </c>
      <c r="B429">
        <v>148</v>
      </c>
      <c r="C429">
        <f t="shared" si="12"/>
        <v>2.7004321073211695E-4</v>
      </c>
    </row>
    <row r="430" spans="1:3" x14ac:dyDescent="0.25">
      <c r="A430" t="s">
        <v>20</v>
      </c>
      <c r="B430">
        <v>198</v>
      </c>
      <c r="C430">
        <f t="shared" si="12"/>
        <v>2.7581476122152672E-4</v>
      </c>
    </row>
    <row r="431" spans="1:3" x14ac:dyDescent="0.25">
      <c r="A431" t="s">
        <v>20</v>
      </c>
      <c r="B431">
        <v>150</v>
      </c>
      <c r="C431">
        <f t="shared" si="12"/>
        <v>2.7027982813219835E-4</v>
      </c>
    </row>
    <row r="432" spans="1:3" x14ac:dyDescent="0.25">
      <c r="A432" t="s">
        <v>20</v>
      </c>
      <c r="B432">
        <v>216</v>
      </c>
      <c r="C432">
        <f t="shared" si="12"/>
        <v>2.7781651840043332E-4</v>
      </c>
    </row>
    <row r="433" spans="1:3" x14ac:dyDescent="0.25">
      <c r="A433" t="s">
        <v>20</v>
      </c>
      <c r="B433">
        <v>5139</v>
      </c>
      <c r="C433">
        <f t="shared" si="12"/>
        <v>1.0195128021473011E-6</v>
      </c>
    </row>
    <row r="434" spans="1:3" x14ac:dyDescent="0.25">
      <c r="A434" t="s">
        <v>20</v>
      </c>
      <c r="B434">
        <v>2353</v>
      </c>
      <c r="C434">
        <f t="shared" si="12"/>
        <v>1.5592599961537678E-4</v>
      </c>
    </row>
    <row r="435" spans="1:3" x14ac:dyDescent="0.25">
      <c r="A435" t="s">
        <v>20</v>
      </c>
      <c r="B435">
        <v>78</v>
      </c>
      <c r="C435">
        <f t="shared" si="12"/>
        <v>2.614795323024145E-4</v>
      </c>
    </row>
    <row r="436" spans="1:3" x14ac:dyDescent="0.25">
      <c r="A436" t="s">
        <v>20</v>
      </c>
      <c r="B436">
        <v>174</v>
      </c>
      <c r="C436">
        <f t="shared" si="12"/>
        <v>2.7308231649290747E-4</v>
      </c>
    </row>
    <row r="437" spans="1:3" x14ac:dyDescent="0.25">
      <c r="A437" t="s">
        <v>20</v>
      </c>
      <c r="B437">
        <v>164</v>
      </c>
      <c r="C437">
        <f t="shared" si="12"/>
        <v>2.7192297011000835E-4</v>
      </c>
    </row>
    <row r="438" spans="1:3" x14ac:dyDescent="0.25">
      <c r="A438" t="s">
        <v>20</v>
      </c>
      <c r="B438">
        <v>161</v>
      </c>
      <c r="C438">
        <f t="shared" si="12"/>
        <v>2.7157282406864414E-4</v>
      </c>
    </row>
    <row r="439" spans="1:3" x14ac:dyDescent="0.25">
      <c r="A439" t="s">
        <v>20</v>
      </c>
      <c r="B439">
        <v>138</v>
      </c>
      <c r="C439">
        <f t="shared" si="12"/>
        <v>2.688531663518186E-4</v>
      </c>
    </row>
    <row r="440" spans="1:3" x14ac:dyDescent="0.25">
      <c r="A440" t="s">
        <v>20</v>
      </c>
      <c r="B440">
        <v>3308</v>
      </c>
      <c r="C440">
        <f t="shared" si="12"/>
        <v>4.7963535583332019E-5</v>
      </c>
    </row>
    <row r="441" spans="1:3" x14ac:dyDescent="0.25">
      <c r="A441" t="s">
        <v>20</v>
      </c>
      <c r="B441">
        <v>127</v>
      </c>
      <c r="C441">
        <f t="shared" si="12"/>
        <v>2.675309014413759E-4</v>
      </c>
    </row>
    <row r="442" spans="1:3" x14ac:dyDescent="0.25">
      <c r="A442" t="s">
        <v>20</v>
      </c>
      <c r="B442">
        <v>207</v>
      </c>
      <c r="C442">
        <f t="shared" si="12"/>
        <v>2.7682082256838661E-4</v>
      </c>
    </row>
    <row r="443" spans="1:3" x14ac:dyDescent="0.25">
      <c r="A443" t="s">
        <v>20</v>
      </c>
      <c r="B443">
        <v>181</v>
      </c>
      <c r="C443">
        <f t="shared" si="12"/>
        <v>2.7388663480872711E-4</v>
      </c>
    </row>
    <row r="444" spans="1:3" x14ac:dyDescent="0.25">
      <c r="A444" t="s">
        <v>20</v>
      </c>
      <c r="B444">
        <v>110</v>
      </c>
      <c r="C444">
        <f t="shared" si="12"/>
        <v>2.6546077381447134E-4</v>
      </c>
    </row>
    <row r="445" spans="1:3" x14ac:dyDescent="0.25">
      <c r="A445" t="s">
        <v>20</v>
      </c>
      <c r="B445">
        <v>185</v>
      </c>
      <c r="C445">
        <f t="shared" si="12"/>
        <v>2.7434354414158571E-4</v>
      </c>
    </row>
    <row r="446" spans="1:3" x14ac:dyDescent="0.25">
      <c r="A446" t="s">
        <v>20</v>
      </c>
      <c r="B446">
        <v>121</v>
      </c>
      <c r="C446">
        <f t="shared" si="12"/>
        <v>2.6680392245091267E-4</v>
      </c>
    </row>
    <row r="447" spans="1:3" x14ac:dyDescent="0.25">
      <c r="A447" t="s">
        <v>20</v>
      </c>
      <c r="B447">
        <v>106</v>
      </c>
      <c r="C447">
        <f t="shared" si="12"/>
        <v>2.6496907661431297E-4</v>
      </c>
    </row>
    <row r="448" spans="1:3" x14ac:dyDescent="0.25">
      <c r="A448" t="s">
        <v>20</v>
      </c>
      <c r="B448">
        <v>142</v>
      </c>
      <c r="C448">
        <f t="shared" si="12"/>
        <v>2.693305692036654E-4</v>
      </c>
    </row>
    <row r="449" spans="1:3" x14ac:dyDescent="0.25">
      <c r="A449" t="s">
        <v>20</v>
      </c>
      <c r="B449">
        <v>233</v>
      </c>
      <c r="C449">
        <f t="shared" si="12"/>
        <v>2.796685085336927E-4</v>
      </c>
    </row>
    <row r="450" spans="1:3" x14ac:dyDescent="0.25">
      <c r="A450" t="s">
        <v>20</v>
      </c>
      <c r="B450">
        <v>218</v>
      </c>
      <c r="C450">
        <f t="shared" si="12"/>
        <v>2.7803636256857407E-4</v>
      </c>
    </row>
    <row r="451" spans="1:3" x14ac:dyDescent="0.25">
      <c r="A451" t="s">
        <v>20</v>
      </c>
      <c r="B451">
        <v>76</v>
      </c>
      <c r="C451">
        <f t="shared" ref="C451:C514" si="13">_xlfn.NORM.DIST(B451,$K$3,$K$8,FALSE)</f>
        <v>2.6122715712313194E-4</v>
      </c>
    </row>
    <row r="452" spans="1:3" x14ac:dyDescent="0.25">
      <c r="A452" t="s">
        <v>20</v>
      </c>
      <c r="B452">
        <v>43</v>
      </c>
      <c r="C452">
        <f t="shared" si="13"/>
        <v>2.570053755312885E-4</v>
      </c>
    </row>
    <row r="453" spans="1:3" x14ac:dyDescent="0.25">
      <c r="A453" t="s">
        <v>20</v>
      </c>
      <c r="B453">
        <v>221</v>
      </c>
      <c r="C453">
        <f t="shared" si="13"/>
        <v>2.7836515296151919E-4</v>
      </c>
    </row>
    <row r="454" spans="1:3" x14ac:dyDescent="0.25">
      <c r="A454" t="s">
        <v>20</v>
      </c>
      <c r="B454">
        <v>2805</v>
      </c>
      <c r="C454">
        <f t="shared" si="13"/>
        <v>9.5802626955358399E-5</v>
      </c>
    </row>
    <row r="455" spans="1:3" x14ac:dyDescent="0.25">
      <c r="A455" t="s">
        <v>20</v>
      </c>
      <c r="B455">
        <v>68</v>
      </c>
      <c r="C455">
        <f t="shared" si="13"/>
        <v>2.6021359820159776E-4</v>
      </c>
    </row>
    <row r="456" spans="1:3" x14ac:dyDescent="0.25">
      <c r="A456" t="s">
        <v>20</v>
      </c>
      <c r="B456">
        <v>183</v>
      </c>
      <c r="C456">
        <f t="shared" si="13"/>
        <v>2.7411533619808414E-4</v>
      </c>
    </row>
    <row r="457" spans="1:3" x14ac:dyDescent="0.25">
      <c r="A457" t="s">
        <v>20</v>
      </c>
      <c r="B457">
        <v>133</v>
      </c>
      <c r="C457">
        <f t="shared" si="13"/>
        <v>2.6825383820251633E-4</v>
      </c>
    </row>
    <row r="458" spans="1:3" x14ac:dyDescent="0.25">
      <c r="A458" t="s">
        <v>20</v>
      </c>
      <c r="B458">
        <v>2489</v>
      </c>
      <c r="C458">
        <f t="shared" si="13"/>
        <v>1.3648637489149381E-4</v>
      </c>
    </row>
    <row r="459" spans="1:3" x14ac:dyDescent="0.25">
      <c r="A459" t="s">
        <v>20</v>
      </c>
      <c r="B459">
        <v>69</v>
      </c>
      <c r="C459">
        <f t="shared" si="13"/>
        <v>2.6034064598545324E-4</v>
      </c>
    </row>
    <row r="460" spans="1:3" x14ac:dyDescent="0.25">
      <c r="A460" t="s">
        <v>20</v>
      </c>
      <c r="B460">
        <v>279</v>
      </c>
      <c r="C460">
        <f t="shared" si="13"/>
        <v>2.8448470019067551E-4</v>
      </c>
    </row>
    <row r="461" spans="1:3" x14ac:dyDescent="0.25">
      <c r="A461" t="s">
        <v>20</v>
      </c>
      <c r="B461">
        <v>210</v>
      </c>
      <c r="C461">
        <f t="shared" si="13"/>
        <v>2.7715387974323706E-4</v>
      </c>
    </row>
    <row r="462" spans="1:3" x14ac:dyDescent="0.25">
      <c r="A462" t="s">
        <v>20</v>
      </c>
      <c r="B462">
        <v>2100</v>
      </c>
      <c r="C462">
        <f t="shared" si="13"/>
        <v>1.9371764038855288E-4</v>
      </c>
    </row>
    <row r="463" spans="1:3" x14ac:dyDescent="0.25">
      <c r="A463" t="s">
        <v>20</v>
      </c>
      <c r="B463">
        <v>252</v>
      </c>
      <c r="C463">
        <f t="shared" si="13"/>
        <v>2.8169290201087002E-4</v>
      </c>
    </row>
    <row r="464" spans="1:3" x14ac:dyDescent="0.25">
      <c r="A464" t="s">
        <v>20</v>
      </c>
      <c r="B464">
        <v>1280</v>
      </c>
      <c r="C464">
        <f t="shared" si="13"/>
        <v>2.9749852032289674E-4</v>
      </c>
    </row>
    <row r="465" spans="1:3" x14ac:dyDescent="0.25">
      <c r="A465" t="s">
        <v>20</v>
      </c>
      <c r="B465">
        <v>157</v>
      </c>
      <c r="C465">
        <f t="shared" si="13"/>
        <v>2.711042967535191E-4</v>
      </c>
    </row>
    <row r="466" spans="1:3" x14ac:dyDescent="0.25">
      <c r="A466" t="s">
        <v>20</v>
      </c>
      <c r="B466">
        <v>194</v>
      </c>
      <c r="C466">
        <f t="shared" si="13"/>
        <v>2.7536433199464613E-4</v>
      </c>
    </row>
    <row r="467" spans="1:3" x14ac:dyDescent="0.25">
      <c r="A467" t="s">
        <v>20</v>
      </c>
      <c r="B467">
        <v>82</v>
      </c>
      <c r="C467">
        <f t="shared" si="13"/>
        <v>2.6198305362016254E-4</v>
      </c>
    </row>
    <row r="468" spans="1:3" x14ac:dyDescent="0.25">
      <c r="A468" t="s">
        <v>20</v>
      </c>
      <c r="B468">
        <v>4233</v>
      </c>
      <c r="C468">
        <f t="shared" si="13"/>
        <v>8.9016914742698969E-6</v>
      </c>
    </row>
    <row r="469" spans="1:3" x14ac:dyDescent="0.25">
      <c r="A469" t="s">
        <v>20</v>
      </c>
      <c r="B469">
        <v>1297</v>
      </c>
      <c r="C469">
        <f t="shared" si="13"/>
        <v>2.9612218381648884E-4</v>
      </c>
    </row>
    <row r="470" spans="1:3" x14ac:dyDescent="0.25">
      <c r="A470" t="s">
        <v>20</v>
      </c>
      <c r="B470">
        <v>165</v>
      </c>
      <c r="C470">
        <f t="shared" si="13"/>
        <v>2.7203944641718877E-4</v>
      </c>
    </row>
    <row r="471" spans="1:3" x14ac:dyDescent="0.25">
      <c r="A471" t="s">
        <v>20</v>
      </c>
      <c r="B471">
        <v>119</v>
      </c>
      <c r="C471">
        <f t="shared" si="13"/>
        <v>2.6656070537637113E-4</v>
      </c>
    </row>
    <row r="472" spans="1:3" x14ac:dyDescent="0.25">
      <c r="A472" t="s">
        <v>20</v>
      </c>
      <c r="B472">
        <v>1797</v>
      </c>
      <c r="C472">
        <f t="shared" si="13"/>
        <v>2.3835844558175705E-4</v>
      </c>
    </row>
    <row r="473" spans="1:3" x14ac:dyDescent="0.25">
      <c r="A473" t="s">
        <v>20</v>
      </c>
      <c r="B473">
        <v>261</v>
      </c>
      <c r="C473">
        <f t="shared" si="13"/>
        <v>2.826347218115872E-4</v>
      </c>
    </row>
    <row r="474" spans="1:3" x14ac:dyDescent="0.25">
      <c r="A474" t="s">
        <v>20</v>
      </c>
      <c r="B474">
        <v>157</v>
      </c>
      <c r="C474">
        <f t="shared" si="13"/>
        <v>2.711042967535191E-4</v>
      </c>
    </row>
    <row r="475" spans="1:3" x14ac:dyDescent="0.25">
      <c r="A475" t="s">
        <v>20</v>
      </c>
      <c r="B475">
        <v>3533</v>
      </c>
      <c r="C475">
        <f t="shared" si="13"/>
        <v>3.3444455823205272E-5</v>
      </c>
    </row>
    <row r="476" spans="1:3" x14ac:dyDescent="0.25">
      <c r="A476" t="s">
        <v>20</v>
      </c>
      <c r="B476">
        <v>155</v>
      </c>
      <c r="C476">
        <f t="shared" si="13"/>
        <v>2.7086932267876058E-4</v>
      </c>
    </row>
    <row r="477" spans="1:3" x14ac:dyDescent="0.25">
      <c r="A477" t="s">
        <v>20</v>
      </c>
      <c r="B477">
        <v>132</v>
      </c>
      <c r="C477">
        <f t="shared" si="13"/>
        <v>2.6813363129774535E-4</v>
      </c>
    </row>
    <row r="478" spans="1:3" x14ac:dyDescent="0.25">
      <c r="A478" t="s">
        <v>20</v>
      </c>
      <c r="B478">
        <v>1354</v>
      </c>
      <c r="C478">
        <f t="shared" si="13"/>
        <v>2.9117046348169789E-4</v>
      </c>
    </row>
    <row r="479" spans="1:3" x14ac:dyDescent="0.25">
      <c r="A479" t="s">
        <v>20</v>
      </c>
      <c r="B479">
        <v>48</v>
      </c>
      <c r="C479">
        <f t="shared" si="13"/>
        <v>2.5765187452426221E-4</v>
      </c>
    </row>
    <row r="480" spans="1:3" x14ac:dyDescent="0.25">
      <c r="A480" t="s">
        <v>20</v>
      </c>
      <c r="B480">
        <v>110</v>
      </c>
      <c r="C480">
        <f t="shared" si="13"/>
        <v>2.6546077381447134E-4</v>
      </c>
    </row>
    <row r="481" spans="1:3" x14ac:dyDescent="0.25">
      <c r="A481" t="s">
        <v>20</v>
      </c>
      <c r="B481">
        <v>172</v>
      </c>
      <c r="C481">
        <f t="shared" si="13"/>
        <v>2.7285141384137762E-4</v>
      </c>
    </row>
    <row r="482" spans="1:3" x14ac:dyDescent="0.25">
      <c r="A482" t="s">
        <v>20</v>
      </c>
      <c r="B482">
        <v>307</v>
      </c>
      <c r="C482">
        <f t="shared" si="13"/>
        <v>2.8727113545604766E-4</v>
      </c>
    </row>
    <row r="483" spans="1:3" x14ac:dyDescent="0.25">
      <c r="A483" t="s">
        <v>20</v>
      </c>
      <c r="B483">
        <v>160</v>
      </c>
      <c r="C483">
        <f t="shared" si="13"/>
        <v>2.7145587033774955E-4</v>
      </c>
    </row>
    <row r="484" spans="1:3" x14ac:dyDescent="0.25">
      <c r="A484" t="s">
        <v>20</v>
      </c>
      <c r="B484">
        <v>1467</v>
      </c>
      <c r="C484">
        <f t="shared" si="13"/>
        <v>2.7991547739930676E-4</v>
      </c>
    </row>
    <row r="485" spans="1:3" x14ac:dyDescent="0.25">
      <c r="A485" t="s">
        <v>20</v>
      </c>
      <c r="B485">
        <v>2662</v>
      </c>
      <c r="C485">
        <f t="shared" si="13"/>
        <v>1.1331498539630743E-4</v>
      </c>
    </row>
    <row r="486" spans="1:3" x14ac:dyDescent="0.25">
      <c r="A486" t="s">
        <v>20</v>
      </c>
      <c r="B486">
        <v>452</v>
      </c>
      <c r="C486">
        <f t="shared" si="13"/>
        <v>2.9978919840203451E-4</v>
      </c>
    </row>
    <row r="487" spans="1:3" x14ac:dyDescent="0.25">
      <c r="A487" t="s">
        <v>20</v>
      </c>
      <c r="B487">
        <v>158</v>
      </c>
      <c r="C487">
        <f t="shared" si="13"/>
        <v>2.7122160648285426E-4</v>
      </c>
    </row>
    <row r="488" spans="1:3" x14ac:dyDescent="0.25">
      <c r="A488" t="s">
        <v>20</v>
      </c>
      <c r="B488">
        <v>225</v>
      </c>
      <c r="C488">
        <f t="shared" si="13"/>
        <v>2.7880171065352628E-4</v>
      </c>
    </row>
    <row r="489" spans="1:3" x14ac:dyDescent="0.25">
      <c r="A489" t="s">
        <v>20</v>
      </c>
      <c r="B489">
        <v>65</v>
      </c>
      <c r="C489">
        <f t="shared" si="13"/>
        <v>2.5983185440840825E-4</v>
      </c>
    </row>
    <row r="490" spans="1:3" x14ac:dyDescent="0.25">
      <c r="A490" t="s">
        <v>20</v>
      </c>
      <c r="B490">
        <v>163</v>
      </c>
      <c r="C490">
        <f t="shared" si="13"/>
        <v>2.7180637415169328E-4</v>
      </c>
    </row>
    <row r="491" spans="1:3" x14ac:dyDescent="0.25">
      <c r="A491" t="s">
        <v>20</v>
      </c>
      <c r="B491">
        <v>85</v>
      </c>
      <c r="C491">
        <f t="shared" si="13"/>
        <v>2.6235961269656128E-4</v>
      </c>
    </row>
    <row r="492" spans="1:3" x14ac:dyDescent="0.25">
      <c r="A492" t="s">
        <v>20</v>
      </c>
      <c r="B492">
        <v>217</v>
      </c>
      <c r="C492">
        <f t="shared" si="13"/>
        <v>2.7792650541625031E-4</v>
      </c>
    </row>
    <row r="493" spans="1:3" x14ac:dyDescent="0.25">
      <c r="A493" t="s">
        <v>20</v>
      </c>
      <c r="B493">
        <v>150</v>
      </c>
      <c r="C493">
        <f t="shared" si="13"/>
        <v>2.7027982813219835E-4</v>
      </c>
    </row>
    <row r="494" spans="1:3" x14ac:dyDescent="0.25">
      <c r="A494" t="s">
        <v>20</v>
      </c>
      <c r="B494">
        <v>3272</v>
      </c>
      <c r="C494">
        <f t="shared" si="13"/>
        <v>5.0663198452249831E-5</v>
      </c>
    </row>
    <row r="495" spans="1:3" x14ac:dyDescent="0.25">
      <c r="A495" t="s">
        <v>20</v>
      </c>
      <c r="B495">
        <v>300</v>
      </c>
      <c r="C495">
        <f t="shared" si="13"/>
        <v>2.8658511537977015E-4</v>
      </c>
    </row>
    <row r="496" spans="1:3" x14ac:dyDescent="0.25">
      <c r="A496" t="s">
        <v>20</v>
      </c>
      <c r="B496">
        <v>126</v>
      </c>
      <c r="C496">
        <f t="shared" si="13"/>
        <v>2.6741001781149982E-4</v>
      </c>
    </row>
    <row r="497" spans="1:3" x14ac:dyDescent="0.25">
      <c r="A497" t="s">
        <v>20</v>
      </c>
      <c r="B497">
        <v>2320</v>
      </c>
      <c r="C497">
        <f t="shared" si="13"/>
        <v>1.607664160510193E-4</v>
      </c>
    </row>
    <row r="498" spans="1:3" x14ac:dyDescent="0.25">
      <c r="A498" t="s">
        <v>20</v>
      </c>
      <c r="B498">
        <v>81</v>
      </c>
      <c r="C498">
        <f t="shared" si="13"/>
        <v>2.6185732743702844E-4</v>
      </c>
    </row>
    <row r="499" spans="1:3" x14ac:dyDescent="0.25">
      <c r="A499" t="s">
        <v>20</v>
      </c>
      <c r="B499">
        <v>1887</v>
      </c>
      <c r="C499">
        <f t="shared" si="13"/>
        <v>2.2546330161783966E-4</v>
      </c>
    </row>
    <row r="500" spans="1:3" x14ac:dyDescent="0.25">
      <c r="A500" t="s">
        <v>20</v>
      </c>
      <c r="B500">
        <v>4358</v>
      </c>
      <c r="C500">
        <f t="shared" si="13"/>
        <v>6.8054069168620248E-6</v>
      </c>
    </row>
    <row r="501" spans="1:3" x14ac:dyDescent="0.25">
      <c r="A501" t="s">
        <v>20</v>
      </c>
      <c r="B501">
        <v>53</v>
      </c>
      <c r="C501">
        <f t="shared" si="13"/>
        <v>2.5829597237651348E-4</v>
      </c>
    </row>
    <row r="502" spans="1:3" x14ac:dyDescent="0.25">
      <c r="A502" t="s">
        <v>20</v>
      </c>
      <c r="B502">
        <v>2414</v>
      </c>
      <c r="C502">
        <f t="shared" si="13"/>
        <v>1.4709571504724982E-4</v>
      </c>
    </row>
    <row r="503" spans="1:3" x14ac:dyDescent="0.25">
      <c r="A503" t="s">
        <v>20</v>
      </c>
      <c r="B503">
        <v>80</v>
      </c>
      <c r="C503">
        <f t="shared" si="13"/>
        <v>2.6173149835210054E-4</v>
      </c>
    </row>
    <row r="504" spans="1:3" x14ac:dyDescent="0.25">
      <c r="A504" t="s">
        <v>20</v>
      </c>
      <c r="B504">
        <v>193</v>
      </c>
      <c r="C504">
        <f t="shared" si="13"/>
        <v>2.7525141049505847E-4</v>
      </c>
    </row>
    <row r="505" spans="1:3" x14ac:dyDescent="0.25">
      <c r="A505" t="s">
        <v>20</v>
      </c>
      <c r="B505">
        <v>52</v>
      </c>
      <c r="C505">
        <f t="shared" si="13"/>
        <v>2.5816734615144389E-4</v>
      </c>
    </row>
    <row r="506" spans="1:3" x14ac:dyDescent="0.25">
      <c r="A506" t="s">
        <v>20</v>
      </c>
      <c r="B506">
        <v>290</v>
      </c>
      <c r="C506">
        <f t="shared" si="13"/>
        <v>2.8559278700770281E-4</v>
      </c>
    </row>
    <row r="507" spans="1:3" x14ac:dyDescent="0.25">
      <c r="A507" t="s">
        <v>20</v>
      </c>
      <c r="B507">
        <v>122</v>
      </c>
      <c r="C507">
        <f t="shared" si="13"/>
        <v>2.6692536447858023E-4</v>
      </c>
    </row>
    <row r="508" spans="1:3" x14ac:dyDescent="0.25">
      <c r="A508" t="s">
        <v>20</v>
      </c>
      <c r="B508">
        <v>1470</v>
      </c>
      <c r="C508">
        <f t="shared" si="13"/>
        <v>2.7959233329896032E-4</v>
      </c>
    </row>
    <row r="509" spans="1:3" x14ac:dyDescent="0.25">
      <c r="A509" t="s">
        <v>20</v>
      </c>
      <c r="B509">
        <v>165</v>
      </c>
      <c r="C509">
        <f t="shared" si="13"/>
        <v>2.7203944641718877E-4</v>
      </c>
    </row>
    <row r="510" spans="1:3" x14ac:dyDescent="0.25">
      <c r="A510" t="s">
        <v>20</v>
      </c>
      <c r="B510">
        <v>182</v>
      </c>
      <c r="C510">
        <f t="shared" si="13"/>
        <v>2.7400104708717379E-4</v>
      </c>
    </row>
    <row r="511" spans="1:3" x14ac:dyDescent="0.25">
      <c r="A511" t="s">
        <v>20</v>
      </c>
      <c r="B511">
        <v>199</v>
      </c>
      <c r="C511">
        <f t="shared" si="13"/>
        <v>2.7592705337591136E-4</v>
      </c>
    </row>
    <row r="512" spans="1:3" x14ac:dyDescent="0.25">
      <c r="A512" t="s">
        <v>20</v>
      </c>
      <c r="B512">
        <v>56</v>
      </c>
      <c r="C512">
        <f t="shared" si="13"/>
        <v>2.5868126767522056E-4</v>
      </c>
    </row>
    <row r="513" spans="1:3" x14ac:dyDescent="0.25">
      <c r="A513" t="s">
        <v>20</v>
      </c>
      <c r="B513">
        <v>1460</v>
      </c>
      <c r="C513">
        <f t="shared" si="13"/>
        <v>2.8066480677697072E-4</v>
      </c>
    </row>
    <row r="514" spans="1:3" x14ac:dyDescent="0.25">
      <c r="A514" t="s">
        <v>20</v>
      </c>
      <c r="B514">
        <v>123</v>
      </c>
      <c r="C514">
        <f t="shared" si="13"/>
        <v>2.6704669523037333E-4</v>
      </c>
    </row>
    <row r="515" spans="1:3" x14ac:dyDescent="0.25">
      <c r="A515" t="s">
        <v>20</v>
      </c>
      <c r="B515">
        <v>159</v>
      </c>
      <c r="C515">
        <f t="shared" ref="C515:C566" si="14">_xlfn.NORM.DIST(B515,$K$3,$K$8,FALSE)</f>
        <v>2.7133879774339818E-4</v>
      </c>
    </row>
    <row r="516" spans="1:3" x14ac:dyDescent="0.25">
      <c r="A516" t="s">
        <v>20</v>
      </c>
      <c r="B516">
        <v>110</v>
      </c>
      <c r="C516">
        <f t="shared" si="14"/>
        <v>2.6546077381447134E-4</v>
      </c>
    </row>
    <row r="517" spans="1:3" x14ac:dyDescent="0.25">
      <c r="A517" t="s">
        <v>20</v>
      </c>
      <c r="B517">
        <v>236</v>
      </c>
      <c r="C517">
        <f t="shared" si="14"/>
        <v>2.7999137071406215E-4</v>
      </c>
    </row>
    <row r="518" spans="1:3" x14ac:dyDescent="0.25">
      <c r="A518" t="s">
        <v>20</v>
      </c>
      <c r="B518">
        <v>191</v>
      </c>
      <c r="C518">
        <f t="shared" si="14"/>
        <v>2.7502519180988886E-4</v>
      </c>
    </row>
    <row r="519" spans="1:3" x14ac:dyDescent="0.25">
      <c r="A519" t="s">
        <v>20</v>
      </c>
      <c r="B519">
        <v>3934</v>
      </c>
      <c r="C519">
        <f t="shared" si="14"/>
        <v>1.6265011973901733E-5</v>
      </c>
    </row>
    <row r="520" spans="1:3" x14ac:dyDescent="0.25">
      <c r="A520" t="s">
        <v>20</v>
      </c>
      <c r="B520">
        <v>80</v>
      </c>
      <c r="C520">
        <f t="shared" si="14"/>
        <v>2.6173149835210054E-4</v>
      </c>
    </row>
    <row r="521" spans="1:3" x14ac:dyDescent="0.25">
      <c r="A521" t="s">
        <v>20</v>
      </c>
      <c r="B521">
        <v>462</v>
      </c>
      <c r="C521">
        <f t="shared" si="14"/>
        <v>3.0052705717074582E-4</v>
      </c>
    </row>
    <row r="522" spans="1:3" x14ac:dyDescent="0.25">
      <c r="A522" t="s">
        <v>20</v>
      </c>
      <c r="B522">
        <v>179</v>
      </c>
      <c r="C522">
        <f t="shared" si="14"/>
        <v>2.7365744152583235E-4</v>
      </c>
    </row>
    <row r="523" spans="1:3" x14ac:dyDescent="0.25">
      <c r="A523" t="s">
        <v>20</v>
      </c>
      <c r="B523">
        <v>1866</v>
      </c>
      <c r="C523">
        <f t="shared" si="14"/>
        <v>2.2851157048309908E-4</v>
      </c>
    </row>
    <row r="524" spans="1:3" x14ac:dyDescent="0.25">
      <c r="A524" t="s">
        <v>20</v>
      </c>
      <c r="B524">
        <v>156</v>
      </c>
      <c r="C524">
        <f t="shared" si="14"/>
        <v>2.7098686875293019E-4</v>
      </c>
    </row>
    <row r="525" spans="1:3" x14ac:dyDescent="0.25">
      <c r="A525" t="s">
        <v>20</v>
      </c>
      <c r="B525">
        <v>255</v>
      </c>
      <c r="C525">
        <f t="shared" si="14"/>
        <v>2.8200807566759718E-4</v>
      </c>
    </row>
    <row r="526" spans="1:3" x14ac:dyDescent="0.25">
      <c r="A526" t="s">
        <v>20</v>
      </c>
      <c r="B526">
        <v>2261</v>
      </c>
      <c r="C526">
        <f t="shared" si="14"/>
        <v>1.6951085143446725E-4</v>
      </c>
    </row>
    <row r="527" spans="1:3" x14ac:dyDescent="0.25">
      <c r="A527" t="s">
        <v>20</v>
      </c>
      <c r="B527">
        <v>40</v>
      </c>
      <c r="C527">
        <f t="shared" si="14"/>
        <v>2.5661633446864759E-4</v>
      </c>
    </row>
    <row r="528" spans="1:3" x14ac:dyDescent="0.25">
      <c r="A528" t="s">
        <v>20</v>
      </c>
      <c r="B528">
        <v>2289</v>
      </c>
      <c r="C528">
        <f t="shared" si="14"/>
        <v>1.653479341814154E-4</v>
      </c>
    </row>
    <row r="529" spans="1:3" x14ac:dyDescent="0.25">
      <c r="A529" t="s">
        <v>20</v>
      </c>
      <c r="B529">
        <v>65</v>
      </c>
      <c r="C529">
        <f t="shared" si="14"/>
        <v>2.5983185440840825E-4</v>
      </c>
    </row>
    <row r="530" spans="1:3" x14ac:dyDescent="0.25">
      <c r="A530" t="s">
        <v>20</v>
      </c>
      <c r="B530">
        <v>3777</v>
      </c>
      <c r="C530">
        <f t="shared" si="14"/>
        <v>2.1828100140512824E-5</v>
      </c>
    </row>
    <row r="531" spans="1:3" x14ac:dyDescent="0.25">
      <c r="A531" t="s">
        <v>20</v>
      </c>
      <c r="B531">
        <v>184</v>
      </c>
      <c r="C531">
        <f t="shared" si="14"/>
        <v>2.7422950194749319E-4</v>
      </c>
    </row>
    <row r="532" spans="1:3" x14ac:dyDescent="0.25">
      <c r="A532" t="s">
        <v>20</v>
      </c>
      <c r="B532">
        <v>85</v>
      </c>
      <c r="C532">
        <f t="shared" si="14"/>
        <v>2.6235961269656128E-4</v>
      </c>
    </row>
    <row r="533" spans="1:3" x14ac:dyDescent="0.25">
      <c r="A533" t="s">
        <v>20</v>
      </c>
      <c r="B533">
        <v>144</v>
      </c>
      <c r="C533">
        <f t="shared" si="14"/>
        <v>2.695685796753331E-4</v>
      </c>
    </row>
    <row r="534" spans="1:3" x14ac:dyDescent="0.25">
      <c r="A534" t="s">
        <v>20</v>
      </c>
      <c r="B534">
        <v>1902</v>
      </c>
      <c r="C534">
        <f t="shared" si="14"/>
        <v>2.2327329287663951E-4</v>
      </c>
    </row>
    <row r="535" spans="1:3" x14ac:dyDescent="0.25">
      <c r="A535" t="s">
        <v>20</v>
      </c>
      <c r="B535">
        <v>105</v>
      </c>
      <c r="C535">
        <f t="shared" si="14"/>
        <v>2.648458817323063E-4</v>
      </c>
    </row>
    <row r="536" spans="1:3" x14ac:dyDescent="0.25">
      <c r="A536" t="s">
        <v>20</v>
      </c>
      <c r="B536">
        <v>132</v>
      </c>
      <c r="C536">
        <f t="shared" si="14"/>
        <v>2.6813363129774535E-4</v>
      </c>
    </row>
    <row r="537" spans="1:3" x14ac:dyDescent="0.25">
      <c r="A537" t="s">
        <v>20</v>
      </c>
      <c r="B537">
        <v>96</v>
      </c>
      <c r="C537">
        <f t="shared" si="14"/>
        <v>2.6373230015737115E-4</v>
      </c>
    </row>
    <row r="538" spans="1:3" x14ac:dyDescent="0.25">
      <c r="A538" t="s">
        <v>20</v>
      </c>
      <c r="B538">
        <v>114</v>
      </c>
      <c r="C538">
        <f t="shared" si="14"/>
        <v>2.6595072952160191E-4</v>
      </c>
    </row>
    <row r="539" spans="1:3" x14ac:dyDescent="0.25">
      <c r="A539" t="s">
        <v>20</v>
      </c>
      <c r="B539">
        <v>203</v>
      </c>
      <c r="C539">
        <f t="shared" si="14"/>
        <v>2.7637495563913994E-4</v>
      </c>
    </row>
    <row r="540" spans="1:3" x14ac:dyDescent="0.25">
      <c r="A540" t="s">
        <v>20</v>
      </c>
      <c r="B540">
        <v>1559</v>
      </c>
      <c r="C540">
        <f t="shared" si="14"/>
        <v>2.6948459157974738E-4</v>
      </c>
    </row>
    <row r="541" spans="1:3" x14ac:dyDescent="0.25">
      <c r="A541" t="s">
        <v>20</v>
      </c>
      <c r="B541">
        <v>1548</v>
      </c>
      <c r="C541">
        <f t="shared" si="14"/>
        <v>2.7078624123905333E-4</v>
      </c>
    </row>
    <row r="542" spans="1:3" x14ac:dyDescent="0.25">
      <c r="A542" t="s">
        <v>20</v>
      </c>
      <c r="B542">
        <v>80</v>
      </c>
      <c r="C542">
        <f t="shared" si="14"/>
        <v>2.6173149835210054E-4</v>
      </c>
    </row>
    <row r="543" spans="1:3" x14ac:dyDescent="0.25">
      <c r="A543" t="s">
        <v>20</v>
      </c>
      <c r="B543">
        <v>131</v>
      </c>
      <c r="C543">
        <f t="shared" si="14"/>
        <v>2.6801331110283636E-4</v>
      </c>
    </row>
    <row r="544" spans="1:3" x14ac:dyDescent="0.25">
      <c r="A544" t="s">
        <v>20</v>
      </c>
      <c r="B544">
        <v>112</v>
      </c>
      <c r="C544">
        <f t="shared" si="14"/>
        <v>2.6570597016793652E-4</v>
      </c>
    </row>
    <row r="545" spans="1:3" x14ac:dyDescent="0.25">
      <c r="A545" t="s">
        <v>20</v>
      </c>
      <c r="B545">
        <v>155</v>
      </c>
      <c r="C545">
        <f t="shared" si="14"/>
        <v>2.7086932267876058E-4</v>
      </c>
    </row>
    <row r="546" spans="1:3" x14ac:dyDescent="0.25">
      <c r="A546" t="s">
        <v>20</v>
      </c>
      <c r="B546">
        <v>266</v>
      </c>
      <c r="C546">
        <f t="shared" si="14"/>
        <v>2.8315313399032314E-4</v>
      </c>
    </row>
    <row r="547" spans="1:3" x14ac:dyDescent="0.25">
      <c r="A547" t="s">
        <v>20</v>
      </c>
      <c r="B547">
        <v>155</v>
      </c>
      <c r="C547">
        <f t="shared" si="14"/>
        <v>2.7086932267876058E-4</v>
      </c>
    </row>
    <row r="548" spans="1:3" x14ac:dyDescent="0.25">
      <c r="A548" t="s">
        <v>20</v>
      </c>
      <c r="B548">
        <v>207</v>
      </c>
      <c r="C548">
        <f t="shared" si="14"/>
        <v>2.7682082256838661E-4</v>
      </c>
    </row>
    <row r="549" spans="1:3" x14ac:dyDescent="0.25">
      <c r="A549" t="s">
        <v>20</v>
      </c>
      <c r="B549">
        <v>245</v>
      </c>
      <c r="C549">
        <f t="shared" si="14"/>
        <v>2.809527329762415E-4</v>
      </c>
    </row>
    <row r="550" spans="1:3" x14ac:dyDescent="0.25">
      <c r="A550" t="s">
        <v>20</v>
      </c>
      <c r="B550">
        <v>1573</v>
      </c>
      <c r="C550">
        <f t="shared" si="14"/>
        <v>2.6780776045116689E-4</v>
      </c>
    </row>
    <row r="551" spans="1:3" x14ac:dyDescent="0.25">
      <c r="A551" t="s">
        <v>20</v>
      </c>
      <c r="B551">
        <v>114</v>
      </c>
      <c r="C551">
        <f t="shared" si="14"/>
        <v>2.6595072952160191E-4</v>
      </c>
    </row>
    <row r="552" spans="1:3" x14ac:dyDescent="0.25">
      <c r="A552" t="s">
        <v>20</v>
      </c>
      <c r="B552">
        <v>93</v>
      </c>
      <c r="C552">
        <f t="shared" si="14"/>
        <v>2.6335919119062953E-4</v>
      </c>
    </row>
    <row r="553" spans="1:3" x14ac:dyDescent="0.25">
      <c r="A553" t="s">
        <v>20</v>
      </c>
      <c r="B553">
        <v>1681</v>
      </c>
      <c r="C553">
        <f t="shared" si="14"/>
        <v>2.5417157258518172E-4</v>
      </c>
    </row>
    <row r="554" spans="1:3" x14ac:dyDescent="0.25">
      <c r="A554" t="s">
        <v>20</v>
      </c>
      <c r="B554">
        <v>32</v>
      </c>
      <c r="C554">
        <f t="shared" si="14"/>
        <v>2.5557475471478796E-4</v>
      </c>
    </row>
    <row r="555" spans="1:3" x14ac:dyDescent="0.25">
      <c r="A555" t="s">
        <v>20</v>
      </c>
      <c r="B555">
        <v>135</v>
      </c>
      <c r="C555">
        <f t="shared" si="14"/>
        <v>2.6849391133870591E-4</v>
      </c>
    </row>
    <row r="556" spans="1:3" x14ac:dyDescent="0.25">
      <c r="A556" t="s">
        <v>20</v>
      </c>
      <c r="B556">
        <v>140</v>
      </c>
      <c r="C556">
        <f t="shared" si="14"/>
        <v>2.6909209756327697E-4</v>
      </c>
    </row>
    <row r="557" spans="1:3" x14ac:dyDescent="0.25">
      <c r="A557" t="s">
        <v>20</v>
      </c>
      <c r="B557">
        <v>92</v>
      </c>
      <c r="C557">
        <f t="shared" si="14"/>
        <v>2.6323461052016615E-4</v>
      </c>
    </row>
    <row r="558" spans="1:3" x14ac:dyDescent="0.25">
      <c r="A558" t="s">
        <v>20</v>
      </c>
      <c r="B558">
        <v>1015</v>
      </c>
      <c r="C558">
        <f t="shared" si="14"/>
        <v>3.1243281504471815E-4</v>
      </c>
    </row>
    <row r="559" spans="1:3" x14ac:dyDescent="0.25">
      <c r="A559" t="s">
        <v>20</v>
      </c>
      <c r="B559">
        <v>323</v>
      </c>
      <c r="C559">
        <f t="shared" si="14"/>
        <v>2.888122087950547E-4</v>
      </c>
    </row>
    <row r="560" spans="1:3" x14ac:dyDescent="0.25">
      <c r="A560" t="s">
        <v>20</v>
      </c>
      <c r="B560">
        <v>2326</v>
      </c>
      <c r="C560">
        <f t="shared" si="14"/>
        <v>1.5988337514974304E-4</v>
      </c>
    </row>
    <row r="561" spans="1:3" x14ac:dyDescent="0.25">
      <c r="A561" t="s">
        <v>20</v>
      </c>
      <c r="B561">
        <v>381</v>
      </c>
      <c r="C561">
        <f t="shared" si="14"/>
        <v>2.9407436660584509E-4</v>
      </c>
    </row>
    <row r="562" spans="1:3" x14ac:dyDescent="0.25">
      <c r="A562" t="s">
        <v>20</v>
      </c>
      <c r="B562">
        <v>480</v>
      </c>
      <c r="C562">
        <f t="shared" si="14"/>
        <v>3.0181234328181816E-4</v>
      </c>
    </row>
    <row r="563" spans="1:3" x14ac:dyDescent="0.25">
      <c r="A563" t="s">
        <v>20</v>
      </c>
      <c r="B563">
        <v>226</v>
      </c>
      <c r="C563">
        <f t="shared" si="14"/>
        <v>2.7891052213008195E-4</v>
      </c>
    </row>
    <row r="564" spans="1:3" x14ac:dyDescent="0.25">
      <c r="A564" t="s">
        <v>20</v>
      </c>
      <c r="B564">
        <v>241</v>
      </c>
      <c r="C564">
        <f t="shared" si="14"/>
        <v>2.8052680361406859E-4</v>
      </c>
    </row>
    <row r="565" spans="1:3" x14ac:dyDescent="0.25">
      <c r="A565" t="s">
        <v>20</v>
      </c>
      <c r="B565">
        <v>132</v>
      </c>
      <c r="C565">
        <f t="shared" si="14"/>
        <v>2.6813363129774535E-4</v>
      </c>
    </row>
    <row r="566" spans="1:3" x14ac:dyDescent="0.25">
      <c r="A566" t="s">
        <v>20</v>
      </c>
      <c r="B566">
        <v>2043</v>
      </c>
      <c r="C566">
        <f t="shared" si="14"/>
        <v>2.0230677593777841E-4</v>
      </c>
    </row>
  </sheetData>
  <mergeCells count="2">
    <mergeCell ref="J2:K2"/>
    <mergeCell ref="R2:S2"/>
  </mergeCells>
  <conditionalFormatting sqref="A1:A1048141">
    <cfRule type="containsText" dxfId="7" priority="6" operator="containsText" text="canceled">
      <formula>NOT(ISERROR(SEARCH("canceled",A1)))</formula>
    </cfRule>
    <cfRule type="containsText" dxfId="6" priority="7" operator="containsText" text="successful">
      <formula>NOT(ISERROR(SEARCH("successful",A1)))</formula>
    </cfRule>
    <cfRule type="containsText" dxfId="5" priority="8" operator="containsText" text="failed">
      <formula>NOT(ISERROR(SEARCH("failed",A1)))</formula>
    </cfRule>
  </conditionalFormatting>
  <conditionalFormatting sqref="A2:A566">
    <cfRule type="containsText" dxfId="4" priority="5" operator="containsText" text="live">
      <formula>NOT(ISERROR(SEARCH("live",A2)))</formula>
    </cfRule>
  </conditionalFormatting>
  <conditionalFormatting sqref="F1:F1047940">
    <cfRule type="containsText" dxfId="3" priority="2" operator="containsText" text="canceled">
      <formula>NOT(ISERROR(SEARCH("canceled",F1)))</formula>
    </cfRule>
    <cfRule type="containsText" dxfId="2" priority="3" operator="containsText" text="successful">
      <formula>NOT(ISERROR(SEARCH("successful",F1)))</formula>
    </cfRule>
    <cfRule type="containsText" dxfId="1" priority="4" operator="containsText" text="failed">
      <formula>NOT(ISERROR(SEARCH("failed",F1)))</formula>
    </cfRule>
  </conditionalFormatting>
  <conditionalFormatting sqref="F2:F365">
    <cfRule type="containsText" dxfId="0" priority="1" operator="containsText" text="live">
      <formula>NOT(ISERROR(SEARCH("live",F2)))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9CA4-2B2B-4D26-B718-A6A65675CC00}">
  <dimension ref="A1:N1001"/>
  <sheetViews>
    <sheetView workbookViewId="0">
      <selection activeCell="J26" sqref="J2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Sheet8</vt:lpstr>
      <vt:lpstr>Solved Crowdfunding</vt:lpstr>
      <vt:lpstr>01 Campaigns Vs Category</vt:lpstr>
      <vt:lpstr>02 Campaigns Vs Sub-category</vt:lpstr>
      <vt:lpstr>03 Date Conversion Vs Cate</vt:lpstr>
      <vt:lpstr>01 Bonus</vt:lpstr>
      <vt:lpstr>02 Bonus</vt:lpstr>
      <vt:lpstr>Unsolved 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Prabha RS</cp:lastModifiedBy>
  <dcterms:created xsi:type="dcterms:W3CDTF">2021-09-29T18:52:28Z</dcterms:created>
  <dcterms:modified xsi:type="dcterms:W3CDTF">2022-10-31T01:22:58Z</dcterms:modified>
</cp:coreProperties>
</file>